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4.xml" ContentType="application/vnd.openxmlformats-officedocument.drawing+xml"/>
  <Override PartName="/xl/comments15.xml" ContentType="application/vnd.openxmlformats-officedocument.spreadsheetml.comment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5.xml" ContentType="application/vnd.openxmlformats-officedocument.drawing+xml"/>
  <Override PartName="/xl/comments16.xml" ContentType="application/vnd.openxmlformats-officedocument.spreadsheetml.comments+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6.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7.xml" ContentType="application/vnd.openxmlformats-officedocument.drawing+xml"/>
  <Override PartName="/xl/comments17.xml" ContentType="application/vnd.openxmlformats-officedocument.spreadsheetml.comments+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8.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9.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10.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drawings/drawing11.xml" ContentType="application/vnd.openxmlformats-officedocument.drawing+xml"/>
  <Override PartName="/xl/comments22.xml" ContentType="application/vnd.openxmlformats-officedocument.spreadsheetml.comments+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12.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13.xml" ContentType="application/vnd.openxmlformats-officedocument.drawing+xml"/>
  <Override PartName="/xl/comments23.xml" ContentType="application/vnd.openxmlformats-officedocument.spreadsheetml.comments+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drawings/drawing14.xml" ContentType="application/vnd.openxmlformats-officedocument.drawing+xml"/>
  <Override PartName="/xl/comments24.xml" ContentType="application/vnd.openxmlformats-officedocument.spreadsheetml.comment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drawings/drawing15.xml" ContentType="application/vnd.openxmlformats-officedocument.drawing+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16.xml" ContentType="application/vnd.openxmlformats-officedocument.drawing+xml"/>
  <Override PartName="/xl/comments25.xml" ContentType="application/vnd.openxmlformats-officedocument.spreadsheetml.comments+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drawings/drawing17.xml" ContentType="application/vnd.openxmlformats-officedocument.drawing+xml"/>
  <Override PartName="/xl/comments26.xml" ContentType="application/vnd.openxmlformats-officedocument.spreadsheetml.comments+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drawings/drawing18.xml" ContentType="application/vnd.openxmlformats-officedocument.drawing+xml"/>
  <Override PartName="/xl/comments27.xml" ContentType="application/vnd.openxmlformats-officedocument.spreadsheetml.comments+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drawings/drawing19.xml" ContentType="application/vnd.openxmlformats-officedocument.drawing+xml"/>
  <Override PartName="/xl/comments28.xml" ContentType="application/vnd.openxmlformats-officedocument.spreadsheetml.comments+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drawings/drawing20.xml" ContentType="application/vnd.openxmlformats-officedocument.drawing+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drawings/drawing21.xml" ContentType="application/vnd.openxmlformats-officedocument.drawing+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drawings/drawing22.xml" ContentType="application/vnd.openxmlformats-officedocument.drawing+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drawings/drawing23.xml" ContentType="application/vnd.openxmlformats-officedocument.drawing+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3.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Override PartName="/xl/threadedComments/threadedComment13.xml" ContentType="application/vnd.ms-excel.threadedcomments+xml"/>
  <Override PartName="/xl/threadedComments/threadedComment14.xml" ContentType="application/vnd.ms-excel.threadedcomments+xml"/>
  <Override PartName="/xl/threadedComments/threadedComment15.xml" ContentType="application/vnd.ms-excel.threadedcomments+xml"/>
  <Override PartName="/xl/threadedComments/threadedComment16.xml" ContentType="application/vnd.ms-excel.threadedcomments+xml"/>
  <Override PartName="/xl/threadedComments/threadedComment17.xml" ContentType="application/vnd.ms-excel.threadedcomments+xml"/>
  <Override PartName="/xl/threadedComments/threadedComment18.xml" ContentType="application/vnd.ms-excel.threadedcomments+xml"/>
  <Override PartName="/xl/threadedComments/threadedComment19.xml" ContentType="application/vnd.ms-excel.threadedcomments+xml"/>
  <Override PartName="/xl/threadedComments/threadedComment20.xml" ContentType="application/vnd.ms-excel.threadedcomments+xml"/>
  <Override PartName="/xl/threadedComments/threadedComment21.xml" ContentType="application/vnd.ms-excel.threadedcomments+xml"/>
  <Override PartName="/xl/threadedComments/threadedComment22.xml" ContentType="application/vnd.ms-excel.threadedcomments+xml"/>
  <Override PartName="/xl/threadedComments/threadedComment23.xml" ContentType="application/vnd.ms-excel.threadedcomments+xml"/>
  <Override PartName="/xl/threadedComments/threadedComment24.xml" ContentType="application/vnd.ms-excel.threadedcomments+xml"/>
  <Override PartName="/xl/threadedComments/threadedComment25.xml" ContentType="application/vnd.ms-excel.threadedcomments+xml"/>
  <Override PartName="/xl/threadedComments/threadedComment26.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elenamuza\Downloads\"/>
    </mc:Choice>
  </mc:AlternateContent>
  <xr:revisionPtr revIDLastSave="0" documentId="13_ncr:1_{EE500662-2FA5-4B4A-8740-3BED3E97C20D}" xr6:coauthVersionLast="47" xr6:coauthVersionMax="47" xr10:uidLastSave="{00000000-0000-0000-0000-000000000000}"/>
  <bookViews>
    <workbookView xWindow="8220" yWindow="3150" windowWidth="21600" windowHeight="11835" xr2:uid="{00000000-000D-0000-FFFF-FFFF00000000}"/>
  </bookViews>
  <sheets>
    <sheet name="Май 26" sheetId="55" r:id="rId1"/>
    <sheet name="Информация" sheetId="1" r:id="rId2"/>
    <sheet name="ТИКЕТЫ В РАБОТЕ" sheetId="2" r:id="rId3"/>
    <sheet name="Февраль 26" sheetId="3" r:id="rId4"/>
    <sheet name="Декабрь 25" sheetId="5" r:id="rId5"/>
    <sheet name="Ноябрь 25 " sheetId="6" r:id="rId6"/>
    <sheet name="Октябрь 25" sheetId="7" r:id="rId7"/>
    <sheet name="Сентябрь 25" sheetId="8" r:id="rId8"/>
    <sheet name="Август 25" sheetId="9" r:id="rId9"/>
    <sheet name="Март 26" sheetId="10" r:id="rId10"/>
    <sheet name="Январь 26" sheetId="4" r:id="rId11"/>
    <sheet name="Апрель 26" sheetId="53" r:id="rId12"/>
    <sheet name="Июнь 25" sheetId="11" r:id="rId13"/>
    <sheet name="Июль 25" sheetId="12" r:id="rId14"/>
    <sheet name="Отчет Январь" sheetId="13" r:id="rId15"/>
    <sheet name="Отчет Декабрь" sheetId="14" r:id="rId16"/>
    <sheet name="Отчет Ноябрь" sheetId="15" r:id="rId17"/>
    <sheet name="Май 25" sheetId="16" state="hidden" r:id="rId18"/>
    <sheet name="Апрель 25" sheetId="17" state="hidden" r:id="rId19"/>
    <sheet name="Март 25" sheetId="18" state="hidden" r:id="rId20"/>
    <sheet name="Февраль 25" sheetId="19" state="hidden" r:id="rId21"/>
    <sheet name="Январь 25" sheetId="20" state="hidden" r:id="rId22"/>
    <sheet name="Декабрь 24" sheetId="21" state="hidden" r:id="rId23"/>
    <sheet name="Ноябрь 24" sheetId="22" state="hidden" r:id="rId24"/>
    <sheet name="Октябрь 24" sheetId="23" state="hidden" r:id="rId25"/>
    <sheet name="Отчет Октябрь" sheetId="24" r:id="rId26"/>
    <sheet name="Отчет Сентябрь" sheetId="25" r:id="rId27"/>
    <sheet name="Отчет Август" sheetId="26" r:id="rId28"/>
    <sheet name="Отчет Июль" sheetId="27" state="hidden" r:id="rId29"/>
    <sheet name="Отчет Июнь" sheetId="28" r:id="rId30"/>
    <sheet name="Отчет Май" sheetId="29" r:id="rId31"/>
    <sheet name="Отчет Апрель 25" sheetId="30" r:id="rId32"/>
    <sheet name="Сентябрь 24" sheetId="31" state="hidden" r:id="rId33"/>
    <sheet name="Август 24" sheetId="32" state="hidden" r:id="rId34"/>
    <sheet name="Июль 24" sheetId="33" state="hidden" r:id="rId35"/>
    <sheet name="Июнь 24" sheetId="34" state="hidden" r:id="rId36"/>
    <sheet name="Май 24" sheetId="35" state="hidden" r:id="rId37"/>
    <sheet name="Апрель 24" sheetId="36" state="hidden" r:id="rId38"/>
    <sheet name="Март 24" sheetId="37" state="hidden" r:id="rId39"/>
    <sheet name="Отчет Март 25" sheetId="38" state="hidden" r:id="rId40"/>
    <sheet name="Отчет Февраль 25" sheetId="39" state="hidden" r:id="rId41"/>
    <sheet name="Отчет Январь 25" sheetId="40" state="hidden" r:id="rId42"/>
    <sheet name="Отчет Декабрь 24" sheetId="41" state="hidden" r:id="rId43"/>
    <sheet name="Отчет Ноябрь 24" sheetId="42" state="hidden" r:id="rId44"/>
    <sheet name="Отчет Октябрь 24" sheetId="43" state="hidden" r:id="rId45"/>
    <sheet name="Отчет Сентябрь 24" sheetId="44" state="hidden" r:id="rId46"/>
    <sheet name="Отчет Август 24" sheetId="45" state="hidden" r:id="rId47"/>
    <sheet name="Отчет Июль 24" sheetId="46" state="hidden" r:id="rId48"/>
    <sheet name="Отчет Июнь 24" sheetId="47" state="hidden" r:id="rId49"/>
    <sheet name="Отчет май 24" sheetId="48" state="hidden" r:id="rId50"/>
    <sheet name="Отчет апрель 24" sheetId="49" state="hidden" r:id="rId51"/>
    <sheet name="Служебный лист 2" sheetId="50" r:id="rId52"/>
    <sheet name="Служебный лист" sheetId="51" r:id="rId53"/>
    <sheet name="Отчет март 24" sheetId="52" r:id="rId54"/>
  </sheets>
  <definedNames>
    <definedName name="_xlnm._FilterDatabase" localSheetId="33" hidden="1">'Август 24'!$A$1:$AA$435</definedName>
    <definedName name="_xlnm._FilterDatabase" localSheetId="8" hidden="1">'Август 25'!$A$1:$AA$421</definedName>
    <definedName name="_xlnm._FilterDatabase" localSheetId="37" hidden="1">'Апрель 24'!$A$1:$AA$424</definedName>
    <definedName name="_xlnm._FilterDatabase" localSheetId="18" hidden="1">'Апрель 25'!$A$1:$AA$421</definedName>
    <definedName name="_xlnm._FilterDatabase" localSheetId="22" hidden="1">'Декабрь 24'!$A$1:$AA$435</definedName>
    <definedName name="_xlnm._FilterDatabase" localSheetId="4" hidden="1">'Декабрь 25'!$A$1:$AA$435</definedName>
    <definedName name="_xlnm._FilterDatabase" localSheetId="34" hidden="1">'Июль 24'!$A$1:$AB$435</definedName>
    <definedName name="_xlnm._FilterDatabase" localSheetId="13" hidden="1">'Июль 25'!$A$1:$AA$421</definedName>
    <definedName name="_xlnm._FilterDatabase" localSheetId="35" hidden="1">'Июнь 24'!$A$1:$AA$421</definedName>
    <definedName name="_xlnm._FilterDatabase" localSheetId="12" hidden="1">'Июнь 25'!$A$1:$AA$421</definedName>
    <definedName name="_xlnm._FilterDatabase" localSheetId="36" hidden="1">'Май 24'!$A$1:$AA$435</definedName>
    <definedName name="_xlnm._FilterDatabase" localSheetId="17" hidden="1">'Май 25'!$A$1:$AA$435</definedName>
    <definedName name="_xlnm._FilterDatabase" localSheetId="38" hidden="1">'Март 24'!$A$1:$Z$251</definedName>
    <definedName name="_xlnm._FilterDatabase" localSheetId="19" hidden="1">'Март 25'!$A$1:$AA$435</definedName>
    <definedName name="_xlnm._FilterDatabase" localSheetId="9" hidden="1">'Март 26'!$A$1:$Q$421</definedName>
    <definedName name="_xlnm._FilterDatabase" localSheetId="23" hidden="1">'Ноябрь 24'!$A$1:$AA$421</definedName>
    <definedName name="_xlnm._FilterDatabase" localSheetId="5" hidden="1">'Ноябрь 25 '!$A$1:$AA$421</definedName>
    <definedName name="_xlnm._FilterDatabase" localSheetId="24" hidden="1">'Октябрь 24'!$A$1:$AA$435</definedName>
    <definedName name="_xlnm._FilterDatabase" localSheetId="6" hidden="1">'Октябрь 25'!$A$1:$AA$421</definedName>
    <definedName name="_xlnm._FilterDatabase" localSheetId="32" hidden="1">'Сентябрь 24'!$A$1:$AA$421</definedName>
    <definedName name="_xlnm._FilterDatabase" localSheetId="7" hidden="1">'Сентябрь 25'!$A$1:$AA$421</definedName>
    <definedName name="_xlnm._FilterDatabase" localSheetId="20" hidden="1">'Февраль 25'!$A$1:$AA$393</definedName>
    <definedName name="_xlnm._FilterDatabase" localSheetId="3" hidden="1">'Февраль 26'!$A$1:$T$393</definedName>
    <definedName name="_xlnm._FilterDatabase" localSheetId="21" hidden="1">'Январь 25'!$A$1:$AA$435</definedName>
    <definedName name="_xlnm._FilterDatabase" localSheetId="10" hidden="1">'Январь 26'!$A$1:$Q$421</definedName>
    <definedName name="Z_EE409CCF_41C7_4BE1_8A6A_F342F255A85B_.wvu.FilterData" localSheetId="33" hidden="1">'Август 24'!$A$1:$AA$421</definedName>
    <definedName name="Z_EE409CCF_41C7_4BE1_8A6A_F342F255A85B_.wvu.FilterData" localSheetId="8" hidden="1">'Август 25'!$A$1:$AA$421</definedName>
    <definedName name="Z_EE409CCF_41C7_4BE1_8A6A_F342F255A85B_.wvu.FilterData" localSheetId="37" hidden="1">'Апрель 24'!$A$1:$AA$452</definedName>
    <definedName name="Z_EE409CCF_41C7_4BE1_8A6A_F342F255A85B_.wvu.FilterData" localSheetId="18" hidden="1">'Апрель 25'!$A$1:$AA$421</definedName>
    <definedName name="Z_EE409CCF_41C7_4BE1_8A6A_F342F255A85B_.wvu.FilterData" localSheetId="22" hidden="1">'Декабрь 24'!$A$1:$AA$435</definedName>
    <definedName name="Z_EE409CCF_41C7_4BE1_8A6A_F342F255A85B_.wvu.FilterData" localSheetId="4" hidden="1">'Декабрь 25'!$A$1:$AA$435</definedName>
    <definedName name="Z_EE409CCF_41C7_4BE1_8A6A_F342F255A85B_.wvu.FilterData" localSheetId="34" hidden="1">'Июль 24'!$A$1:$AB$421</definedName>
    <definedName name="Z_EE409CCF_41C7_4BE1_8A6A_F342F255A85B_.wvu.FilterData" localSheetId="13" hidden="1">'Июль 25'!$A$1:$AA$421</definedName>
    <definedName name="Z_EE409CCF_41C7_4BE1_8A6A_F342F255A85B_.wvu.FilterData" localSheetId="35" hidden="1">'Июнь 24'!$A$1:$AA$421</definedName>
    <definedName name="Z_EE409CCF_41C7_4BE1_8A6A_F342F255A85B_.wvu.FilterData" localSheetId="12" hidden="1">'Июнь 25'!$A$1:$AA$421</definedName>
    <definedName name="Z_EE409CCF_41C7_4BE1_8A6A_F342F255A85B_.wvu.FilterData" localSheetId="36" hidden="1">'Май 24'!$A$1:$AA$421</definedName>
    <definedName name="Z_EE409CCF_41C7_4BE1_8A6A_F342F255A85B_.wvu.FilterData" localSheetId="17" hidden="1">'Май 25'!$A$1:$AA$435</definedName>
    <definedName name="Z_EE409CCF_41C7_4BE1_8A6A_F342F255A85B_.wvu.FilterData" localSheetId="19" hidden="1">'Март 25'!$A$1:$AA$435</definedName>
    <definedName name="Z_EE409CCF_41C7_4BE1_8A6A_F342F255A85B_.wvu.FilterData" localSheetId="9" hidden="1">'Март 26'!$A$1:$Q$421</definedName>
    <definedName name="Z_EE409CCF_41C7_4BE1_8A6A_F342F255A85B_.wvu.FilterData" localSheetId="23" hidden="1">'Ноябрь 24'!$A$1:$AA$421</definedName>
    <definedName name="Z_EE409CCF_41C7_4BE1_8A6A_F342F255A85B_.wvu.FilterData" localSheetId="5" hidden="1">'Ноябрь 25 '!$A$1:$AA$421</definedName>
    <definedName name="Z_EE409CCF_41C7_4BE1_8A6A_F342F255A85B_.wvu.FilterData" localSheetId="24" hidden="1">'Октябрь 24'!$A$1:$AA$435</definedName>
    <definedName name="Z_EE409CCF_41C7_4BE1_8A6A_F342F255A85B_.wvu.FilterData" localSheetId="6" hidden="1">'Октябрь 25'!$A$1:$AA$421</definedName>
    <definedName name="Z_EE409CCF_41C7_4BE1_8A6A_F342F255A85B_.wvu.FilterData" localSheetId="32" hidden="1">'Сентябрь 24'!$A$1:$AA$421</definedName>
    <definedName name="Z_EE409CCF_41C7_4BE1_8A6A_F342F255A85B_.wvu.FilterData" localSheetId="7" hidden="1">'Сентябрь 25'!$A$1:$AA$421</definedName>
    <definedName name="Z_EE409CCF_41C7_4BE1_8A6A_F342F255A85B_.wvu.FilterData" localSheetId="2" hidden="1">'ТИКЕТЫ В РАБОТЕ'!$A$1:$H$2</definedName>
    <definedName name="Z_EE409CCF_41C7_4BE1_8A6A_F342F255A85B_.wvu.FilterData" localSheetId="20" hidden="1">'Февраль 25'!$A$1:$AA$393</definedName>
    <definedName name="Z_EE409CCF_41C7_4BE1_8A6A_F342F255A85B_.wvu.FilterData" localSheetId="3" hidden="1">'Февраль 26'!$A$1:$T$393</definedName>
    <definedName name="Z_EE409CCF_41C7_4BE1_8A6A_F342F255A85B_.wvu.FilterData" localSheetId="21" hidden="1">'Январь 25'!$A$1:$AA$435</definedName>
    <definedName name="Z_EE409CCF_41C7_4BE1_8A6A_F342F255A85B_.wvu.FilterData" localSheetId="10" hidden="1">'Январь 26'!$A$1:$Q$421</definedName>
  </definedNames>
  <calcPr calcId="191029"/>
  <customWorkbookViews>
    <customWorkbookView name="Фильтр 1" guid="{EE409CCF-41C7-4BE1-8A6A-F342F255A85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52" l="1"/>
  <c r="G29" i="52"/>
  <c r="G28" i="52"/>
  <c r="G27" i="52"/>
  <c r="G26" i="52"/>
  <c r="G25" i="52"/>
  <c r="G24" i="52"/>
  <c r="G23" i="52"/>
  <c r="G22" i="52"/>
  <c r="G21" i="52"/>
  <c r="G20" i="52"/>
  <c r="G19" i="52"/>
  <c r="G18" i="52"/>
  <c r="G17" i="52"/>
  <c r="A17" i="52"/>
  <c r="K16" i="52"/>
  <c r="J16" i="52"/>
  <c r="I16" i="52"/>
  <c r="H16" i="52"/>
  <c r="A16" i="52"/>
  <c r="K15" i="52"/>
  <c r="J15" i="52"/>
  <c r="I15" i="52"/>
  <c r="H15" i="52"/>
  <c r="A15" i="52"/>
  <c r="K14" i="52"/>
  <c r="J14" i="52"/>
  <c r="I14" i="52"/>
  <c r="H14" i="52"/>
  <c r="A14" i="52"/>
  <c r="K13" i="52"/>
  <c r="J13" i="52"/>
  <c r="I13" i="52"/>
  <c r="H13" i="52"/>
  <c r="A13" i="52"/>
  <c r="K12" i="52"/>
  <c r="J12" i="52"/>
  <c r="I12" i="52"/>
  <c r="H12" i="52"/>
  <c r="A12" i="52"/>
  <c r="K11" i="52"/>
  <c r="J11" i="52"/>
  <c r="I11" i="52"/>
  <c r="H11" i="52"/>
  <c r="K10" i="52"/>
  <c r="J10" i="52"/>
  <c r="I10" i="52"/>
  <c r="H10" i="52"/>
  <c r="K9" i="52"/>
  <c r="J9" i="52"/>
  <c r="I9" i="52"/>
  <c r="H9" i="52"/>
  <c r="K8" i="52"/>
  <c r="J8" i="52"/>
  <c r="I8" i="52"/>
  <c r="H8" i="52"/>
  <c r="E8" i="52"/>
  <c r="C8" i="52"/>
  <c r="B8" i="52"/>
  <c r="K7" i="52"/>
  <c r="J7" i="52"/>
  <c r="I7" i="52"/>
  <c r="H7" i="52"/>
  <c r="E7" i="52"/>
  <c r="D7" i="52"/>
  <c r="C7" i="52"/>
  <c r="B7" i="52"/>
  <c r="K6" i="52"/>
  <c r="J6" i="52"/>
  <c r="I6" i="52"/>
  <c r="H6" i="52"/>
  <c r="E6" i="52"/>
  <c r="D6" i="52"/>
  <c r="C6" i="52"/>
  <c r="B6" i="52"/>
  <c r="K5" i="52"/>
  <c r="J5" i="52"/>
  <c r="I5" i="52"/>
  <c r="H5" i="52"/>
  <c r="E5" i="52"/>
  <c r="D5" i="52"/>
  <c r="C5" i="52"/>
  <c r="B5" i="52"/>
  <c r="K4" i="52"/>
  <c r="J4" i="52"/>
  <c r="I4" i="52"/>
  <c r="H4" i="52"/>
  <c r="E4" i="52"/>
  <c r="D4" i="52"/>
  <c r="C4" i="52"/>
  <c r="B4" i="52"/>
  <c r="K3" i="52"/>
  <c r="J3" i="52"/>
  <c r="I3" i="52"/>
  <c r="H3" i="52"/>
  <c r="E3" i="52"/>
  <c r="D3" i="52"/>
  <c r="C3" i="52"/>
  <c r="B3" i="52"/>
  <c r="H32" i="49"/>
  <c r="H31" i="49"/>
  <c r="H30" i="49"/>
  <c r="H29" i="49"/>
  <c r="H28" i="49"/>
  <c r="H27" i="49"/>
  <c r="H26" i="49"/>
  <c r="H25" i="49"/>
  <c r="H24" i="49"/>
  <c r="H23" i="49"/>
  <c r="H22" i="49"/>
  <c r="H21" i="49"/>
  <c r="H20" i="49"/>
  <c r="A19" i="49"/>
  <c r="L17" i="49"/>
  <c r="K17" i="49"/>
  <c r="J17" i="49"/>
  <c r="I17" i="49"/>
  <c r="A17" i="49"/>
  <c r="L16" i="49"/>
  <c r="K16" i="49"/>
  <c r="J16" i="49"/>
  <c r="I16" i="49"/>
  <c r="A16" i="49"/>
  <c r="L15" i="49"/>
  <c r="K15" i="49"/>
  <c r="J15" i="49"/>
  <c r="I15" i="49"/>
  <c r="A15" i="49"/>
  <c r="L14" i="49"/>
  <c r="K14" i="49"/>
  <c r="J14" i="49"/>
  <c r="I14" i="49"/>
  <c r="A14" i="49"/>
  <c r="L13" i="49"/>
  <c r="K13" i="49"/>
  <c r="J13" i="49"/>
  <c r="I13" i="49"/>
  <c r="L12" i="49"/>
  <c r="K12" i="49"/>
  <c r="J12" i="49"/>
  <c r="I12" i="49"/>
  <c r="C12" i="49"/>
  <c r="L11" i="49"/>
  <c r="K11" i="49"/>
  <c r="J11" i="49"/>
  <c r="I11" i="49"/>
  <c r="F11" i="49"/>
  <c r="E11" i="49"/>
  <c r="D11" i="49"/>
  <c r="B11" i="49"/>
  <c r="L10" i="49"/>
  <c r="K10" i="49"/>
  <c r="J10" i="49"/>
  <c r="I10" i="49"/>
  <c r="F10" i="49"/>
  <c r="E10" i="49"/>
  <c r="D10" i="49"/>
  <c r="B10" i="49"/>
  <c r="L9" i="49"/>
  <c r="K9" i="49"/>
  <c r="J9" i="49"/>
  <c r="I9" i="49"/>
  <c r="F9" i="49"/>
  <c r="E9" i="49"/>
  <c r="D9" i="49"/>
  <c r="B9" i="49"/>
  <c r="L8" i="49"/>
  <c r="K8" i="49"/>
  <c r="J8" i="49"/>
  <c r="I8" i="49"/>
  <c r="F8" i="49"/>
  <c r="E8" i="49"/>
  <c r="D8" i="49"/>
  <c r="C8" i="49"/>
  <c r="B8" i="49"/>
  <c r="L7" i="49"/>
  <c r="K7" i="49"/>
  <c r="J7" i="49"/>
  <c r="I7" i="49"/>
  <c r="F7" i="49"/>
  <c r="E7" i="49"/>
  <c r="D7" i="49"/>
  <c r="B7" i="49"/>
  <c r="L6" i="49"/>
  <c r="K6" i="49"/>
  <c r="J6" i="49"/>
  <c r="I6" i="49"/>
  <c r="F6" i="49"/>
  <c r="E6" i="49"/>
  <c r="D6" i="49"/>
  <c r="C6" i="49"/>
  <c r="B6" i="49"/>
  <c r="L5" i="49"/>
  <c r="K5" i="49"/>
  <c r="J5" i="49"/>
  <c r="I5" i="49"/>
  <c r="F5" i="49"/>
  <c r="E5" i="49"/>
  <c r="D5" i="49"/>
  <c r="C5" i="49"/>
  <c r="B5" i="49"/>
  <c r="L4" i="49"/>
  <c r="K4" i="49"/>
  <c r="J4" i="49"/>
  <c r="I4" i="49"/>
  <c r="F4" i="49"/>
  <c r="E4" i="49"/>
  <c r="D4" i="49"/>
  <c r="C4" i="49"/>
  <c r="B4" i="49"/>
  <c r="L3" i="49"/>
  <c r="L18" i="49" s="1"/>
  <c r="K3" i="49"/>
  <c r="K18" i="49" s="1"/>
  <c r="J3" i="49"/>
  <c r="J18" i="49" s="1"/>
  <c r="I3" i="49"/>
  <c r="I18" i="49" s="1"/>
  <c r="F3" i="49"/>
  <c r="F13" i="49" s="1"/>
  <c r="D17" i="49" s="1"/>
  <c r="E3" i="49"/>
  <c r="E13" i="49" s="1"/>
  <c r="D16" i="49" s="1"/>
  <c r="D3" i="49"/>
  <c r="D13" i="49" s="1"/>
  <c r="D15" i="49" s="1"/>
  <c r="C3" i="49"/>
  <c r="B3" i="49"/>
  <c r="H34" i="48"/>
  <c r="H33" i="48"/>
  <c r="H32" i="48"/>
  <c r="H31" i="48"/>
  <c r="H30" i="48"/>
  <c r="H29" i="48"/>
  <c r="H28" i="48"/>
  <c r="H27" i="48"/>
  <c r="H26" i="48"/>
  <c r="H25" i="48"/>
  <c r="H24" i="48"/>
  <c r="H23" i="48"/>
  <c r="H22" i="48"/>
  <c r="A21" i="48"/>
  <c r="L19" i="48"/>
  <c r="K19" i="48"/>
  <c r="J19" i="48"/>
  <c r="I19" i="48"/>
  <c r="K18" i="48"/>
  <c r="J18" i="48"/>
  <c r="I18" i="48"/>
  <c r="L17" i="48"/>
  <c r="K17" i="48"/>
  <c r="J17" i="48"/>
  <c r="I17" i="48"/>
  <c r="A17" i="48"/>
  <c r="L16" i="48"/>
  <c r="K16" i="48"/>
  <c r="J16" i="48"/>
  <c r="I16" i="48"/>
  <c r="A16" i="48"/>
  <c r="L15" i="48"/>
  <c r="K15" i="48"/>
  <c r="J15" i="48"/>
  <c r="I15" i="48"/>
  <c r="A15" i="48"/>
  <c r="L14" i="48"/>
  <c r="K14" i="48"/>
  <c r="J14" i="48"/>
  <c r="I14" i="48"/>
  <c r="A14" i="48"/>
  <c r="L13" i="48"/>
  <c r="K13" i="48"/>
  <c r="J13" i="48"/>
  <c r="I13" i="48"/>
  <c r="L12" i="48"/>
  <c r="K12" i="48"/>
  <c r="J12" i="48"/>
  <c r="I12" i="48"/>
  <c r="D12" i="48"/>
  <c r="L11" i="48"/>
  <c r="K11" i="48"/>
  <c r="J11" i="48"/>
  <c r="I11" i="48"/>
  <c r="F11" i="48"/>
  <c r="E11" i="48"/>
  <c r="D11" i="48"/>
  <c r="B11" i="48"/>
  <c r="L10" i="48"/>
  <c r="K10" i="48"/>
  <c r="J10" i="48"/>
  <c r="I10" i="48"/>
  <c r="F10" i="48"/>
  <c r="E10" i="48"/>
  <c r="D10" i="48"/>
  <c r="B10" i="48"/>
  <c r="L9" i="48"/>
  <c r="K9" i="48"/>
  <c r="J9" i="48"/>
  <c r="I9" i="48"/>
  <c r="F9" i="48"/>
  <c r="E9" i="48"/>
  <c r="D9" i="48"/>
  <c r="B9" i="48"/>
  <c r="L8" i="48"/>
  <c r="K8" i="48"/>
  <c r="J8" i="48"/>
  <c r="I8" i="48"/>
  <c r="F8" i="48"/>
  <c r="E8" i="48"/>
  <c r="D8" i="48"/>
  <c r="C8" i="48"/>
  <c r="B8" i="48"/>
  <c r="L7" i="48"/>
  <c r="K7" i="48"/>
  <c r="J7" i="48"/>
  <c r="I7" i="48"/>
  <c r="F7" i="48"/>
  <c r="E7" i="48"/>
  <c r="D7" i="48"/>
  <c r="B7" i="48"/>
  <c r="L6" i="48"/>
  <c r="K6" i="48"/>
  <c r="J6" i="48"/>
  <c r="I6" i="48"/>
  <c r="F6" i="48"/>
  <c r="E6" i="48"/>
  <c r="D6" i="48"/>
  <c r="C6" i="48"/>
  <c r="B6" i="48"/>
  <c r="L5" i="48"/>
  <c r="K5" i="48"/>
  <c r="J5" i="48"/>
  <c r="I5" i="48"/>
  <c r="F5" i="48"/>
  <c r="E5" i="48"/>
  <c r="D5" i="48"/>
  <c r="C5" i="48"/>
  <c r="B5" i="48"/>
  <c r="L4" i="48"/>
  <c r="K4" i="48"/>
  <c r="J4" i="48"/>
  <c r="I4" i="48"/>
  <c r="F4" i="48"/>
  <c r="E4" i="48"/>
  <c r="D4" i="48"/>
  <c r="C4" i="48"/>
  <c r="B4" i="48"/>
  <c r="L3" i="48"/>
  <c r="L20" i="48" s="1"/>
  <c r="K3" i="48"/>
  <c r="K20" i="48" s="1"/>
  <c r="J3" i="48"/>
  <c r="J20" i="48" s="1"/>
  <c r="I3" i="48"/>
  <c r="I20" i="48" s="1"/>
  <c r="F3" i="48"/>
  <c r="F13" i="48" s="1"/>
  <c r="D17" i="48" s="1"/>
  <c r="E3" i="48"/>
  <c r="E13" i="48" s="1"/>
  <c r="D16" i="48" s="1"/>
  <c r="D3" i="48"/>
  <c r="D13" i="48" s="1"/>
  <c r="D15" i="48" s="1"/>
  <c r="C3" i="48"/>
  <c r="B3" i="48"/>
  <c r="H32" i="47"/>
  <c r="H31" i="47"/>
  <c r="H30" i="47"/>
  <c r="H29" i="47"/>
  <c r="H28" i="47"/>
  <c r="H27" i="47"/>
  <c r="H26" i="47"/>
  <c r="H25" i="47"/>
  <c r="H24" i="47"/>
  <c r="H23" i="47"/>
  <c r="H22" i="47"/>
  <c r="H21" i="47"/>
  <c r="H20" i="47"/>
  <c r="A19" i="47"/>
  <c r="L18" i="47"/>
  <c r="K18" i="47"/>
  <c r="J18" i="47"/>
  <c r="I18" i="47"/>
  <c r="L17" i="47"/>
  <c r="K17" i="47"/>
  <c r="J17" i="47"/>
  <c r="I17" i="47"/>
  <c r="L16" i="47"/>
  <c r="K16" i="47"/>
  <c r="J16" i="47"/>
  <c r="I16" i="47"/>
  <c r="D16" i="47"/>
  <c r="A16" i="47"/>
  <c r="L15" i="47"/>
  <c r="K15" i="47"/>
  <c r="J15" i="47"/>
  <c r="I15" i="47"/>
  <c r="A15" i="47"/>
  <c r="L14" i="47"/>
  <c r="K14" i="47"/>
  <c r="J14" i="47"/>
  <c r="I14" i="47"/>
  <c r="A14" i="47"/>
  <c r="L13" i="47"/>
  <c r="K13" i="47"/>
  <c r="J13" i="47"/>
  <c r="I13" i="47"/>
  <c r="A13" i="47"/>
  <c r="L12" i="47"/>
  <c r="K12" i="47"/>
  <c r="J12" i="47"/>
  <c r="I12" i="47"/>
  <c r="F12" i="47"/>
  <c r="L11" i="47"/>
  <c r="K11" i="47"/>
  <c r="J11" i="47"/>
  <c r="I11" i="47"/>
  <c r="F11" i="47"/>
  <c r="E11" i="47"/>
  <c r="D11" i="47"/>
  <c r="B11" i="47"/>
  <c r="L10" i="47"/>
  <c r="K10" i="47"/>
  <c r="J10" i="47"/>
  <c r="I10" i="47"/>
  <c r="F10" i="47"/>
  <c r="E10" i="47"/>
  <c r="D10" i="47"/>
  <c r="B10" i="47"/>
  <c r="L9" i="47"/>
  <c r="K9" i="47"/>
  <c r="J9" i="47"/>
  <c r="I9" i="47"/>
  <c r="F9" i="47"/>
  <c r="E9" i="47"/>
  <c r="D9" i="47"/>
  <c r="B9" i="47"/>
  <c r="L8" i="47"/>
  <c r="K8" i="47"/>
  <c r="J8" i="47"/>
  <c r="I8" i="47"/>
  <c r="F8" i="47"/>
  <c r="E8" i="47"/>
  <c r="D8" i="47"/>
  <c r="C8" i="47"/>
  <c r="B8" i="47"/>
  <c r="L7" i="47"/>
  <c r="K7" i="47"/>
  <c r="J7" i="47"/>
  <c r="I7" i="47"/>
  <c r="F7" i="47"/>
  <c r="E7" i="47"/>
  <c r="D7" i="47"/>
  <c r="B7" i="47"/>
  <c r="L6" i="47"/>
  <c r="K6" i="47"/>
  <c r="J6" i="47"/>
  <c r="I6" i="47"/>
  <c r="F6" i="47"/>
  <c r="E6" i="47"/>
  <c r="D6" i="47"/>
  <c r="C6" i="47"/>
  <c r="B6" i="47"/>
  <c r="L5" i="47"/>
  <c r="K5" i="47"/>
  <c r="J5" i="47"/>
  <c r="I5" i="47"/>
  <c r="F5" i="47"/>
  <c r="E5" i="47"/>
  <c r="D5" i="47"/>
  <c r="C5" i="47"/>
  <c r="B5" i="47"/>
  <c r="L4" i="47"/>
  <c r="K4" i="47"/>
  <c r="J4" i="47"/>
  <c r="I4" i="47"/>
  <c r="F4" i="47"/>
  <c r="E4" i="47"/>
  <c r="D4" i="47"/>
  <c r="C4" i="47"/>
  <c r="B4" i="47"/>
  <c r="L3" i="47"/>
  <c r="L19" i="47" s="1"/>
  <c r="K3" i="47"/>
  <c r="K19" i="47" s="1"/>
  <c r="J3" i="47"/>
  <c r="J19" i="47" s="1"/>
  <c r="I3" i="47"/>
  <c r="I19" i="47" s="1"/>
  <c r="F3" i="47"/>
  <c r="E3" i="47"/>
  <c r="E12" i="47" s="1"/>
  <c r="D15" i="47" s="1"/>
  <c r="D3" i="47"/>
  <c r="D12" i="47" s="1"/>
  <c r="D14" i="47" s="1"/>
  <c r="C3" i="47"/>
  <c r="B3" i="47"/>
  <c r="H31" i="46"/>
  <c r="H30" i="46"/>
  <c r="H29" i="46"/>
  <c r="H28" i="46"/>
  <c r="H27" i="46"/>
  <c r="H26" i="46"/>
  <c r="H25" i="46"/>
  <c r="H24" i="46"/>
  <c r="H23" i="46"/>
  <c r="H22" i="46"/>
  <c r="H21" i="46"/>
  <c r="H20" i="46"/>
  <c r="L18" i="46"/>
  <c r="K18" i="46"/>
  <c r="J18" i="46"/>
  <c r="I18" i="46"/>
  <c r="A18" i="46"/>
  <c r="L17" i="46"/>
  <c r="K17" i="46"/>
  <c r="J17" i="46"/>
  <c r="I17" i="46"/>
  <c r="L16" i="46"/>
  <c r="K16" i="46"/>
  <c r="J16" i="46"/>
  <c r="I16" i="46"/>
  <c r="A16" i="46"/>
  <c r="L15" i="46"/>
  <c r="K15" i="46"/>
  <c r="J15" i="46"/>
  <c r="I15" i="46"/>
  <c r="A15" i="46"/>
  <c r="L14" i="46"/>
  <c r="K14" i="46"/>
  <c r="J14" i="46"/>
  <c r="I14" i="46"/>
  <c r="A14" i="46"/>
  <c r="L13" i="46"/>
  <c r="K13" i="46"/>
  <c r="J13" i="46"/>
  <c r="I13" i="46"/>
  <c r="A13" i="46"/>
  <c r="L12" i="46"/>
  <c r="K12" i="46"/>
  <c r="J12" i="46"/>
  <c r="I12" i="46"/>
  <c r="F12" i="46"/>
  <c r="D16" i="46" s="1"/>
  <c r="L11" i="46"/>
  <c r="K11" i="46"/>
  <c r="J11" i="46"/>
  <c r="I11" i="46"/>
  <c r="F11" i="46"/>
  <c r="E11" i="46"/>
  <c r="D11" i="46"/>
  <c r="C11" i="46"/>
  <c r="B11" i="46"/>
  <c r="L10" i="46"/>
  <c r="K10" i="46"/>
  <c r="J10" i="46"/>
  <c r="I10" i="46"/>
  <c r="F10" i="46"/>
  <c r="E10" i="46"/>
  <c r="D10" i="46"/>
  <c r="C10" i="46"/>
  <c r="B10" i="46"/>
  <c r="L9" i="46"/>
  <c r="K9" i="46"/>
  <c r="J9" i="46"/>
  <c r="I9" i="46"/>
  <c r="F9" i="46"/>
  <c r="E9" i="46"/>
  <c r="D9" i="46"/>
  <c r="C9" i="46"/>
  <c r="B9" i="46"/>
  <c r="L8" i="46"/>
  <c r="K8" i="46"/>
  <c r="J8" i="46"/>
  <c r="I8" i="46"/>
  <c r="F8" i="46"/>
  <c r="E8" i="46"/>
  <c r="D8" i="46"/>
  <c r="C8" i="46"/>
  <c r="B8" i="46"/>
  <c r="L7" i="46"/>
  <c r="K7" i="46"/>
  <c r="J7" i="46"/>
  <c r="I7" i="46"/>
  <c r="F7" i="46"/>
  <c r="E7" i="46"/>
  <c r="D7" i="46"/>
  <c r="C7" i="46"/>
  <c r="B7" i="46"/>
  <c r="L6" i="46"/>
  <c r="K6" i="46"/>
  <c r="J6" i="46"/>
  <c r="I6" i="46"/>
  <c r="I19" i="46" s="1"/>
  <c r="F6" i="46"/>
  <c r="E6" i="46"/>
  <c r="D6" i="46"/>
  <c r="C6" i="46"/>
  <c r="B6" i="46"/>
  <c r="L5" i="46"/>
  <c r="K5" i="46"/>
  <c r="J5" i="46"/>
  <c r="I5" i="46"/>
  <c r="F5" i="46"/>
  <c r="E5" i="46"/>
  <c r="D5" i="46"/>
  <c r="C5" i="46"/>
  <c r="B5" i="46"/>
  <c r="L4" i="46"/>
  <c r="K4" i="46"/>
  <c r="J4" i="46"/>
  <c r="I4" i="46"/>
  <c r="F4" i="46"/>
  <c r="E4" i="46"/>
  <c r="D4" i="46"/>
  <c r="C4" i="46"/>
  <c r="B4" i="46"/>
  <c r="L3" i="46"/>
  <c r="L19" i="46" s="1"/>
  <c r="K3" i="46"/>
  <c r="K19" i="46" s="1"/>
  <c r="J3" i="46"/>
  <c r="J19" i="46" s="1"/>
  <c r="I3" i="46"/>
  <c r="F3" i="46"/>
  <c r="E3" i="46"/>
  <c r="E12" i="46" s="1"/>
  <c r="D15" i="46" s="1"/>
  <c r="D3" i="46"/>
  <c r="D12" i="46" s="1"/>
  <c r="D14" i="46" s="1"/>
  <c r="C3" i="46"/>
  <c r="B3" i="46"/>
  <c r="H31" i="45"/>
  <c r="H30" i="45"/>
  <c r="H29" i="45"/>
  <c r="H28" i="45"/>
  <c r="H27" i="45"/>
  <c r="H26" i="45"/>
  <c r="H25" i="45"/>
  <c r="H24" i="45"/>
  <c r="H23" i="45"/>
  <c r="H22" i="45"/>
  <c r="H21" i="45"/>
  <c r="H20" i="45"/>
  <c r="L18" i="45"/>
  <c r="K18" i="45"/>
  <c r="J18" i="45"/>
  <c r="I18" i="45"/>
  <c r="A18" i="45"/>
  <c r="L17" i="45"/>
  <c r="K17" i="45"/>
  <c r="J17" i="45"/>
  <c r="I17" i="45"/>
  <c r="L16" i="45"/>
  <c r="K16" i="45"/>
  <c r="J16" i="45"/>
  <c r="I16" i="45"/>
  <c r="A16" i="45"/>
  <c r="L15" i="45"/>
  <c r="K15" i="45"/>
  <c r="J15" i="45"/>
  <c r="I15" i="45"/>
  <c r="A15" i="45"/>
  <c r="L14" i="45"/>
  <c r="K14" i="45"/>
  <c r="J14" i="45"/>
  <c r="I14" i="45"/>
  <c r="A14" i="45"/>
  <c r="L13" i="45"/>
  <c r="K13" i="45"/>
  <c r="J13" i="45"/>
  <c r="I13" i="45"/>
  <c r="A13" i="45"/>
  <c r="L12" i="45"/>
  <c r="K12" i="45"/>
  <c r="J12" i="45"/>
  <c r="I12" i="45"/>
  <c r="F12" i="45"/>
  <c r="D16" i="45" s="1"/>
  <c r="L11" i="45"/>
  <c r="K11" i="45"/>
  <c r="J11" i="45"/>
  <c r="I11" i="45"/>
  <c r="F11" i="45"/>
  <c r="E11" i="45"/>
  <c r="D11" i="45"/>
  <c r="C11" i="45"/>
  <c r="B11" i="45"/>
  <c r="L10" i="45"/>
  <c r="K10" i="45"/>
  <c r="J10" i="45"/>
  <c r="I10" i="45"/>
  <c r="F10" i="45"/>
  <c r="E10" i="45"/>
  <c r="D10" i="45"/>
  <c r="C10" i="45"/>
  <c r="B10" i="45"/>
  <c r="L9" i="45"/>
  <c r="K9" i="45"/>
  <c r="J9" i="45"/>
  <c r="I9" i="45"/>
  <c r="F9" i="45"/>
  <c r="E9" i="45"/>
  <c r="D9" i="45"/>
  <c r="B9" i="45"/>
  <c r="L8" i="45"/>
  <c r="K8" i="45"/>
  <c r="J8" i="45"/>
  <c r="I8" i="45"/>
  <c r="F8" i="45"/>
  <c r="E8" i="45"/>
  <c r="D8" i="45"/>
  <c r="C8" i="45"/>
  <c r="B8" i="45"/>
  <c r="L7" i="45"/>
  <c r="K7" i="45"/>
  <c r="J7" i="45"/>
  <c r="I7" i="45"/>
  <c r="F7" i="45"/>
  <c r="E7" i="45"/>
  <c r="D7" i="45"/>
  <c r="C7" i="45"/>
  <c r="B7" i="45"/>
  <c r="L6" i="45"/>
  <c r="K6" i="45"/>
  <c r="J6" i="45"/>
  <c r="I6" i="45"/>
  <c r="F6" i="45"/>
  <c r="E6" i="45"/>
  <c r="D6" i="45"/>
  <c r="C6" i="45"/>
  <c r="B6" i="45"/>
  <c r="L5" i="45"/>
  <c r="L19" i="45" s="1"/>
  <c r="K5" i="45"/>
  <c r="J5" i="45"/>
  <c r="I5" i="45"/>
  <c r="I19" i="45" s="1"/>
  <c r="F5" i="45"/>
  <c r="E5" i="45"/>
  <c r="D5" i="45"/>
  <c r="C5" i="45"/>
  <c r="B5" i="45"/>
  <c r="L4" i="45"/>
  <c r="K4" i="45"/>
  <c r="J4" i="45"/>
  <c r="I4" i="45"/>
  <c r="F4" i="45"/>
  <c r="E4" i="45"/>
  <c r="D4" i="45"/>
  <c r="C4" i="45"/>
  <c r="B4" i="45"/>
  <c r="L3" i="45"/>
  <c r="K3" i="45"/>
  <c r="K19" i="45" s="1"/>
  <c r="J3" i="45"/>
  <c r="J19" i="45" s="1"/>
  <c r="I3" i="45"/>
  <c r="F3" i="45"/>
  <c r="E3" i="45"/>
  <c r="E12" i="45" s="1"/>
  <c r="D15" i="45" s="1"/>
  <c r="D3" i="45"/>
  <c r="D12" i="45" s="1"/>
  <c r="D14" i="45" s="1"/>
  <c r="C3" i="45"/>
  <c r="B3" i="45"/>
  <c r="AF49" i="44"/>
  <c r="H31" i="44"/>
  <c r="H30" i="44"/>
  <c r="H29" i="44"/>
  <c r="H28" i="44"/>
  <c r="H27" i="44"/>
  <c r="H26" i="44"/>
  <c r="H25" i="44"/>
  <c r="H24" i="44"/>
  <c r="H23" i="44"/>
  <c r="H22" i="44"/>
  <c r="H21" i="44"/>
  <c r="H20" i="44"/>
  <c r="L18" i="44"/>
  <c r="K18" i="44"/>
  <c r="J18" i="44"/>
  <c r="I18" i="44"/>
  <c r="A18" i="44"/>
  <c r="L17" i="44"/>
  <c r="K17" i="44"/>
  <c r="J17" i="44"/>
  <c r="I17" i="44"/>
  <c r="L16" i="44"/>
  <c r="K16" i="44"/>
  <c r="J16" i="44"/>
  <c r="I16" i="44"/>
  <c r="A16" i="44"/>
  <c r="L15" i="44"/>
  <c r="K15" i="44"/>
  <c r="J15" i="44"/>
  <c r="I15" i="44"/>
  <c r="A15" i="44"/>
  <c r="L14" i="44"/>
  <c r="K14" i="44"/>
  <c r="J14" i="44"/>
  <c r="I14" i="44"/>
  <c r="L13" i="44"/>
  <c r="K13" i="44"/>
  <c r="J13" i="44"/>
  <c r="I13" i="44"/>
  <c r="F13" i="44"/>
  <c r="E13" i="44"/>
  <c r="D13" i="44"/>
  <c r="C13" i="44"/>
  <c r="B13" i="44"/>
  <c r="L12" i="44"/>
  <c r="K12" i="44"/>
  <c r="J12" i="44"/>
  <c r="I12" i="44"/>
  <c r="F12" i="44"/>
  <c r="E12" i="44"/>
  <c r="D12" i="44"/>
  <c r="C12" i="44"/>
  <c r="B12" i="44"/>
  <c r="L11" i="44"/>
  <c r="K11" i="44"/>
  <c r="J11" i="44"/>
  <c r="I11" i="44"/>
  <c r="F11" i="44"/>
  <c r="E11" i="44"/>
  <c r="D11" i="44"/>
  <c r="C11" i="44"/>
  <c r="B11" i="44"/>
  <c r="L10" i="44"/>
  <c r="K10" i="44"/>
  <c r="J10" i="44"/>
  <c r="I10" i="44"/>
  <c r="F10" i="44"/>
  <c r="E10" i="44"/>
  <c r="D10" i="44"/>
  <c r="C10" i="44"/>
  <c r="B10" i="44"/>
  <c r="L9" i="44"/>
  <c r="K9" i="44"/>
  <c r="J9" i="44"/>
  <c r="I9" i="44"/>
  <c r="F9" i="44"/>
  <c r="E9" i="44"/>
  <c r="D9" i="44"/>
  <c r="C9" i="44"/>
  <c r="B9" i="44"/>
  <c r="L8" i="44"/>
  <c r="K8" i="44"/>
  <c r="J8" i="44"/>
  <c r="I8" i="44"/>
  <c r="F8" i="44"/>
  <c r="E8" i="44"/>
  <c r="D8" i="44"/>
  <c r="C8" i="44"/>
  <c r="B8" i="44"/>
  <c r="L7" i="44"/>
  <c r="K7" i="44"/>
  <c r="J7" i="44"/>
  <c r="I7" i="44"/>
  <c r="F7" i="44"/>
  <c r="E7" i="44"/>
  <c r="D7" i="44"/>
  <c r="C7" i="44"/>
  <c r="B7" i="44"/>
  <c r="L6" i="44"/>
  <c r="K6" i="44"/>
  <c r="J6" i="44"/>
  <c r="I6" i="44"/>
  <c r="F6" i="44"/>
  <c r="E6" i="44"/>
  <c r="D6" i="44"/>
  <c r="C6" i="44"/>
  <c r="B6" i="44"/>
  <c r="L5" i="44"/>
  <c r="K5" i="44"/>
  <c r="J5" i="44"/>
  <c r="I5" i="44"/>
  <c r="F5" i="44"/>
  <c r="E5" i="44"/>
  <c r="D5" i="44"/>
  <c r="C5" i="44"/>
  <c r="B5" i="44"/>
  <c r="L4" i="44"/>
  <c r="K4" i="44"/>
  <c r="J4" i="44"/>
  <c r="I4" i="44"/>
  <c r="F4" i="44"/>
  <c r="F14" i="44" s="1"/>
  <c r="D19" i="44" s="1"/>
  <c r="E4" i="44"/>
  <c r="D4" i="44"/>
  <c r="D14" i="44" s="1"/>
  <c r="D17" i="44" s="1"/>
  <c r="C4" i="44"/>
  <c r="B4" i="44"/>
  <c r="L3" i="44"/>
  <c r="L19" i="44" s="1"/>
  <c r="K3" i="44"/>
  <c r="K19" i="44" s="1"/>
  <c r="J3" i="44"/>
  <c r="J19" i="44" s="1"/>
  <c r="I3" i="44"/>
  <c r="I19" i="44" s="1"/>
  <c r="F3" i="44"/>
  <c r="E3" i="44"/>
  <c r="E14" i="44" s="1"/>
  <c r="D18" i="44" s="1"/>
  <c r="D3" i="44"/>
  <c r="C3" i="44"/>
  <c r="B3" i="44"/>
  <c r="H31" i="43"/>
  <c r="H30" i="43"/>
  <c r="H29" i="43"/>
  <c r="H28" i="43"/>
  <c r="H27" i="43"/>
  <c r="H26" i="43"/>
  <c r="H25" i="43"/>
  <c r="H24" i="43"/>
  <c r="H23" i="43"/>
  <c r="H22" i="43"/>
  <c r="H21" i="43"/>
  <c r="L19" i="43"/>
  <c r="K19" i="43"/>
  <c r="J19" i="43"/>
  <c r="I19" i="43"/>
  <c r="L18" i="43"/>
  <c r="K18" i="43"/>
  <c r="J18" i="43"/>
  <c r="I18" i="43"/>
  <c r="A18" i="43"/>
  <c r="L17" i="43"/>
  <c r="K17" i="43"/>
  <c r="J17" i="43"/>
  <c r="I17" i="43"/>
  <c r="L16" i="43"/>
  <c r="K16" i="43"/>
  <c r="J16" i="43"/>
  <c r="I16" i="43"/>
  <c r="A16" i="43"/>
  <c r="L15" i="43"/>
  <c r="K15" i="43"/>
  <c r="J15" i="43"/>
  <c r="I15" i="43"/>
  <c r="A15" i="43"/>
  <c r="L14" i="43"/>
  <c r="K14" i="43"/>
  <c r="J14" i="43"/>
  <c r="I14" i="43"/>
  <c r="L13" i="43"/>
  <c r="K13" i="43"/>
  <c r="J13" i="43"/>
  <c r="I13" i="43"/>
  <c r="L12" i="43"/>
  <c r="K12" i="43"/>
  <c r="J12" i="43"/>
  <c r="I12" i="43"/>
  <c r="L11" i="43"/>
  <c r="K11" i="43"/>
  <c r="J11" i="43"/>
  <c r="I11" i="43"/>
  <c r="L10" i="43"/>
  <c r="K10" i="43"/>
  <c r="J10" i="43"/>
  <c r="I10" i="43"/>
  <c r="D10" i="43"/>
  <c r="D13" i="43" s="1"/>
  <c r="L9" i="43"/>
  <c r="K9" i="43"/>
  <c r="J9" i="43"/>
  <c r="I9" i="43"/>
  <c r="F9" i="43"/>
  <c r="E9" i="43"/>
  <c r="D9" i="43"/>
  <c r="B9" i="43"/>
  <c r="L8" i="43"/>
  <c r="K8" i="43"/>
  <c r="J8" i="43"/>
  <c r="I8" i="43"/>
  <c r="F8" i="43"/>
  <c r="E8" i="43"/>
  <c r="D8" i="43"/>
  <c r="B8" i="43"/>
  <c r="L7" i="43"/>
  <c r="K7" i="43"/>
  <c r="J7" i="43"/>
  <c r="I7" i="43"/>
  <c r="F7" i="43"/>
  <c r="E7" i="43"/>
  <c r="D7" i="43"/>
  <c r="B7" i="43"/>
  <c r="L6" i="43"/>
  <c r="K6" i="43"/>
  <c r="J6" i="43"/>
  <c r="I6" i="43"/>
  <c r="F6" i="43"/>
  <c r="E6" i="43"/>
  <c r="D6" i="43"/>
  <c r="C6" i="43"/>
  <c r="B6" i="43"/>
  <c r="L5" i="43"/>
  <c r="K5" i="43"/>
  <c r="K20" i="43" s="1"/>
  <c r="J5" i="43"/>
  <c r="I5" i="43"/>
  <c r="F5" i="43"/>
  <c r="E5" i="43"/>
  <c r="D5" i="43"/>
  <c r="C5" i="43"/>
  <c r="B5" i="43"/>
  <c r="L4" i="43"/>
  <c r="L20" i="43" s="1"/>
  <c r="K4" i="43"/>
  <c r="J4" i="43"/>
  <c r="I4" i="43"/>
  <c r="F4" i="43"/>
  <c r="E4" i="43"/>
  <c r="D4" i="43"/>
  <c r="C4" i="43"/>
  <c r="B4" i="43"/>
  <c r="B10" i="43" s="1"/>
  <c r="L3" i="43"/>
  <c r="K3" i="43"/>
  <c r="J3" i="43"/>
  <c r="J20" i="43" s="1"/>
  <c r="I3" i="43"/>
  <c r="I20" i="43" s="1"/>
  <c r="F3" i="43"/>
  <c r="F10" i="43" s="1"/>
  <c r="D15" i="43" s="1"/>
  <c r="E3" i="43"/>
  <c r="E10" i="43" s="1"/>
  <c r="D14" i="43" s="1"/>
  <c r="D3" i="43"/>
  <c r="C3" i="43"/>
  <c r="C10" i="43" s="1"/>
  <c r="B3" i="43"/>
  <c r="AF47" i="42"/>
  <c r="H31" i="42"/>
  <c r="H30" i="42"/>
  <c r="H29" i="42"/>
  <c r="H28" i="42"/>
  <c r="H27" i="42"/>
  <c r="H26" i="42"/>
  <c r="H25" i="42"/>
  <c r="H24" i="42"/>
  <c r="H23" i="42"/>
  <c r="H22" i="42"/>
  <c r="H21" i="42"/>
  <c r="L19" i="42"/>
  <c r="K19" i="42"/>
  <c r="J19" i="42"/>
  <c r="I19" i="42"/>
  <c r="L18" i="42"/>
  <c r="K18" i="42"/>
  <c r="J18" i="42"/>
  <c r="I18" i="42"/>
  <c r="A18" i="42"/>
  <c r="L17" i="42"/>
  <c r="K17" i="42"/>
  <c r="J17" i="42"/>
  <c r="I17" i="42"/>
  <c r="L16" i="42"/>
  <c r="K16" i="42"/>
  <c r="J16" i="42"/>
  <c r="I16" i="42"/>
  <c r="A16" i="42"/>
  <c r="L15" i="42"/>
  <c r="K15" i="42"/>
  <c r="J15" i="42"/>
  <c r="I15" i="42"/>
  <c r="A15" i="42"/>
  <c r="L14" i="42"/>
  <c r="K14" i="42"/>
  <c r="J14" i="42"/>
  <c r="I14" i="42"/>
  <c r="L13" i="42"/>
  <c r="K13" i="42"/>
  <c r="J13" i="42"/>
  <c r="I13" i="42"/>
  <c r="L12" i="42"/>
  <c r="K12" i="42"/>
  <c r="J12" i="42"/>
  <c r="I12" i="42"/>
  <c r="C12" i="42"/>
  <c r="L11" i="42"/>
  <c r="K11" i="42"/>
  <c r="J11" i="42"/>
  <c r="I11" i="42"/>
  <c r="F11" i="42"/>
  <c r="E11" i="42"/>
  <c r="D11" i="42"/>
  <c r="C11" i="42"/>
  <c r="B11" i="42"/>
  <c r="L10" i="42"/>
  <c r="K10" i="42"/>
  <c r="J10" i="42"/>
  <c r="I10" i="42"/>
  <c r="F10" i="42"/>
  <c r="E10" i="42"/>
  <c r="D10" i="42"/>
  <c r="C10" i="42"/>
  <c r="B10" i="42"/>
  <c r="L9" i="42"/>
  <c r="K9" i="42"/>
  <c r="J9" i="42"/>
  <c r="I9" i="42"/>
  <c r="F9" i="42"/>
  <c r="E9" i="42"/>
  <c r="D9" i="42"/>
  <c r="C9" i="42"/>
  <c r="B9" i="42"/>
  <c r="L8" i="42"/>
  <c r="K8" i="42"/>
  <c r="J8" i="42"/>
  <c r="I8" i="42"/>
  <c r="F8" i="42"/>
  <c r="E8" i="42"/>
  <c r="D8" i="42"/>
  <c r="B8" i="42"/>
  <c r="L7" i="42"/>
  <c r="K7" i="42"/>
  <c r="J7" i="42"/>
  <c r="I7" i="42"/>
  <c r="F7" i="42"/>
  <c r="E7" i="42"/>
  <c r="D7" i="42"/>
  <c r="B7" i="42"/>
  <c r="L6" i="42"/>
  <c r="K6" i="42"/>
  <c r="J6" i="42"/>
  <c r="I6" i="42"/>
  <c r="F6" i="42"/>
  <c r="E6" i="42"/>
  <c r="D6" i="42"/>
  <c r="C6" i="42"/>
  <c r="B6" i="42"/>
  <c r="L5" i="42"/>
  <c r="K5" i="42"/>
  <c r="J5" i="42"/>
  <c r="J20" i="42" s="1"/>
  <c r="I5" i="42"/>
  <c r="F5" i="42"/>
  <c r="E5" i="42"/>
  <c r="D5" i="42"/>
  <c r="C5" i="42"/>
  <c r="B5" i="42"/>
  <c r="L4" i="42"/>
  <c r="K4" i="42"/>
  <c r="K20" i="42" s="1"/>
  <c r="J4" i="42"/>
  <c r="I4" i="42"/>
  <c r="F4" i="42"/>
  <c r="F12" i="42" s="1"/>
  <c r="D19" i="42" s="1"/>
  <c r="E4" i="42"/>
  <c r="D4" i="42"/>
  <c r="C4" i="42"/>
  <c r="B4" i="42"/>
  <c r="L3" i="42"/>
  <c r="L20" i="42" s="1"/>
  <c r="K3" i="42"/>
  <c r="J3" i="42"/>
  <c r="I3" i="42"/>
  <c r="I20" i="42" s="1"/>
  <c r="F3" i="42"/>
  <c r="E3" i="42"/>
  <c r="E12" i="42" s="1"/>
  <c r="D18" i="42" s="1"/>
  <c r="D3" i="42"/>
  <c r="D12" i="42" s="1"/>
  <c r="D17" i="42" s="1"/>
  <c r="C3" i="42"/>
  <c r="B3" i="42"/>
  <c r="B12" i="42" s="1"/>
  <c r="B48" i="41"/>
  <c r="H31" i="41"/>
  <c r="H30" i="41"/>
  <c r="H29" i="41"/>
  <c r="H28" i="41"/>
  <c r="H27" i="41"/>
  <c r="H26" i="41"/>
  <c r="H25" i="41"/>
  <c r="H24" i="41"/>
  <c r="H23" i="41"/>
  <c r="H22" i="41"/>
  <c r="H21" i="41"/>
  <c r="L19" i="41"/>
  <c r="K19" i="41"/>
  <c r="J19" i="41"/>
  <c r="I19" i="41"/>
  <c r="L18" i="41"/>
  <c r="K18" i="41"/>
  <c r="J18" i="41"/>
  <c r="I18" i="41"/>
  <c r="A18" i="41"/>
  <c r="L17" i="41"/>
  <c r="K17" i="41"/>
  <c r="J17" i="41"/>
  <c r="I17" i="41"/>
  <c r="L16" i="41"/>
  <c r="K16" i="41"/>
  <c r="J16" i="41"/>
  <c r="I16" i="41"/>
  <c r="A16" i="41"/>
  <c r="L15" i="41"/>
  <c r="K15" i="41"/>
  <c r="J15" i="41"/>
  <c r="I15" i="41"/>
  <c r="A15" i="41"/>
  <c r="L14" i="41"/>
  <c r="K14" i="41"/>
  <c r="J14" i="41"/>
  <c r="I14" i="41"/>
  <c r="L13" i="41"/>
  <c r="K13" i="41"/>
  <c r="J13" i="41"/>
  <c r="I13" i="41"/>
  <c r="L12" i="41"/>
  <c r="K12" i="41"/>
  <c r="J12" i="41"/>
  <c r="I12" i="41"/>
  <c r="L11" i="41"/>
  <c r="K11" i="41"/>
  <c r="J11" i="41"/>
  <c r="I11" i="41"/>
  <c r="F11" i="41"/>
  <c r="E11" i="41"/>
  <c r="D11" i="41"/>
  <c r="C11" i="41"/>
  <c r="B11" i="41"/>
  <c r="L10" i="41"/>
  <c r="K10" i="41"/>
  <c r="J10" i="41"/>
  <c r="I10" i="41"/>
  <c r="F10" i="41"/>
  <c r="E10" i="41"/>
  <c r="D10" i="41"/>
  <c r="C10" i="41"/>
  <c r="B10" i="41"/>
  <c r="L9" i="41"/>
  <c r="K9" i="41"/>
  <c r="J9" i="41"/>
  <c r="I9" i="41"/>
  <c r="F9" i="41"/>
  <c r="E9" i="41"/>
  <c r="D9" i="41"/>
  <c r="C9" i="41"/>
  <c r="B9" i="41"/>
  <c r="L8" i="41"/>
  <c r="K8" i="41"/>
  <c r="J8" i="41"/>
  <c r="I8" i="41"/>
  <c r="F8" i="41"/>
  <c r="E8" i="41"/>
  <c r="D8" i="41"/>
  <c r="B8" i="41"/>
  <c r="L7" i="41"/>
  <c r="K7" i="41"/>
  <c r="J7" i="41"/>
  <c r="I7" i="41"/>
  <c r="F7" i="41"/>
  <c r="E7" i="41"/>
  <c r="D7" i="41"/>
  <c r="B7" i="41"/>
  <c r="L6" i="41"/>
  <c r="K6" i="41"/>
  <c r="J6" i="41"/>
  <c r="I6" i="41"/>
  <c r="F6" i="41"/>
  <c r="E6" i="41"/>
  <c r="D6" i="41"/>
  <c r="C6" i="41"/>
  <c r="B6" i="41"/>
  <c r="L5" i="41"/>
  <c r="L20" i="41" s="1"/>
  <c r="K5" i="41"/>
  <c r="J5" i="41"/>
  <c r="I5" i="41"/>
  <c r="F5" i="41"/>
  <c r="E5" i="41"/>
  <c r="E12" i="41" s="1"/>
  <c r="D18" i="41" s="1"/>
  <c r="D5" i="41"/>
  <c r="C5" i="41"/>
  <c r="B5" i="41"/>
  <c r="B12" i="41" s="1"/>
  <c r="L4" i="41"/>
  <c r="K4" i="41"/>
  <c r="J4" i="41"/>
  <c r="I4" i="41"/>
  <c r="F4" i="41"/>
  <c r="E4" i="41"/>
  <c r="D4" i="41"/>
  <c r="C4" i="41"/>
  <c r="C12" i="41" s="1"/>
  <c r="B4" i="41"/>
  <c r="L3" i="41"/>
  <c r="K3" i="41"/>
  <c r="K20" i="41" s="1"/>
  <c r="J3" i="41"/>
  <c r="J20" i="41" s="1"/>
  <c r="I3" i="41"/>
  <c r="I20" i="41" s="1"/>
  <c r="F3" i="41"/>
  <c r="F12" i="41" s="1"/>
  <c r="D19" i="41" s="1"/>
  <c r="E3" i="41"/>
  <c r="D3" i="41"/>
  <c r="D12" i="41" s="1"/>
  <c r="D17" i="41" s="1"/>
  <c r="C3" i="41"/>
  <c r="B3" i="41"/>
  <c r="H31" i="40"/>
  <c r="H30" i="40"/>
  <c r="H29" i="40"/>
  <c r="H28" i="40"/>
  <c r="H27" i="40"/>
  <c r="H26" i="40"/>
  <c r="H25" i="40"/>
  <c r="H24" i="40"/>
  <c r="H23" i="40"/>
  <c r="H22" i="40"/>
  <c r="H21" i="40"/>
  <c r="L19" i="40"/>
  <c r="K19" i="40"/>
  <c r="J19" i="40"/>
  <c r="I19" i="40"/>
  <c r="L18" i="40"/>
  <c r="K18" i="40"/>
  <c r="J18" i="40"/>
  <c r="I18" i="40"/>
  <c r="A18" i="40"/>
  <c r="L17" i="40"/>
  <c r="K17" i="40"/>
  <c r="J17" i="40"/>
  <c r="I17" i="40"/>
  <c r="L16" i="40"/>
  <c r="K16" i="40"/>
  <c r="J16" i="40"/>
  <c r="I16" i="40"/>
  <c r="A16" i="40"/>
  <c r="L15" i="40"/>
  <c r="K15" i="40"/>
  <c r="J15" i="40"/>
  <c r="I15" i="40"/>
  <c r="A15" i="40"/>
  <c r="L14" i="40"/>
  <c r="K14" i="40"/>
  <c r="J14" i="40"/>
  <c r="I14" i="40"/>
  <c r="L13" i="40"/>
  <c r="K13" i="40"/>
  <c r="J13" i="40"/>
  <c r="I13" i="40"/>
  <c r="L12" i="40"/>
  <c r="K12" i="40"/>
  <c r="J12" i="40"/>
  <c r="I12" i="40"/>
  <c r="L11" i="40"/>
  <c r="K11" i="40"/>
  <c r="J11" i="40"/>
  <c r="I11" i="40"/>
  <c r="F11" i="40"/>
  <c r="E11" i="40"/>
  <c r="D11" i="40"/>
  <c r="C11" i="40"/>
  <c r="B11" i="40"/>
  <c r="L10" i="40"/>
  <c r="K10" i="40"/>
  <c r="J10" i="40"/>
  <c r="I10" i="40"/>
  <c r="F10" i="40"/>
  <c r="E10" i="40"/>
  <c r="D10" i="40"/>
  <c r="C10" i="40"/>
  <c r="B10" i="40"/>
  <c r="L9" i="40"/>
  <c r="K9" i="40"/>
  <c r="J9" i="40"/>
  <c r="I9" i="40"/>
  <c r="F9" i="40"/>
  <c r="E9" i="40"/>
  <c r="D9" i="40"/>
  <c r="C9" i="40"/>
  <c r="B9" i="40"/>
  <c r="L8" i="40"/>
  <c r="K8" i="40"/>
  <c r="J8" i="40"/>
  <c r="I8" i="40"/>
  <c r="F8" i="40"/>
  <c r="E8" i="40"/>
  <c r="D8" i="40"/>
  <c r="B8" i="40"/>
  <c r="L7" i="40"/>
  <c r="K7" i="40"/>
  <c r="J7" i="40"/>
  <c r="I7" i="40"/>
  <c r="F7" i="40"/>
  <c r="E7" i="40"/>
  <c r="D7" i="40"/>
  <c r="B7" i="40"/>
  <c r="L6" i="40"/>
  <c r="K6" i="40"/>
  <c r="J6" i="40"/>
  <c r="I6" i="40"/>
  <c r="F6" i="40"/>
  <c r="E6" i="40"/>
  <c r="D6" i="40"/>
  <c r="C6" i="40"/>
  <c r="B6" i="40"/>
  <c r="L5" i="40"/>
  <c r="K5" i="40"/>
  <c r="J5" i="40"/>
  <c r="I5" i="40"/>
  <c r="F5" i="40"/>
  <c r="F12" i="40" s="1"/>
  <c r="D19" i="40" s="1"/>
  <c r="E5" i="40"/>
  <c r="D5" i="40"/>
  <c r="C5" i="40"/>
  <c r="C12" i="40" s="1"/>
  <c r="B5" i="40"/>
  <c r="L4" i="40"/>
  <c r="K4" i="40"/>
  <c r="J4" i="40"/>
  <c r="I4" i="40"/>
  <c r="F4" i="40"/>
  <c r="E4" i="40"/>
  <c r="D4" i="40"/>
  <c r="D12" i="40" s="1"/>
  <c r="D17" i="40" s="1"/>
  <c r="C4" i="40"/>
  <c r="B4" i="40"/>
  <c r="L3" i="40"/>
  <c r="L20" i="40" s="1"/>
  <c r="K3" i="40"/>
  <c r="K20" i="40" s="1"/>
  <c r="J3" i="40"/>
  <c r="J20" i="40" s="1"/>
  <c r="I3" i="40"/>
  <c r="I20" i="40" s="1"/>
  <c r="F3" i="40"/>
  <c r="E3" i="40"/>
  <c r="E12" i="40" s="1"/>
  <c r="D18" i="40" s="1"/>
  <c r="D3" i="40"/>
  <c r="C3" i="40"/>
  <c r="B3" i="40"/>
  <c r="B12" i="40" s="1"/>
  <c r="H31" i="39"/>
  <c r="H30" i="39"/>
  <c r="H29" i="39"/>
  <c r="H28" i="39"/>
  <c r="H27" i="39"/>
  <c r="H26" i="39"/>
  <c r="H25" i="39"/>
  <c r="H24" i="39"/>
  <c r="H23" i="39"/>
  <c r="H22" i="39"/>
  <c r="H21" i="39"/>
  <c r="L19" i="39"/>
  <c r="K19" i="39"/>
  <c r="J19" i="39"/>
  <c r="I19" i="39"/>
  <c r="L18" i="39"/>
  <c r="K18" i="39"/>
  <c r="J18" i="39"/>
  <c r="I18" i="39"/>
  <c r="A18" i="39"/>
  <c r="L17" i="39"/>
  <c r="K17" i="39"/>
  <c r="J17" i="39"/>
  <c r="I17" i="39"/>
  <c r="L16" i="39"/>
  <c r="K16" i="39"/>
  <c r="J16" i="39"/>
  <c r="I16" i="39"/>
  <c r="A16" i="39"/>
  <c r="L15" i="39"/>
  <c r="K15" i="39"/>
  <c r="J15" i="39"/>
  <c r="I15" i="39"/>
  <c r="A15" i="39"/>
  <c r="L14" i="39"/>
  <c r="K14" i="39"/>
  <c r="J14" i="39"/>
  <c r="I14" i="39"/>
  <c r="L13" i="39"/>
  <c r="K13" i="39"/>
  <c r="J13" i="39"/>
  <c r="I13" i="39"/>
  <c r="L12" i="39"/>
  <c r="K12" i="39"/>
  <c r="J12" i="39"/>
  <c r="I12" i="39"/>
  <c r="C12" i="39"/>
  <c r="L11" i="39"/>
  <c r="K11" i="39"/>
  <c r="J11" i="39"/>
  <c r="I11" i="39"/>
  <c r="F11" i="39"/>
  <c r="E11" i="39"/>
  <c r="D11" i="39"/>
  <c r="C11" i="39"/>
  <c r="B11" i="39"/>
  <c r="L10" i="39"/>
  <c r="K10" i="39"/>
  <c r="J10" i="39"/>
  <c r="I10" i="39"/>
  <c r="F10" i="39"/>
  <c r="E10" i="39"/>
  <c r="D10" i="39"/>
  <c r="C10" i="39"/>
  <c r="B10" i="39"/>
  <c r="L9" i="39"/>
  <c r="K9" i="39"/>
  <c r="J9" i="39"/>
  <c r="I9" i="39"/>
  <c r="F9" i="39"/>
  <c r="E9" i="39"/>
  <c r="D9" i="39"/>
  <c r="C9" i="39"/>
  <c r="B9" i="39"/>
  <c r="L8" i="39"/>
  <c r="K8" i="39"/>
  <c r="J8" i="39"/>
  <c r="I8" i="39"/>
  <c r="F8" i="39"/>
  <c r="E8" i="39"/>
  <c r="D8" i="39"/>
  <c r="B8" i="39"/>
  <c r="L7" i="39"/>
  <c r="K7" i="39"/>
  <c r="J7" i="39"/>
  <c r="I7" i="39"/>
  <c r="F7" i="39"/>
  <c r="E7" i="39"/>
  <c r="D7" i="39"/>
  <c r="B7" i="39"/>
  <c r="L6" i="39"/>
  <c r="K6" i="39"/>
  <c r="J6" i="39"/>
  <c r="I6" i="39"/>
  <c r="F6" i="39"/>
  <c r="E6" i="39"/>
  <c r="D6" i="39"/>
  <c r="C6" i="39"/>
  <c r="B6" i="39"/>
  <c r="L5" i="39"/>
  <c r="K5" i="39"/>
  <c r="J5" i="39"/>
  <c r="I5" i="39"/>
  <c r="F5" i="39"/>
  <c r="E5" i="39"/>
  <c r="D5" i="39"/>
  <c r="D12" i="39" s="1"/>
  <c r="D17" i="39" s="1"/>
  <c r="C5" i="39"/>
  <c r="B5" i="39"/>
  <c r="L4" i="39"/>
  <c r="K4" i="39"/>
  <c r="J4" i="39"/>
  <c r="I4" i="39"/>
  <c r="I20" i="39" s="1"/>
  <c r="F4" i="39"/>
  <c r="E4" i="39"/>
  <c r="E12" i="39" s="1"/>
  <c r="D18" i="39" s="1"/>
  <c r="D4" i="39"/>
  <c r="C4" i="39"/>
  <c r="B4" i="39"/>
  <c r="L3" i="39"/>
  <c r="L20" i="39" s="1"/>
  <c r="K3" i="39"/>
  <c r="K20" i="39" s="1"/>
  <c r="J3" i="39"/>
  <c r="J20" i="39" s="1"/>
  <c r="I3" i="39"/>
  <c r="F3" i="39"/>
  <c r="F12" i="39" s="1"/>
  <c r="D19" i="39" s="1"/>
  <c r="E3" i="39"/>
  <c r="D3" i="39"/>
  <c r="C3" i="39"/>
  <c r="B3" i="39"/>
  <c r="B12" i="39" s="1"/>
  <c r="H34" i="38"/>
  <c r="H33" i="38"/>
  <c r="H32" i="38"/>
  <c r="H31" i="38"/>
  <c r="H30" i="38"/>
  <c r="H29" i="38"/>
  <c r="H28" i="38"/>
  <c r="H27" i="38"/>
  <c r="H26" i="38"/>
  <c r="H25" i="38"/>
  <c r="H24" i="38"/>
  <c r="L22" i="38"/>
  <c r="K22" i="38"/>
  <c r="J22" i="38"/>
  <c r="I22" i="38"/>
  <c r="L21" i="38"/>
  <c r="K21" i="38"/>
  <c r="J21" i="38"/>
  <c r="I21" i="38"/>
  <c r="L20" i="38"/>
  <c r="K20" i="38"/>
  <c r="J20" i="38"/>
  <c r="I20" i="38"/>
  <c r="L19" i="38"/>
  <c r="K19" i="38"/>
  <c r="J19" i="38"/>
  <c r="I19" i="38"/>
  <c r="L18" i="38"/>
  <c r="K18" i="38"/>
  <c r="J18" i="38"/>
  <c r="I18" i="38"/>
  <c r="A18" i="38"/>
  <c r="L17" i="38"/>
  <c r="K17" i="38"/>
  <c r="J17" i="38"/>
  <c r="I17" i="38"/>
  <c r="L16" i="38"/>
  <c r="K16" i="38"/>
  <c r="J16" i="38"/>
  <c r="I16" i="38"/>
  <c r="A16" i="38"/>
  <c r="L15" i="38"/>
  <c r="K15" i="38"/>
  <c r="J15" i="38"/>
  <c r="I15" i="38"/>
  <c r="A15" i="38"/>
  <c r="L14" i="38"/>
  <c r="K14" i="38"/>
  <c r="J14" i="38"/>
  <c r="I14" i="38"/>
  <c r="L13" i="38"/>
  <c r="K13" i="38"/>
  <c r="J13" i="38"/>
  <c r="I13" i="38"/>
  <c r="L12" i="38"/>
  <c r="K12" i="38"/>
  <c r="J12" i="38"/>
  <c r="I12" i="38"/>
  <c r="L11" i="38"/>
  <c r="K11" i="38"/>
  <c r="J11" i="38"/>
  <c r="I11" i="38"/>
  <c r="L10" i="38"/>
  <c r="K10" i="38"/>
  <c r="J10" i="38"/>
  <c r="I10" i="38"/>
  <c r="L9" i="38"/>
  <c r="K9" i="38"/>
  <c r="J9" i="38"/>
  <c r="I9" i="38"/>
  <c r="L8" i="38"/>
  <c r="K8" i="38"/>
  <c r="J8" i="38"/>
  <c r="I8" i="38"/>
  <c r="L7" i="38"/>
  <c r="K7" i="38"/>
  <c r="J7" i="38"/>
  <c r="I7" i="38"/>
  <c r="F7" i="38"/>
  <c r="E7" i="38"/>
  <c r="D7" i="38"/>
  <c r="C7" i="38"/>
  <c r="B7" i="38"/>
  <c r="L6" i="38"/>
  <c r="K6" i="38"/>
  <c r="J6" i="38"/>
  <c r="I6" i="38"/>
  <c r="F6" i="38"/>
  <c r="E6" i="38"/>
  <c r="D6" i="38"/>
  <c r="B6" i="38"/>
  <c r="L5" i="38"/>
  <c r="K5" i="38"/>
  <c r="J5" i="38"/>
  <c r="I5" i="38"/>
  <c r="F5" i="38"/>
  <c r="E5" i="38"/>
  <c r="D5" i="38"/>
  <c r="C5" i="38"/>
  <c r="B5" i="38"/>
  <c r="L4" i="38"/>
  <c r="L23" i="38" s="1"/>
  <c r="K4" i="38"/>
  <c r="J4" i="38"/>
  <c r="I4" i="38"/>
  <c r="F4" i="38"/>
  <c r="E4" i="38"/>
  <c r="D4" i="38"/>
  <c r="C4" i="38"/>
  <c r="B4" i="38"/>
  <c r="L3" i="38"/>
  <c r="K3" i="38"/>
  <c r="K23" i="38" s="1"/>
  <c r="J3" i="38"/>
  <c r="J23" i="38" s="1"/>
  <c r="I3" i="38"/>
  <c r="I23" i="38" s="1"/>
  <c r="F3" i="38"/>
  <c r="F8" i="38" s="1"/>
  <c r="D19" i="38" s="1"/>
  <c r="E3" i="38"/>
  <c r="E8" i="38" s="1"/>
  <c r="D18" i="38" s="1"/>
  <c r="D3" i="38"/>
  <c r="D8" i="38" s="1"/>
  <c r="D17" i="38" s="1"/>
  <c r="C3" i="38"/>
  <c r="C8" i="38" s="1"/>
  <c r="B3" i="38"/>
  <c r="B8" i="38" s="1"/>
  <c r="H34" i="30"/>
  <c r="H33" i="30"/>
  <c r="H32" i="30"/>
  <c r="H31" i="30"/>
  <c r="H30" i="30"/>
  <c r="H29" i="30"/>
  <c r="H28" i="30"/>
  <c r="H27" i="30"/>
  <c r="H26" i="30"/>
  <c r="H25" i="30"/>
  <c r="H24" i="30"/>
  <c r="L22" i="30"/>
  <c r="K22" i="30"/>
  <c r="J22" i="30"/>
  <c r="I22" i="30"/>
  <c r="L21" i="30"/>
  <c r="K21" i="30"/>
  <c r="J21" i="30"/>
  <c r="I21" i="30"/>
  <c r="L20" i="30"/>
  <c r="K20" i="30"/>
  <c r="J20" i="30"/>
  <c r="I20" i="30"/>
  <c r="L19" i="30"/>
  <c r="K19" i="30"/>
  <c r="J19" i="30"/>
  <c r="I19" i="30"/>
  <c r="L18" i="30"/>
  <c r="K18" i="30"/>
  <c r="J18" i="30"/>
  <c r="I18" i="30"/>
  <c r="A18" i="30"/>
  <c r="L17" i="30"/>
  <c r="K17" i="30"/>
  <c r="J17" i="30"/>
  <c r="I17" i="30"/>
  <c r="L16" i="30"/>
  <c r="K16" i="30"/>
  <c r="J16" i="30"/>
  <c r="I16" i="30"/>
  <c r="A16" i="30"/>
  <c r="L15" i="30"/>
  <c r="K15" i="30"/>
  <c r="J15" i="30"/>
  <c r="I15" i="30"/>
  <c r="A15" i="30"/>
  <c r="L14" i="30"/>
  <c r="K14" i="30"/>
  <c r="J14" i="30"/>
  <c r="I14" i="30"/>
  <c r="L13" i="30"/>
  <c r="K13" i="30"/>
  <c r="J13" i="30"/>
  <c r="I13" i="30"/>
  <c r="L12" i="30"/>
  <c r="K12" i="30"/>
  <c r="J12" i="30"/>
  <c r="I12" i="30"/>
  <c r="L11" i="30"/>
  <c r="K11" i="30"/>
  <c r="J11" i="30"/>
  <c r="I11" i="30"/>
  <c r="L10" i="30"/>
  <c r="K10" i="30"/>
  <c r="J10" i="30"/>
  <c r="I10" i="30"/>
  <c r="L9" i="30"/>
  <c r="K9" i="30"/>
  <c r="J9" i="30"/>
  <c r="I9" i="30"/>
  <c r="L8" i="30"/>
  <c r="K8" i="30"/>
  <c r="J8" i="30"/>
  <c r="I8" i="30"/>
  <c r="F8" i="30"/>
  <c r="D19" i="30" s="1"/>
  <c r="L7" i="30"/>
  <c r="K7" i="30"/>
  <c r="J7" i="30"/>
  <c r="I7" i="30"/>
  <c r="I23" i="30" s="1"/>
  <c r="F7" i="30"/>
  <c r="E7" i="30"/>
  <c r="D7" i="30"/>
  <c r="C7" i="30"/>
  <c r="B7" i="30"/>
  <c r="L6" i="30"/>
  <c r="K6" i="30"/>
  <c r="J6" i="30"/>
  <c r="I6" i="30"/>
  <c r="F6" i="30"/>
  <c r="E6" i="30"/>
  <c r="D6" i="30"/>
  <c r="B6" i="30"/>
  <c r="L5" i="30"/>
  <c r="K5" i="30"/>
  <c r="J5" i="30"/>
  <c r="J23" i="30" s="1"/>
  <c r="I5" i="30"/>
  <c r="F5" i="30"/>
  <c r="E5" i="30"/>
  <c r="D5" i="30"/>
  <c r="C5" i="30"/>
  <c r="C8" i="30" s="1"/>
  <c r="B5" i="30"/>
  <c r="L4" i="30"/>
  <c r="K4" i="30"/>
  <c r="K23" i="30" s="1"/>
  <c r="J4" i="30"/>
  <c r="I4" i="30"/>
  <c r="F4" i="30"/>
  <c r="E4" i="30"/>
  <c r="D4" i="30"/>
  <c r="D8" i="30" s="1"/>
  <c r="D17" i="30" s="1"/>
  <c r="C4" i="30"/>
  <c r="B4" i="30"/>
  <c r="L3" i="30"/>
  <c r="L23" i="30" s="1"/>
  <c r="K3" i="30"/>
  <c r="J3" i="30"/>
  <c r="I3" i="30"/>
  <c r="F3" i="30"/>
  <c r="E3" i="30"/>
  <c r="E8" i="30" s="1"/>
  <c r="D18" i="30" s="1"/>
  <c r="D3" i="30"/>
  <c r="C3" i="30"/>
  <c r="B3" i="30"/>
  <c r="B8" i="30" s="1"/>
  <c r="H35" i="29"/>
  <c r="H34" i="29"/>
  <c r="H33" i="29"/>
  <c r="H32" i="29"/>
  <c r="H31" i="29"/>
  <c r="H30" i="29"/>
  <c r="H29" i="29"/>
  <c r="H28" i="29"/>
  <c r="H27" i="29"/>
  <c r="H26" i="29"/>
  <c r="H25" i="29"/>
  <c r="L22" i="29"/>
  <c r="K22" i="29"/>
  <c r="J22" i="29"/>
  <c r="I22" i="29"/>
  <c r="L21" i="29"/>
  <c r="K21" i="29"/>
  <c r="J21" i="29"/>
  <c r="I21" i="29"/>
  <c r="L20" i="29"/>
  <c r="K20" i="29"/>
  <c r="J20" i="29"/>
  <c r="I20" i="29"/>
  <c r="L19" i="29"/>
  <c r="K19" i="29"/>
  <c r="J19" i="29"/>
  <c r="I19" i="29"/>
  <c r="A19" i="29"/>
  <c r="L18" i="29"/>
  <c r="K18" i="29"/>
  <c r="J18" i="29"/>
  <c r="I18" i="29"/>
  <c r="L17" i="29"/>
  <c r="K17" i="29"/>
  <c r="J17" i="29"/>
  <c r="I17" i="29"/>
  <c r="A17" i="29"/>
  <c r="L16" i="29"/>
  <c r="K16" i="29"/>
  <c r="J16" i="29"/>
  <c r="I16" i="29"/>
  <c r="A16" i="29"/>
  <c r="L15" i="29"/>
  <c r="K15" i="29"/>
  <c r="J15" i="29"/>
  <c r="I15" i="29"/>
  <c r="L14" i="29"/>
  <c r="K14" i="29"/>
  <c r="J14" i="29"/>
  <c r="I14" i="29"/>
  <c r="L13" i="29"/>
  <c r="K13" i="29"/>
  <c r="J13" i="29"/>
  <c r="I13" i="29"/>
  <c r="L12" i="29"/>
  <c r="K12" i="29"/>
  <c r="J12" i="29"/>
  <c r="I12" i="29"/>
  <c r="L11" i="29"/>
  <c r="K11" i="29"/>
  <c r="J11" i="29"/>
  <c r="I11" i="29"/>
  <c r="L10" i="29"/>
  <c r="K10" i="29"/>
  <c r="J10" i="29"/>
  <c r="I10" i="29"/>
  <c r="L9" i="29"/>
  <c r="K9" i="29"/>
  <c r="J9" i="29"/>
  <c r="I9" i="29"/>
  <c r="L8" i="29"/>
  <c r="K8" i="29"/>
  <c r="J8" i="29"/>
  <c r="I8" i="29"/>
  <c r="F8" i="29"/>
  <c r="E8" i="29"/>
  <c r="D8" i="29"/>
  <c r="C8" i="29"/>
  <c r="B8" i="29"/>
  <c r="L7" i="29"/>
  <c r="K7" i="29"/>
  <c r="J7" i="29"/>
  <c r="I7" i="29"/>
  <c r="F7" i="29"/>
  <c r="E7" i="29"/>
  <c r="D7" i="29"/>
  <c r="C7" i="29"/>
  <c r="B7" i="29"/>
  <c r="L6" i="29"/>
  <c r="K6" i="29"/>
  <c r="J6" i="29"/>
  <c r="I6" i="29"/>
  <c r="F6" i="29"/>
  <c r="E6" i="29"/>
  <c r="D6" i="29"/>
  <c r="C6" i="29"/>
  <c r="B6" i="29"/>
  <c r="L5" i="29"/>
  <c r="K5" i="29"/>
  <c r="J5" i="29"/>
  <c r="I5" i="29"/>
  <c r="F5" i="29"/>
  <c r="E5" i="29"/>
  <c r="D5" i="29"/>
  <c r="C5" i="29"/>
  <c r="C9" i="29" s="1"/>
  <c r="B5" i="29"/>
  <c r="L4" i="29"/>
  <c r="K4" i="29"/>
  <c r="K23" i="29" s="1"/>
  <c r="J4" i="29"/>
  <c r="I4" i="29"/>
  <c r="F4" i="29"/>
  <c r="E4" i="29"/>
  <c r="D4" i="29"/>
  <c r="D9" i="29" s="1"/>
  <c r="D18" i="29" s="1"/>
  <c r="C4" i="29"/>
  <c r="B4" i="29"/>
  <c r="L3" i="29"/>
  <c r="L23" i="29" s="1"/>
  <c r="K3" i="29"/>
  <c r="J3" i="29"/>
  <c r="J23" i="29" s="1"/>
  <c r="I3" i="29"/>
  <c r="I23" i="29" s="1"/>
  <c r="F3" i="29"/>
  <c r="F9" i="29" s="1"/>
  <c r="D20" i="29" s="1"/>
  <c r="E3" i="29"/>
  <c r="E9" i="29" s="1"/>
  <c r="D19" i="29" s="1"/>
  <c r="D3" i="29"/>
  <c r="C3" i="29"/>
  <c r="B3" i="29"/>
  <c r="B9" i="29" s="1"/>
  <c r="H35" i="28"/>
  <c r="H34" i="28"/>
  <c r="H33" i="28"/>
  <c r="H32" i="28"/>
  <c r="H31" i="28"/>
  <c r="H30" i="28"/>
  <c r="H29" i="28"/>
  <c r="H28" i="28"/>
  <c r="H27" i="28"/>
  <c r="H26" i="28"/>
  <c r="H25" i="28"/>
  <c r="L22" i="28"/>
  <c r="K22" i="28"/>
  <c r="J22" i="28"/>
  <c r="I22" i="28"/>
  <c r="L21" i="28"/>
  <c r="K21" i="28"/>
  <c r="J21" i="28"/>
  <c r="I21" i="28"/>
  <c r="L20" i="28"/>
  <c r="K20" i="28"/>
  <c r="J20" i="28"/>
  <c r="I20" i="28"/>
  <c r="L19" i="28"/>
  <c r="K19" i="28"/>
  <c r="J19" i="28"/>
  <c r="I19" i="28"/>
  <c r="A19" i="28"/>
  <c r="L18" i="28"/>
  <c r="K18" i="28"/>
  <c r="J18" i="28"/>
  <c r="I18" i="28"/>
  <c r="L17" i="28"/>
  <c r="K17" i="28"/>
  <c r="J17" i="28"/>
  <c r="I17" i="28"/>
  <c r="A17" i="28"/>
  <c r="L16" i="28"/>
  <c r="K16" i="28"/>
  <c r="J16" i="28"/>
  <c r="I16" i="28"/>
  <c r="A16" i="28"/>
  <c r="L15" i="28"/>
  <c r="K15" i="28"/>
  <c r="J15" i="28"/>
  <c r="I15" i="28"/>
  <c r="L14" i="28"/>
  <c r="K14" i="28"/>
  <c r="J14" i="28"/>
  <c r="I14" i="28"/>
  <c r="L13" i="28"/>
  <c r="K13" i="28"/>
  <c r="J13" i="28"/>
  <c r="I13" i="28"/>
  <c r="L12" i="28"/>
  <c r="K12" i="28"/>
  <c r="J12" i="28"/>
  <c r="I12" i="28"/>
  <c r="L11" i="28"/>
  <c r="K11" i="28"/>
  <c r="J11" i="28"/>
  <c r="I11" i="28"/>
  <c r="L10" i="28"/>
  <c r="K10" i="28"/>
  <c r="J10" i="28"/>
  <c r="I10" i="28"/>
  <c r="L9" i="28"/>
  <c r="K9" i="28"/>
  <c r="J9" i="28"/>
  <c r="I9" i="28"/>
  <c r="L8" i="28"/>
  <c r="K8" i="28"/>
  <c r="J8" i="28"/>
  <c r="I8" i="28"/>
  <c r="F8" i="28"/>
  <c r="E8" i="28"/>
  <c r="D8" i="28"/>
  <c r="C8" i="28"/>
  <c r="B8" i="28"/>
  <c r="L7" i="28"/>
  <c r="K7" i="28"/>
  <c r="K23" i="28" s="1"/>
  <c r="J7" i="28"/>
  <c r="I7" i="28"/>
  <c r="F7" i="28"/>
  <c r="E7" i="28"/>
  <c r="D7" i="28"/>
  <c r="C7" i="28"/>
  <c r="B7" i="28"/>
  <c r="L6" i="28"/>
  <c r="K6" i="28"/>
  <c r="J6" i="28"/>
  <c r="I6" i="28"/>
  <c r="F6" i="28"/>
  <c r="E6" i="28"/>
  <c r="D6" i="28"/>
  <c r="C6" i="28"/>
  <c r="B6" i="28"/>
  <c r="L5" i="28"/>
  <c r="K5" i="28"/>
  <c r="J5" i="28"/>
  <c r="I5" i="28"/>
  <c r="F5" i="28"/>
  <c r="E5" i="28"/>
  <c r="D5" i="28"/>
  <c r="C5" i="28"/>
  <c r="C9" i="28" s="1"/>
  <c r="B5" i="28"/>
  <c r="L4" i="28"/>
  <c r="K4" i="28"/>
  <c r="J4" i="28"/>
  <c r="I4" i="28"/>
  <c r="F4" i="28"/>
  <c r="E4" i="28"/>
  <c r="D4" i="28"/>
  <c r="D9" i="28" s="1"/>
  <c r="D18" i="28" s="1"/>
  <c r="C4" i="28"/>
  <c r="B4" i="28"/>
  <c r="L3" i="28"/>
  <c r="L23" i="28" s="1"/>
  <c r="K3" i="28"/>
  <c r="J3" i="28"/>
  <c r="J23" i="28" s="1"/>
  <c r="I3" i="28"/>
  <c r="I23" i="28" s="1"/>
  <c r="F3" i="28"/>
  <c r="F9" i="28" s="1"/>
  <c r="D20" i="28" s="1"/>
  <c r="E3" i="28"/>
  <c r="E9" i="28" s="1"/>
  <c r="D19" i="28" s="1"/>
  <c r="D3" i="28"/>
  <c r="C3" i="28"/>
  <c r="B3" i="28"/>
  <c r="B9" i="28" s="1"/>
  <c r="H35" i="27"/>
  <c r="H34" i="27"/>
  <c r="H33" i="27"/>
  <c r="H32" i="27"/>
  <c r="H31" i="27"/>
  <c r="H30" i="27"/>
  <c r="H29" i="27"/>
  <c r="H28" i="27"/>
  <c r="H27" i="27"/>
  <c r="H26" i="27"/>
  <c r="H25" i="27"/>
  <c r="L22" i="27"/>
  <c r="K22" i="27"/>
  <c r="J22" i="27"/>
  <c r="I22" i="27"/>
  <c r="L21" i="27"/>
  <c r="K21" i="27"/>
  <c r="J21" i="27"/>
  <c r="I21" i="27"/>
  <c r="L20" i="27"/>
  <c r="K20" i="27"/>
  <c r="J20" i="27"/>
  <c r="I20" i="27"/>
  <c r="L19" i="27"/>
  <c r="K19" i="27"/>
  <c r="J19" i="27"/>
  <c r="I19" i="27"/>
  <c r="A19" i="27"/>
  <c r="L18" i="27"/>
  <c r="K18" i="27"/>
  <c r="J18" i="27"/>
  <c r="I18" i="27"/>
  <c r="L17" i="27"/>
  <c r="K17" i="27"/>
  <c r="J17" i="27"/>
  <c r="I17" i="27"/>
  <c r="A17" i="27"/>
  <c r="L16" i="27"/>
  <c r="K16" i="27"/>
  <c r="J16" i="27"/>
  <c r="I16" i="27"/>
  <c r="A16" i="27"/>
  <c r="L15" i="27"/>
  <c r="K15" i="27"/>
  <c r="J15" i="27"/>
  <c r="I15" i="27"/>
  <c r="L14" i="27"/>
  <c r="K14" i="27"/>
  <c r="J14" i="27"/>
  <c r="I14" i="27"/>
  <c r="L13" i="27"/>
  <c r="K13" i="27"/>
  <c r="J13" i="27"/>
  <c r="I13" i="27"/>
  <c r="L12" i="27"/>
  <c r="K12" i="27"/>
  <c r="J12" i="27"/>
  <c r="I12" i="27"/>
  <c r="L11" i="27"/>
  <c r="K11" i="27"/>
  <c r="J11" i="27"/>
  <c r="I11" i="27"/>
  <c r="L10" i="27"/>
  <c r="K10" i="27"/>
  <c r="J10" i="27"/>
  <c r="I10" i="27"/>
  <c r="C10" i="27"/>
  <c r="L9" i="27"/>
  <c r="K9" i="27"/>
  <c r="J9" i="27"/>
  <c r="I9" i="27"/>
  <c r="F9" i="27"/>
  <c r="E9" i="27"/>
  <c r="D9" i="27"/>
  <c r="C9" i="27"/>
  <c r="B9" i="27"/>
  <c r="L8" i="27"/>
  <c r="K8" i="27"/>
  <c r="J8" i="27"/>
  <c r="I8" i="27"/>
  <c r="F8" i="27"/>
  <c r="E8" i="27"/>
  <c r="D8" i="27"/>
  <c r="C8" i="27"/>
  <c r="B8" i="27"/>
  <c r="L7" i="27"/>
  <c r="K7" i="27"/>
  <c r="J7" i="27"/>
  <c r="I7" i="27"/>
  <c r="F7" i="27"/>
  <c r="E7" i="27"/>
  <c r="D7" i="27"/>
  <c r="C7" i="27"/>
  <c r="B7" i="27"/>
  <c r="L6" i="27"/>
  <c r="K6" i="27"/>
  <c r="J6" i="27"/>
  <c r="I6" i="27"/>
  <c r="F6" i="27"/>
  <c r="E6" i="27"/>
  <c r="D6" i="27"/>
  <c r="C6" i="27"/>
  <c r="B6" i="27"/>
  <c r="L5" i="27"/>
  <c r="K5" i="27"/>
  <c r="J5" i="27"/>
  <c r="I5" i="27"/>
  <c r="F5" i="27"/>
  <c r="E5" i="27"/>
  <c r="E10" i="27" s="1"/>
  <c r="D19" i="27" s="1"/>
  <c r="D5" i="27"/>
  <c r="C5" i="27"/>
  <c r="B5" i="27"/>
  <c r="L4" i="27"/>
  <c r="K4" i="27"/>
  <c r="K23" i="27" s="1"/>
  <c r="J4" i="27"/>
  <c r="J23" i="27" s="1"/>
  <c r="I4" i="27"/>
  <c r="F4" i="27"/>
  <c r="F10" i="27" s="1"/>
  <c r="D20" i="27" s="1"/>
  <c r="E4" i="27"/>
  <c r="D4" i="27"/>
  <c r="C4" i="27"/>
  <c r="B4" i="27"/>
  <c r="L3" i="27"/>
  <c r="L23" i="27" s="1"/>
  <c r="K3" i="27"/>
  <c r="J3" i="27"/>
  <c r="I3" i="27"/>
  <c r="I23" i="27" s="1"/>
  <c r="F3" i="27"/>
  <c r="E3" i="27"/>
  <c r="D3" i="27"/>
  <c r="D10" i="27" s="1"/>
  <c r="D18" i="27" s="1"/>
  <c r="C3" i="27"/>
  <c r="B3" i="27"/>
  <c r="B10" i="27" s="1"/>
  <c r="H35" i="26"/>
  <c r="H34" i="26"/>
  <c r="H33" i="26"/>
  <c r="H32" i="26"/>
  <c r="H31" i="26"/>
  <c r="H30" i="26"/>
  <c r="H29" i="26"/>
  <c r="H28" i="26"/>
  <c r="H27" i="26"/>
  <c r="H26" i="26"/>
  <c r="H25" i="26"/>
  <c r="L22" i="26"/>
  <c r="K22" i="26"/>
  <c r="J22" i="26"/>
  <c r="I22" i="26"/>
  <c r="L21" i="26"/>
  <c r="K21" i="26"/>
  <c r="J21" i="26"/>
  <c r="I21" i="26"/>
  <c r="L20" i="26"/>
  <c r="K20" i="26"/>
  <c r="J20" i="26"/>
  <c r="I20" i="26"/>
  <c r="L19" i="26"/>
  <c r="K19" i="26"/>
  <c r="J19" i="26"/>
  <c r="I19" i="26"/>
  <c r="A19" i="26"/>
  <c r="L18" i="26"/>
  <c r="K18" i="26"/>
  <c r="J18" i="26"/>
  <c r="I18" i="26"/>
  <c r="L17" i="26"/>
  <c r="K17" i="26"/>
  <c r="J17" i="26"/>
  <c r="I17" i="26"/>
  <c r="A17" i="26"/>
  <c r="L16" i="26"/>
  <c r="K16" i="26"/>
  <c r="J16" i="26"/>
  <c r="I16" i="26"/>
  <c r="A16" i="26"/>
  <c r="L15" i="26"/>
  <c r="K15" i="26"/>
  <c r="J15" i="26"/>
  <c r="I15" i="26"/>
  <c r="L14" i="26"/>
  <c r="K14" i="26"/>
  <c r="J14" i="26"/>
  <c r="I14" i="26"/>
  <c r="L13" i="26"/>
  <c r="K13" i="26"/>
  <c r="J13" i="26"/>
  <c r="I13" i="26"/>
  <c r="L12" i="26"/>
  <c r="K12" i="26"/>
  <c r="J12" i="26"/>
  <c r="I12" i="26"/>
  <c r="L11" i="26"/>
  <c r="K11" i="26"/>
  <c r="J11" i="26"/>
  <c r="I11" i="26"/>
  <c r="L10" i="26"/>
  <c r="K10" i="26"/>
  <c r="J10" i="26"/>
  <c r="I10" i="26"/>
  <c r="L9" i="26"/>
  <c r="K9" i="26"/>
  <c r="J9" i="26"/>
  <c r="I9" i="26"/>
  <c r="F9" i="26"/>
  <c r="E9" i="26"/>
  <c r="D9" i="26"/>
  <c r="C9" i="26"/>
  <c r="B9" i="26"/>
  <c r="L8" i="26"/>
  <c r="K8" i="26"/>
  <c r="J8" i="26"/>
  <c r="I8" i="26"/>
  <c r="F8" i="26"/>
  <c r="E8" i="26"/>
  <c r="D8" i="26"/>
  <c r="C8" i="26"/>
  <c r="B8" i="26"/>
  <c r="L7" i="26"/>
  <c r="K7" i="26"/>
  <c r="J7" i="26"/>
  <c r="I7" i="26"/>
  <c r="F7" i="26"/>
  <c r="E7" i="26"/>
  <c r="D7" i="26"/>
  <c r="C7" i="26"/>
  <c r="B7" i="26"/>
  <c r="L6" i="26"/>
  <c r="K6" i="26"/>
  <c r="J6" i="26"/>
  <c r="I6" i="26"/>
  <c r="F6" i="26"/>
  <c r="E6" i="26"/>
  <c r="D6" i="26"/>
  <c r="C6" i="26"/>
  <c r="B6" i="26"/>
  <c r="L5" i="26"/>
  <c r="K5" i="26"/>
  <c r="J5" i="26"/>
  <c r="I5" i="26"/>
  <c r="F5" i="26"/>
  <c r="E5" i="26"/>
  <c r="E10" i="26" s="1"/>
  <c r="D19" i="26" s="1"/>
  <c r="D5" i="26"/>
  <c r="C5" i="26"/>
  <c r="B5" i="26"/>
  <c r="L4" i="26"/>
  <c r="K4" i="26"/>
  <c r="J4" i="26"/>
  <c r="I4" i="26"/>
  <c r="F4" i="26"/>
  <c r="E4" i="26"/>
  <c r="D4" i="26"/>
  <c r="C4" i="26"/>
  <c r="C10" i="26" s="1"/>
  <c r="B4" i="26"/>
  <c r="L3" i="26"/>
  <c r="L23" i="26" s="1"/>
  <c r="K3" i="26"/>
  <c r="K23" i="26" s="1"/>
  <c r="J3" i="26"/>
  <c r="J23" i="26" s="1"/>
  <c r="I3" i="26"/>
  <c r="I23" i="26" s="1"/>
  <c r="F3" i="26"/>
  <c r="F10" i="26" s="1"/>
  <c r="D20" i="26" s="1"/>
  <c r="E3" i="26"/>
  <c r="D3" i="26"/>
  <c r="D10" i="26" s="1"/>
  <c r="D18" i="26" s="1"/>
  <c r="C3" i="26"/>
  <c r="B3" i="26"/>
  <c r="B10" i="26" s="1"/>
  <c r="H35" i="25"/>
  <c r="H34" i="25"/>
  <c r="H33" i="25"/>
  <c r="H32" i="25"/>
  <c r="H31" i="25"/>
  <c r="H30" i="25"/>
  <c r="H29" i="25"/>
  <c r="H28" i="25"/>
  <c r="H27" i="25"/>
  <c r="H26" i="25"/>
  <c r="H25" i="25"/>
  <c r="L22" i="25"/>
  <c r="K22" i="25"/>
  <c r="J22" i="25"/>
  <c r="I22" i="25"/>
  <c r="L21" i="25"/>
  <c r="K21" i="25"/>
  <c r="J21" i="25"/>
  <c r="I21" i="25"/>
  <c r="L20" i="25"/>
  <c r="K20" i="25"/>
  <c r="J20" i="25"/>
  <c r="I20" i="25"/>
  <c r="L19" i="25"/>
  <c r="K19" i="25"/>
  <c r="J19" i="25"/>
  <c r="I19" i="25"/>
  <c r="A19" i="25"/>
  <c r="L18" i="25"/>
  <c r="K18" i="25"/>
  <c r="J18" i="25"/>
  <c r="I18" i="25"/>
  <c r="L17" i="25"/>
  <c r="K17" i="25"/>
  <c r="J17" i="25"/>
  <c r="I17" i="25"/>
  <c r="A17" i="25"/>
  <c r="L16" i="25"/>
  <c r="K16" i="25"/>
  <c r="J16" i="25"/>
  <c r="I16" i="25"/>
  <c r="A16" i="25"/>
  <c r="L15" i="25"/>
  <c r="K15" i="25"/>
  <c r="J15" i="25"/>
  <c r="I15" i="25"/>
  <c r="L14" i="25"/>
  <c r="K14" i="25"/>
  <c r="J14" i="25"/>
  <c r="I14" i="25"/>
  <c r="L13" i="25"/>
  <c r="K13" i="25"/>
  <c r="J13" i="25"/>
  <c r="I13" i="25"/>
  <c r="L12" i="25"/>
  <c r="K12" i="25"/>
  <c r="J12" i="25"/>
  <c r="I12" i="25"/>
  <c r="L11" i="25"/>
  <c r="K11" i="25"/>
  <c r="J11" i="25"/>
  <c r="I11" i="25"/>
  <c r="L10" i="25"/>
  <c r="K10" i="25"/>
  <c r="J10" i="25"/>
  <c r="I10" i="25"/>
  <c r="E10" i="25"/>
  <c r="D19" i="25" s="1"/>
  <c r="L9" i="25"/>
  <c r="K9" i="25"/>
  <c r="J9" i="25"/>
  <c r="I9" i="25"/>
  <c r="F9" i="25"/>
  <c r="E9" i="25"/>
  <c r="D9" i="25"/>
  <c r="C9" i="25"/>
  <c r="B9" i="25"/>
  <c r="L8" i="25"/>
  <c r="K8" i="25"/>
  <c r="J8" i="25"/>
  <c r="I8" i="25"/>
  <c r="F8" i="25"/>
  <c r="E8" i="25"/>
  <c r="D8" i="25"/>
  <c r="C8" i="25"/>
  <c r="B8" i="25"/>
  <c r="L7" i="25"/>
  <c r="K7" i="25"/>
  <c r="J7" i="25"/>
  <c r="I7" i="25"/>
  <c r="F7" i="25"/>
  <c r="E7" i="25"/>
  <c r="D7" i="25"/>
  <c r="C7" i="25"/>
  <c r="B7" i="25"/>
  <c r="L6" i="25"/>
  <c r="K6" i="25"/>
  <c r="J6" i="25"/>
  <c r="I6" i="25"/>
  <c r="F6" i="25"/>
  <c r="E6" i="25"/>
  <c r="D6" i="25"/>
  <c r="C6" i="25"/>
  <c r="B6" i="25"/>
  <c r="L5" i="25"/>
  <c r="K5" i="25"/>
  <c r="J5" i="25"/>
  <c r="I5" i="25"/>
  <c r="F5" i="25"/>
  <c r="E5" i="25"/>
  <c r="D5" i="25"/>
  <c r="C5" i="25"/>
  <c r="B5" i="25"/>
  <c r="B10" i="25" s="1"/>
  <c r="L4" i="25"/>
  <c r="L23" i="25" s="1"/>
  <c r="K4" i="25"/>
  <c r="J4" i="25"/>
  <c r="J23" i="25" s="1"/>
  <c r="I4" i="25"/>
  <c r="F4" i="25"/>
  <c r="E4" i="25"/>
  <c r="D4" i="25"/>
  <c r="C4" i="25"/>
  <c r="B4" i="25"/>
  <c r="L3" i="25"/>
  <c r="K3" i="25"/>
  <c r="K23" i="25" s="1"/>
  <c r="J3" i="25"/>
  <c r="I3" i="25"/>
  <c r="I23" i="25" s="1"/>
  <c r="F3" i="25"/>
  <c r="F10" i="25" s="1"/>
  <c r="D20" i="25" s="1"/>
  <c r="E3" i="25"/>
  <c r="D3" i="25"/>
  <c r="D10" i="25" s="1"/>
  <c r="D18" i="25" s="1"/>
  <c r="C3" i="25"/>
  <c r="C10" i="25" s="1"/>
  <c r="B3" i="25"/>
  <c r="H37" i="24"/>
  <c r="H36" i="24"/>
  <c r="H35" i="24"/>
  <c r="H34" i="24"/>
  <c r="H33" i="24"/>
  <c r="H32" i="24"/>
  <c r="H31" i="24"/>
  <c r="H30" i="24"/>
  <c r="H29" i="24"/>
  <c r="H28" i="24"/>
  <c r="H27" i="24"/>
  <c r="L22" i="24"/>
  <c r="K22" i="24"/>
  <c r="J22" i="24"/>
  <c r="I22" i="24"/>
  <c r="L21" i="24"/>
  <c r="K21" i="24"/>
  <c r="J21" i="24"/>
  <c r="I21" i="24"/>
  <c r="A21" i="24"/>
  <c r="L20" i="24"/>
  <c r="K20" i="24"/>
  <c r="J20" i="24"/>
  <c r="I20" i="24"/>
  <c r="L19" i="24"/>
  <c r="K19" i="24"/>
  <c r="J19" i="24"/>
  <c r="I19" i="24"/>
  <c r="A19" i="24"/>
  <c r="L18" i="24"/>
  <c r="K18" i="24"/>
  <c r="J18" i="24"/>
  <c r="I18" i="24"/>
  <c r="A18" i="24"/>
  <c r="L17" i="24"/>
  <c r="K17" i="24"/>
  <c r="J17" i="24"/>
  <c r="I17" i="24"/>
  <c r="L16" i="24"/>
  <c r="K16" i="24"/>
  <c r="J16" i="24"/>
  <c r="I16" i="24"/>
  <c r="L15" i="24"/>
  <c r="K15" i="24"/>
  <c r="J15" i="24"/>
  <c r="I15" i="24"/>
  <c r="L14" i="24"/>
  <c r="K14" i="24"/>
  <c r="J14" i="24"/>
  <c r="I14" i="24"/>
  <c r="L13" i="24"/>
  <c r="K13" i="24"/>
  <c r="J13" i="24"/>
  <c r="I13" i="24"/>
  <c r="L12" i="24"/>
  <c r="K12" i="24"/>
  <c r="J12" i="24"/>
  <c r="I12" i="24"/>
  <c r="L11" i="24"/>
  <c r="K11" i="24"/>
  <c r="J11" i="24"/>
  <c r="I11" i="24"/>
  <c r="F11" i="24"/>
  <c r="E11" i="24"/>
  <c r="D11" i="24"/>
  <c r="C11" i="24"/>
  <c r="B11" i="24"/>
  <c r="L10" i="24"/>
  <c r="K10" i="24"/>
  <c r="J10" i="24"/>
  <c r="I10" i="24"/>
  <c r="F10" i="24"/>
  <c r="E10" i="24"/>
  <c r="D10" i="24"/>
  <c r="C10" i="24"/>
  <c r="B10" i="24"/>
  <c r="L9" i="24"/>
  <c r="K9" i="24"/>
  <c r="J9" i="24"/>
  <c r="I9" i="24"/>
  <c r="F9" i="24"/>
  <c r="E9" i="24"/>
  <c r="D9" i="24"/>
  <c r="C9" i="24"/>
  <c r="B9" i="24"/>
  <c r="L8" i="24"/>
  <c r="K8" i="24"/>
  <c r="J8" i="24"/>
  <c r="I8" i="24"/>
  <c r="F8" i="24"/>
  <c r="E8" i="24"/>
  <c r="D8" i="24"/>
  <c r="C8" i="24"/>
  <c r="B8" i="24"/>
  <c r="L7" i="24"/>
  <c r="K7" i="24"/>
  <c r="J7" i="24"/>
  <c r="I7" i="24"/>
  <c r="F7" i="24"/>
  <c r="E7" i="24"/>
  <c r="D7" i="24"/>
  <c r="C7" i="24"/>
  <c r="B7" i="24"/>
  <c r="L6" i="24"/>
  <c r="K6" i="24"/>
  <c r="J6" i="24"/>
  <c r="J23" i="24" s="1"/>
  <c r="I6" i="24"/>
  <c r="F6" i="24"/>
  <c r="E6" i="24"/>
  <c r="D6" i="24"/>
  <c r="C6" i="24"/>
  <c r="B6" i="24"/>
  <c r="L5" i="24"/>
  <c r="K5" i="24"/>
  <c r="K23" i="24" s="1"/>
  <c r="J5" i="24"/>
  <c r="I5" i="24"/>
  <c r="F5" i="24"/>
  <c r="E5" i="24"/>
  <c r="D5" i="24"/>
  <c r="C5" i="24"/>
  <c r="B5" i="24"/>
  <c r="L4" i="24"/>
  <c r="L23" i="24" s="1"/>
  <c r="K4" i="24"/>
  <c r="J4" i="24"/>
  <c r="I4" i="24"/>
  <c r="F4" i="24"/>
  <c r="E4" i="24"/>
  <c r="D4" i="24"/>
  <c r="C4" i="24"/>
  <c r="B4" i="24"/>
  <c r="B12" i="24" s="1"/>
  <c r="L3" i="24"/>
  <c r="K3" i="24"/>
  <c r="J3" i="24"/>
  <c r="I3" i="24"/>
  <c r="I23" i="24" s="1"/>
  <c r="F3" i="24"/>
  <c r="F12" i="24" s="1"/>
  <c r="D22" i="24" s="1"/>
  <c r="E3" i="24"/>
  <c r="E12" i="24" s="1"/>
  <c r="D21" i="24" s="1"/>
  <c r="D3" i="24"/>
  <c r="D12" i="24" s="1"/>
  <c r="D20" i="24" s="1"/>
  <c r="C3" i="24"/>
  <c r="C12" i="24" s="1"/>
  <c r="B3" i="24"/>
  <c r="H37" i="15"/>
  <c r="H36" i="15"/>
  <c r="H35" i="15"/>
  <c r="H34" i="15"/>
  <c r="H33" i="15"/>
  <c r="H32" i="15"/>
  <c r="H31" i="15"/>
  <c r="H30" i="15"/>
  <c r="H29" i="15"/>
  <c r="H28" i="15"/>
  <c r="H27" i="15"/>
  <c r="L22" i="15"/>
  <c r="K22" i="15"/>
  <c r="J22" i="15"/>
  <c r="I22" i="15"/>
  <c r="L21" i="15"/>
  <c r="K21" i="15"/>
  <c r="J21" i="15"/>
  <c r="I21" i="15"/>
  <c r="A21" i="15"/>
  <c r="L20" i="15"/>
  <c r="K20" i="15"/>
  <c r="J20" i="15"/>
  <c r="I20" i="15"/>
  <c r="L19" i="15"/>
  <c r="K19" i="15"/>
  <c r="J19" i="15"/>
  <c r="I19" i="15"/>
  <c r="A19" i="15"/>
  <c r="L18" i="15"/>
  <c r="K18" i="15"/>
  <c r="J18" i="15"/>
  <c r="I18" i="15"/>
  <c r="A18" i="15"/>
  <c r="L17" i="15"/>
  <c r="K17" i="15"/>
  <c r="J17" i="15"/>
  <c r="I17" i="15"/>
  <c r="L16" i="15"/>
  <c r="K16" i="15"/>
  <c r="J16" i="15"/>
  <c r="I16" i="15"/>
  <c r="L15" i="15"/>
  <c r="K15" i="15"/>
  <c r="J15" i="15"/>
  <c r="I15" i="15"/>
  <c r="L14" i="15"/>
  <c r="K14" i="15"/>
  <c r="J14" i="15"/>
  <c r="I14" i="15"/>
  <c r="L13" i="15"/>
  <c r="K13" i="15"/>
  <c r="J13" i="15"/>
  <c r="I13" i="15"/>
  <c r="L12" i="15"/>
  <c r="K12" i="15"/>
  <c r="J12" i="15"/>
  <c r="I12" i="15"/>
  <c r="L11" i="15"/>
  <c r="K11" i="15"/>
  <c r="J11" i="15"/>
  <c r="I11" i="15"/>
  <c r="F11" i="15"/>
  <c r="E11" i="15"/>
  <c r="D11" i="15"/>
  <c r="C11" i="15"/>
  <c r="B11" i="15"/>
  <c r="L10" i="15"/>
  <c r="K10" i="15"/>
  <c r="J10" i="15"/>
  <c r="I10" i="15"/>
  <c r="F10" i="15"/>
  <c r="E10" i="15"/>
  <c r="D10" i="15"/>
  <c r="C10" i="15"/>
  <c r="B10" i="15"/>
  <c r="L9" i="15"/>
  <c r="K9" i="15"/>
  <c r="J9" i="15"/>
  <c r="I9" i="15"/>
  <c r="F9" i="15"/>
  <c r="E9" i="15"/>
  <c r="D9" i="15"/>
  <c r="C9" i="15"/>
  <c r="B9" i="15"/>
  <c r="L8" i="15"/>
  <c r="K8" i="15"/>
  <c r="J8" i="15"/>
  <c r="I8" i="15"/>
  <c r="F8" i="15"/>
  <c r="E8" i="15"/>
  <c r="D8" i="15"/>
  <c r="C8" i="15"/>
  <c r="B8" i="15"/>
  <c r="L7" i="15"/>
  <c r="K7" i="15"/>
  <c r="J7" i="15"/>
  <c r="I7" i="15"/>
  <c r="F7" i="15"/>
  <c r="E7" i="15"/>
  <c r="D7" i="15"/>
  <c r="C7" i="15"/>
  <c r="B7" i="15"/>
  <c r="L6" i="15"/>
  <c r="K6" i="15"/>
  <c r="J6" i="15"/>
  <c r="I6" i="15"/>
  <c r="I23" i="15" s="1"/>
  <c r="F6" i="15"/>
  <c r="E6" i="15"/>
  <c r="D6" i="15"/>
  <c r="C6" i="15"/>
  <c r="B6" i="15"/>
  <c r="L5" i="15"/>
  <c r="K5" i="15"/>
  <c r="J5" i="15"/>
  <c r="J23" i="15" s="1"/>
  <c r="I5" i="15"/>
  <c r="F5" i="15"/>
  <c r="E5" i="15"/>
  <c r="D5" i="15"/>
  <c r="C5" i="15"/>
  <c r="B5" i="15"/>
  <c r="L4" i="15"/>
  <c r="K4" i="15"/>
  <c r="K23" i="15" s="1"/>
  <c r="J4" i="15"/>
  <c r="I4" i="15"/>
  <c r="F4" i="15"/>
  <c r="F12" i="15" s="1"/>
  <c r="D22" i="15" s="1"/>
  <c r="E4" i="15"/>
  <c r="D4" i="15"/>
  <c r="C4" i="15"/>
  <c r="B4" i="15"/>
  <c r="L3" i="15"/>
  <c r="L23" i="15" s="1"/>
  <c r="K3" i="15"/>
  <c r="J3" i="15"/>
  <c r="I3" i="15"/>
  <c r="F3" i="15"/>
  <c r="E3" i="15"/>
  <c r="E12" i="15" s="1"/>
  <c r="D21" i="15" s="1"/>
  <c r="D3" i="15"/>
  <c r="D12" i="15" s="1"/>
  <c r="D20" i="15" s="1"/>
  <c r="C3" i="15"/>
  <c r="C12" i="15" s="1"/>
  <c r="B3" i="15"/>
  <c r="B12" i="15" s="1"/>
  <c r="H37" i="14"/>
  <c r="H36" i="14"/>
  <c r="H35" i="14"/>
  <c r="H34" i="14"/>
  <c r="H33" i="14"/>
  <c r="H32" i="14"/>
  <c r="H31" i="14"/>
  <c r="H30" i="14"/>
  <c r="H29" i="14"/>
  <c r="H28" i="14"/>
  <c r="H27" i="14"/>
  <c r="L22" i="14"/>
  <c r="K22" i="14"/>
  <c r="J22" i="14"/>
  <c r="I22" i="14"/>
  <c r="L21" i="14"/>
  <c r="K21" i="14"/>
  <c r="J21" i="14"/>
  <c r="I21" i="14"/>
  <c r="A21" i="14"/>
  <c r="L20" i="14"/>
  <c r="K20" i="14"/>
  <c r="J20" i="14"/>
  <c r="I20" i="14"/>
  <c r="L19" i="14"/>
  <c r="K19" i="14"/>
  <c r="J19" i="14"/>
  <c r="I19" i="14"/>
  <c r="A19" i="14"/>
  <c r="L18" i="14"/>
  <c r="K18" i="14"/>
  <c r="J18" i="14"/>
  <c r="I18" i="14"/>
  <c r="A18" i="14"/>
  <c r="L17" i="14"/>
  <c r="K17" i="14"/>
  <c r="J17" i="14"/>
  <c r="I17" i="14"/>
  <c r="L16" i="14"/>
  <c r="K16" i="14"/>
  <c r="J16" i="14"/>
  <c r="I16" i="14"/>
  <c r="L15" i="14"/>
  <c r="K15" i="14"/>
  <c r="J15" i="14"/>
  <c r="I15" i="14"/>
  <c r="L14" i="14"/>
  <c r="K14" i="14"/>
  <c r="J14" i="14"/>
  <c r="I14" i="14"/>
  <c r="L13" i="14"/>
  <c r="K13" i="14"/>
  <c r="J13" i="14"/>
  <c r="I13" i="14"/>
  <c r="L12" i="14"/>
  <c r="K12" i="14"/>
  <c r="J12" i="14"/>
  <c r="I12" i="14"/>
  <c r="L11" i="14"/>
  <c r="K11" i="14"/>
  <c r="J11" i="14"/>
  <c r="I11" i="14"/>
  <c r="F11" i="14"/>
  <c r="E11" i="14"/>
  <c r="D11" i="14"/>
  <c r="C11" i="14"/>
  <c r="B11" i="14"/>
  <c r="L10" i="14"/>
  <c r="K10" i="14"/>
  <c r="J10" i="14"/>
  <c r="I10" i="14"/>
  <c r="F10" i="14"/>
  <c r="E10" i="14"/>
  <c r="D10" i="14"/>
  <c r="C10" i="14"/>
  <c r="B10" i="14"/>
  <c r="L9" i="14"/>
  <c r="K9" i="14"/>
  <c r="J9" i="14"/>
  <c r="I9" i="14"/>
  <c r="F9" i="14"/>
  <c r="E9" i="14"/>
  <c r="D9" i="14"/>
  <c r="C9" i="14"/>
  <c r="B9" i="14"/>
  <c r="L8" i="14"/>
  <c r="K8" i="14"/>
  <c r="J8" i="14"/>
  <c r="I8" i="14"/>
  <c r="F8" i="14"/>
  <c r="E8" i="14"/>
  <c r="D8" i="14"/>
  <c r="C8" i="14"/>
  <c r="B8" i="14"/>
  <c r="L7" i="14"/>
  <c r="K7" i="14"/>
  <c r="J7" i="14"/>
  <c r="I7" i="14"/>
  <c r="F7" i="14"/>
  <c r="E7" i="14"/>
  <c r="D7" i="14"/>
  <c r="C7" i="14"/>
  <c r="B7" i="14"/>
  <c r="L6" i="14"/>
  <c r="K6" i="14"/>
  <c r="J6" i="14"/>
  <c r="I6" i="14"/>
  <c r="F6" i="14"/>
  <c r="E6" i="14"/>
  <c r="D6" i="14"/>
  <c r="C6" i="14"/>
  <c r="B6" i="14"/>
  <c r="L5" i="14"/>
  <c r="K5" i="14"/>
  <c r="J5" i="14"/>
  <c r="I5" i="14"/>
  <c r="I23" i="14" s="1"/>
  <c r="F5" i="14"/>
  <c r="E5" i="14"/>
  <c r="D5" i="14"/>
  <c r="C5" i="14"/>
  <c r="B5" i="14"/>
  <c r="L4" i="14"/>
  <c r="K4" i="14"/>
  <c r="J4" i="14"/>
  <c r="J23" i="14" s="1"/>
  <c r="I4" i="14"/>
  <c r="F4" i="14"/>
  <c r="E4" i="14"/>
  <c r="E12" i="14" s="1"/>
  <c r="D21" i="14" s="1"/>
  <c r="D4" i="14"/>
  <c r="C4" i="14"/>
  <c r="B4" i="14"/>
  <c r="L3" i="14"/>
  <c r="L23" i="14" s="1"/>
  <c r="K3" i="14"/>
  <c r="K23" i="14" s="1"/>
  <c r="J3" i="14"/>
  <c r="I3" i="14"/>
  <c r="F3" i="14"/>
  <c r="F12" i="14" s="1"/>
  <c r="D22" i="14" s="1"/>
  <c r="E3" i="14"/>
  <c r="D3" i="14"/>
  <c r="D12" i="14" s="1"/>
  <c r="D20" i="14" s="1"/>
  <c r="C3" i="14"/>
  <c r="C12" i="14" s="1"/>
  <c r="B3" i="14"/>
  <c r="B12" i="14" s="1"/>
  <c r="H37" i="13"/>
  <c r="H36" i="13"/>
  <c r="H35" i="13"/>
  <c r="H34" i="13"/>
  <c r="H33" i="13"/>
  <c r="H32" i="13"/>
  <c r="H31" i="13"/>
  <c r="H30" i="13"/>
  <c r="H29" i="13"/>
  <c r="H28" i="13"/>
  <c r="H27" i="13"/>
  <c r="L22" i="13"/>
  <c r="K22" i="13"/>
  <c r="J22" i="13"/>
  <c r="I22" i="13"/>
  <c r="L21" i="13"/>
  <c r="K21" i="13"/>
  <c r="J21" i="13"/>
  <c r="I21" i="13"/>
  <c r="A21" i="13"/>
  <c r="L20" i="13"/>
  <c r="K20" i="13"/>
  <c r="J20" i="13"/>
  <c r="I20" i="13"/>
  <c r="L19" i="13"/>
  <c r="K19" i="13"/>
  <c r="J19" i="13"/>
  <c r="I19" i="13"/>
  <c r="A19" i="13"/>
  <c r="L18" i="13"/>
  <c r="K18" i="13"/>
  <c r="J18" i="13"/>
  <c r="I18" i="13"/>
  <c r="A18" i="13"/>
  <c r="L17" i="13"/>
  <c r="K17" i="13"/>
  <c r="J17" i="13"/>
  <c r="I17" i="13"/>
  <c r="L16" i="13"/>
  <c r="K16" i="13"/>
  <c r="J16" i="13"/>
  <c r="I16" i="13"/>
  <c r="L15" i="13"/>
  <c r="K15" i="13"/>
  <c r="J15" i="13"/>
  <c r="I15" i="13"/>
  <c r="L14" i="13"/>
  <c r="K14" i="13"/>
  <c r="J14" i="13"/>
  <c r="I14" i="13"/>
  <c r="L13" i="13"/>
  <c r="K13" i="13"/>
  <c r="J13" i="13"/>
  <c r="I13" i="13"/>
  <c r="L12" i="13"/>
  <c r="K12" i="13"/>
  <c r="J12" i="13"/>
  <c r="I12" i="13"/>
  <c r="L11" i="13"/>
  <c r="K11" i="13"/>
  <c r="J11" i="13"/>
  <c r="I11" i="13"/>
  <c r="F11" i="13"/>
  <c r="E11" i="13"/>
  <c r="D11" i="13"/>
  <c r="C11" i="13"/>
  <c r="B11" i="13"/>
  <c r="L10" i="13"/>
  <c r="K10" i="13"/>
  <c r="J10" i="13"/>
  <c r="I10" i="13"/>
  <c r="F10" i="13"/>
  <c r="E10" i="13"/>
  <c r="D10" i="13"/>
  <c r="C10" i="13"/>
  <c r="B10" i="13"/>
  <c r="L9" i="13"/>
  <c r="K9" i="13"/>
  <c r="J9" i="13"/>
  <c r="I9" i="13"/>
  <c r="F9" i="13"/>
  <c r="E9" i="13"/>
  <c r="D9" i="13"/>
  <c r="C9" i="13"/>
  <c r="B9" i="13"/>
  <c r="L8" i="13"/>
  <c r="K8" i="13"/>
  <c r="J8" i="13"/>
  <c r="I8" i="13"/>
  <c r="F8" i="13"/>
  <c r="E8" i="13"/>
  <c r="D8" i="13"/>
  <c r="C8" i="13"/>
  <c r="B8" i="13"/>
  <c r="L7" i="13"/>
  <c r="K7" i="13"/>
  <c r="J7" i="13"/>
  <c r="I7" i="13"/>
  <c r="F7" i="13"/>
  <c r="E7" i="13"/>
  <c r="D7" i="13"/>
  <c r="C7" i="13"/>
  <c r="B7" i="13"/>
  <c r="L6" i="13"/>
  <c r="K6" i="13"/>
  <c r="J6" i="13"/>
  <c r="I6" i="13"/>
  <c r="F6" i="13"/>
  <c r="E6" i="13"/>
  <c r="D6" i="13"/>
  <c r="C6" i="13"/>
  <c r="B6" i="13"/>
  <c r="L5" i="13"/>
  <c r="K5" i="13"/>
  <c r="J5" i="13"/>
  <c r="I5" i="13"/>
  <c r="F5" i="13"/>
  <c r="E5" i="13"/>
  <c r="D5" i="13"/>
  <c r="C5" i="13"/>
  <c r="B5" i="13"/>
  <c r="L4" i="13"/>
  <c r="K4" i="13"/>
  <c r="J4" i="13"/>
  <c r="I4" i="13"/>
  <c r="I23" i="13" s="1"/>
  <c r="F4" i="13"/>
  <c r="F12" i="13" s="1"/>
  <c r="D22" i="13" s="1"/>
  <c r="E4" i="13"/>
  <c r="D4" i="13"/>
  <c r="D12" i="13" s="1"/>
  <c r="D20" i="13" s="1"/>
  <c r="C4" i="13"/>
  <c r="B4" i="13"/>
  <c r="L3" i="13"/>
  <c r="L23" i="13" s="1"/>
  <c r="K3" i="13"/>
  <c r="K23" i="13" s="1"/>
  <c r="J3" i="13"/>
  <c r="J23" i="13" s="1"/>
  <c r="I3" i="13"/>
  <c r="F3" i="13"/>
  <c r="E3" i="13"/>
  <c r="E12" i="13" s="1"/>
  <c r="D21" i="13" s="1"/>
  <c r="D3" i="13"/>
  <c r="C3" i="13"/>
  <c r="C12" i="13" s="1"/>
  <c r="B3" i="13"/>
  <c r="B12" i="13" s="1"/>
  <c r="R2" i="6"/>
  <c r="R2" i="5"/>
  <c r="H42" i="2"/>
  <c r="G42" i="2"/>
  <c r="F42" i="2"/>
  <c r="E42" i="2"/>
  <c r="D42" i="2"/>
  <c r="C42" i="2"/>
  <c r="B42" i="2"/>
  <c r="H41" i="2"/>
  <c r="G41" i="2"/>
  <c r="F41" i="2"/>
  <c r="E41" i="2"/>
  <c r="D41" i="2"/>
  <c r="C41" i="2"/>
  <c r="B41" i="2"/>
  <c r="H40" i="2"/>
  <c r="G40" i="2"/>
  <c r="F40" i="2"/>
  <c r="D40" i="2"/>
  <c r="C40" i="2"/>
  <c r="B40" i="2"/>
  <c r="H39" i="2"/>
  <c r="G39" i="2"/>
  <c r="F39" i="2"/>
  <c r="D39" i="2"/>
  <c r="C39" i="2"/>
  <c r="B39" i="2"/>
  <c r="H38" i="2"/>
  <c r="G38" i="2"/>
  <c r="E38" i="2"/>
  <c r="D38" i="2"/>
  <c r="C38" i="2"/>
  <c r="B38" i="2"/>
  <c r="H37" i="2"/>
  <c r="G37" i="2"/>
  <c r="F37" i="2"/>
  <c r="D37" i="2"/>
  <c r="C37" i="2"/>
  <c r="B37" i="2"/>
  <c r="H36" i="2"/>
  <c r="G36" i="2"/>
  <c r="F36" i="2"/>
  <c r="D36" i="2"/>
  <c r="C36" i="2"/>
  <c r="B36" i="2"/>
  <c r="H35" i="2"/>
  <c r="G35" i="2"/>
  <c r="F35" i="2"/>
  <c r="D35" i="2"/>
  <c r="C35" i="2"/>
  <c r="B35" i="2"/>
  <c r="H34" i="2"/>
  <c r="G34" i="2"/>
  <c r="F34" i="2"/>
  <c r="D34" i="2"/>
  <c r="C34" i="2"/>
  <c r="B34" i="2"/>
  <c r="H33" i="2"/>
  <c r="G33" i="2"/>
  <c r="F33" i="2"/>
  <c r="D33" i="2"/>
  <c r="C33" i="2"/>
  <c r="B33" i="2"/>
  <c r="H32" i="2"/>
  <c r="G32" i="2"/>
  <c r="F32" i="2"/>
  <c r="D32" i="2"/>
  <c r="C32" i="2"/>
  <c r="B32" i="2"/>
  <c r="H31" i="2"/>
  <c r="G31" i="2"/>
  <c r="D31" i="2"/>
  <c r="C31" i="2"/>
  <c r="B31" i="2"/>
  <c r="H30" i="2"/>
  <c r="G30" i="2"/>
  <c r="D30" i="2"/>
  <c r="C30" i="2"/>
  <c r="B30" i="2"/>
  <c r="H29" i="2"/>
  <c r="G29" i="2"/>
  <c r="F29" i="2"/>
  <c r="D29" i="2"/>
  <c r="C29" i="2"/>
  <c r="B29" i="2"/>
  <c r="H28" i="2"/>
  <c r="G28" i="2"/>
  <c r="F28" i="2"/>
  <c r="D28" i="2"/>
  <c r="C28" i="2"/>
  <c r="B28" i="2"/>
  <c r="H27" i="2"/>
  <c r="G27" i="2"/>
  <c r="D27" i="2"/>
  <c r="C27" i="2"/>
  <c r="B27" i="2"/>
  <c r="H26" i="2"/>
  <c r="G26" i="2"/>
  <c r="D26" i="2"/>
  <c r="C26" i="2"/>
  <c r="B26" i="2"/>
  <c r="H25" i="2"/>
  <c r="G25" i="2"/>
  <c r="F25" i="2"/>
  <c r="E25" i="2"/>
  <c r="D25" i="2"/>
  <c r="C25" i="2"/>
  <c r="B25" i="2"/>
  <c r="H24" i="2"/>
  <c r="G24" i="2"/>
  <c r="F24" i="2"/>
  <c r="D24" i="2"/>
  <c r="C24" i="2"/>
  <c r="B24" i="2"/>
  <c r="H23" i="2"/>
  <c r="G23" i="2"/>
  <c r="F23" i="2"/>
  <c r="E23" i="2"/>
  <c r="D23" i="2"/>
  <c r="C23" i="2"/>
  <c r="B23" i="2"/>
  <c r="A23" i="2"/>
  <c r="H22" i="2"/>
  <c r="G22" i="2"/>
  <c r="F22" i="2"/>
  <c r="D22" i="2"/>
  <c r="C22" i="2"/>
  <c r="B22" i="2"/>
  <c r="H21" i="2"/>
  <c r="G21" i="2"/>
  <c r="F21" i="2"/>
  <c r="D21" i="2"/>
  <c r="C21" i="2"/>
  <c r="B21" i="2"/>
  <c r="H20" i="2"/>
  <c r="G20" i="2"/>
  <c r="F20" i="2"/>
  <c r="D20" i="2"/>
  <c r="C20" i="2"/>
  <c r="B20" i="2"/>
  <c r="H19" i="2"/>
  <c r="G19" i="2"/>
  <c r="E19" i="2"/>
  <c r="D19" i="2"/>
  <c r="C19" i="2"/>
  <c r="B19" i="2"/>
  <c r="H18" i="2"/>
  <c r="G18" i="2"/>
  <c r="F18" i="2"/>
  <c r="E18" i="2"/>
  <c r="D18" i="2"/>
  <c r="C18" i="2"/>
  <c r="B18" i="2"/>
  <c r="H17" i="2"/>
  <c r="G17" i="2"/>
  <c r="F17" i="2"/>
  <c r="D17" i="2"/>
  <c r="C17" i="2"/>
  <c r="B17" i="2"/>
  <c r="H16" i="2"/>
  <c r="G16" i="2"/>
  <c r="F16" i="2"/>
  <c r="D16" i="2"/>
  <c r="C16" i="2"/>
  <c r="B16" i="2"/>
  <c r="A16" i="2"/>
  <c r="H15" i="2"/>
  <c r="G15" i="2"/>
  <c r="F15" i="2"/>
  <c r="D15" i="2"/>
  <c r="C15" i="2"/>
  <c r="B15" i="2"/>
  <c r="A15" i="2"/>
  <c r="H14" i="2"/>
  <c r="G14" i="2"/>
  <c r="F14" i="2"/>
  <c r="E14" i="2"/>
  <c r="D14" i="2"/>
  <c r="C14" i="2"/>
  <c r="B14" i="2"/>
  <c r="H13" i="2"/>
  <c r="G13" i="2"/>
  <c r="D13" i="2"/>
  <c r="C13" i="2"/>
  <c r="B13" i="2"/>
  <c r="H12" i="2"/>
  <c r="G12" i="2"/>
  <c r="F12" i="2"/>
  <c r="D12" i="2"/>
  <c r="C12" i="2"/>
  <c r="B12" i="2"/>
  <c r="H11" i="2"/>
  <c r="G11" i="2"/>
  <c r="F11" i="2"/>
  <c r="D11" i="2"/>
  <c r="C11" i="2"/>
  <c r="B11" i="2"/>
  <c r="H10" i="2"/>
  <c r="G10" i="2"/>
  <c r="F10" i="2"/>
  <c r="E10" i="2"/>
  <c r="D10" i="2"/>
  <c r="C10" i="2"/>
  <c r="B10" i="2"/>
  <c r="H9" i="2"/>
  <c r="G9" i="2"/>
  <c r="F9" i="2"/>
  <c r="D9" i="2"/>
  <c r="C9" i="2"/>
  <c r="B9" i="2"/>
  <c r="H8" i="2"/>
  <c r="G8" i="2"/>
  <c r="F8" i="2"/>
  <c r="D8" i="2"/>
  <c r="C8" i="2"/>
  <c r="B8" i="2"/>
  <c r="H7" i="2"/>
  <c r="G7" i="2"/>
  <c r="F7" i="2"/>
  <c r="D7" i="2"/>
  <c r="C7" i="2"/>
  <c r="B7" i="2"/>
  <c r="H6" i="2"/>
  <c r="G6" i="2"/>
  <c r="D6" i="2"/>
  <c r="C6" i="2"/>
  <c r="B6" i="2"/>
  <c r="H5" i="2"/>
  <c r="G5" i="2"/>
  <c r="D5" i="2"/>
  <c r="C5" i="2"/>
  <c r="B5" i="2"/>
  <c r="H4" i="2"/>
  <c r="G4" i="2"/>
  <c r="D4" i="2"/>
  <c r="C4" i="2"/>
  <c r="B4" i="2"/>
  <c r="H3" i="2"/>
  <c r="G3" i="2"/>
  <c r="D3" i="2"/>
  <c r="C3" i="2"/>
  <c r="B3" i="2"/>
  <c r="H2" i="2"/>
  <c r="G2" i="2"/>
  <c r="D2" i="2"/>
  <c r="C2" i="2"/>
  <c r="B2" i="2"/>
  <c r="H1" i="2"/>
  <c r="G1" i="2"/>
  <c r="F1" i="2"/>
  <c r="E1" i="2"/>
  <c r="D1" i="2"/>
  <c r="C1" i="2"/>
  <c r="B1" i="2"/>
  <c r="A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tc={f44bc9a8-2989-4b5f-b3b9-5b59da17f19d}</author>
  </authors>
  <commentList>
    <comment ref="B1" authorId="0" shapeId="0" xr:uid="{C98CAC9F-3B56-4ADE-8E97-1F9B67625E2C}">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уважаемый Владислав, мы разобрали всю таблицу на апрель, а первое число получилось смешнее всех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tc={41b1b6f6-19a5-488d-8b60-126d395bdf24}</author>
  </authors>
  <commentList>
    <comment ref="A1" authorId="0" shapeId="0" xr:uid="{41B1B6F6-19A5-488D-8B60-126D395BDF24}">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Минус 1 час за смену 11.08, не обработано обращение от рдс ТВ, отсутствовал в сети более получаса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tc={2493005d-d845-4dbd-8d9b-6c87f1137619}</author>
    <author>tc={4ea9c0af-aee7-4448-9028-e7dbadcb53bd}</author>
    <author>tc={dce7bd32-e4db-4f9d-bcfe-d4f5caed89e4}</author>
    <author>tc={a618ab7e-b33c-4590-a228-1cdca1c50673}</author>
    <author>tc={d78470cf-58de-46f7-abfb-3faf5eddaeeb}</author>
    <author>tc={fb45f6a1-5e92-46d9-892f-4e664d1c4635}</author>
    <author>tc={ba86f49f-8cc8-40cd-a07c-536b1e1602c6}</author>
  </authors>
  <commentList>
    <comment ref="A1" authorId="0" shapeId="0" xr:uid="{2493005D-D845-4DBD-8D9B-6C87F1137619}">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Влад, мы весь месяц разобрали!!
1 реакция
Анна Мишина – 🤩 | 2026-01-23 14:28 PM
Reply:
	Владислав, мы молодцы!
1 реакция
Светлана Гришина – 🥰 | 2026-01-23 14:26 PM
Reply:
	Ребят, я очень вами горжусь!
</t>
        </r>
      </text>
    </comment>
    <comment ref="B175" authorId="1" shapeId="0" xr:uid="{4EA9C0AF-AEE7-4448-9028-E7DBADCB53BD}">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14-18 Света
</t>
        </r>
      </text>
    </comment>
    <comment ref="B184" authorId="2" shapeId="0" xr:uid="{DCE7BD32-E4DB-4F9D-BCFE-D4F5CAED89E4}">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9-13 Аня
</t>
        </r>
      </text>
    </comment>
    <comment ref="B220" authorId="3" shapeId="0" xr:uid="{A618AB7E-B33C-4590-A228-1CDCA1C50673}">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17-18 Света
</t>
        </r>
      </text>
    </comment>
    <comment ref="B234" authorId="4" shapeId="0" xr:uid="{D78470CF-58DE-46F7-ABFB-3FAF5EDDAEEB}">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17-23 дежурит Аня
</t>
        </r>
      </text>
    </comment>
    <comment ref="B245" authorId="5" shapeId="0" xr:uid="{FB45F6A1-5E92-46D9-892F-4E664D1C4635}">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14-17 Аня
</t>
        </r>
      </text>
    </comment>
    <comment ref="B282" authorId="6" shapeId="0" xr:uid="{BA86F49F-8CC8-40CD-A07C-536B1E1602C6}">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Аня дежурила 09:00-13:00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tc={084191b0-1c18-49b9-a7bd-34b702531a1e}</author>
    <author>tc={32c6fed0-cb84-471b-8904-33f795804aa7}</author>
    <author>tc={be783915-c40a-4f2a-b9a5-6daaf992567a}</author>
    <author>tc={278b37ce-1532-4827-b506-d706466b7377}</author>
  </authors>
  <commentList>
    <comment ref="B173" authorId="0" shapeId="0" xr:uid="{084191B0-1C18-49B9-A7BD-34B702531A1E}">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Оля дежурила 09:00-13:00
</t>
        </r>
      </text>
    </comment>
    <comment ref="B258" authorId="1" shapeId="0" xr:uid="{32C6FED0-CB84-471B-8904-33F795804AA7}">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с 13 до 20 дежурит Оля
</t>
        </r>
      </text>
    </comment>
    <comment ref="B282" authorId="2" shapeId="0" xr:uid="{BE783915-C40A-4F2A-B9A5-6DAAF992567A}">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с 9 до 19 дежурила Оля
</t>
        </r>
      </text>
    </comment>
    <comment ref="B355" authorId="3" shapeId="0" xr:uid="{278B37CE-1532-4827-B506-D706466B7377}">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09:00-13:00 будет дежурить Аня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tc={57b3a26d-4637-4d24-b4c9-fbfe2e40d536}</author>
    <author>tc={bd476c60-2c15-4cdf-874f-8d67141d4281}</author>
    <author>tc={f790c3a2-6ca6-44db-b4f5-3b9b3406fcce}</author>
    <author>tc={2accbc97-2203-48ef-b0c7-7d52e6066d93}</author>
    <author>tc={8a789e0f-e920-4353-8388-87997cce0ae0}</author>
    <author>tc={daed384a-5157-4acb-bfd8-08b49fa1f6aa}</author>
  </authors>
  <commentList>
    <comment ref="B4" authorId="0" shapeId="0" xr:uid="{57B3A26D-4637-4D24-B4C9-FBFE2E40D536}">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Поставить три часа Оле
</t>
        </r>
      </text>
    </comment>
    <comment ref="B12" authorId="1" shapeId="0" xr:uid="{BD476C60-2C15-4CDF-874F-8D67141D4281}">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поставить часы с 19-23 Свете
</t>
        </r>
      </text>
    </comment>
    <comment ref="B100" authorId="2" shapeId="0" xr:uid="{F790C3A2-6CA6-44DB-B4F5-3B9B3406FCCE}">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Света дежурит 09-23
</t>
        </r>
      </text>
    </comment>
    <comment ref="B114" authorId="3" shapeId="0" xr:uid="{2ACCBC97-2203-48EF-B0C7-7D52E6066D93}">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Дежурит Егор 09-13
</t>
        </r>
      </text>
    </comment>
    <comment ref="B221" authorId="4" shapeId="0" xr:uid="{8A789E0F-E920-4353-8388-87997CCE0AE0}">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18-20 дежурит Света
</t>
        </r>
      </text>
    </comment>
    <comment ref="B354" authorId="5" shapeId="0" xr:uid="{DAED384A-5157-4ACB-BFD8-08B49FA1F6AA}">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Оля дежурила 09:00-12:00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tc={953347e2-1d8f-4cdb-b8c0-18e53f2f8565}</author>
    <author>tc={f67f36b4-a5be-41e9-ade5-fd7e54f6de32}</author>
    <author>tc={8dd0df5f-8975-4fb8-ad7f-053d38c390b1}</author>
  </authors>
  <commentList>
    <comment ref="B134" authorId="0" shapeId="0" xr:uid="{953347E2-1D8F-4CDB-B8C0-18E53F2F8565}">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поставить час Свете
</t>
        </r>
      </text>
    </comment>
    <comment ref="B349" authorId="1" shapeId="0" xr:uid="{F67F36B4-A5BE-41E9-ADE5-FD7E54F6DE32}">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Света дежурила 20-23
</t>
        </r>
      </text>
    </comment>
    <comment ref="B396" authorId="2" shapeId="0" xr:uid="{8DD0DF5F-8975-4FB8-AD7F-053D38C390B1}">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9-12 дежурила Червякова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tc={25a6a8b6-bf07-48eb-9d42-50c63bf9c244}</author>
    <author>tc={f7b332d5-144f-4f1c-a2e2-b5235878a52a}</author>
  </authors>
  <commentList>
    <comment ref="B75" authorId="0" shapeId="0" xr:uid="{25A6A8B6-BF07-48EB-9D42-50C63BF9C244}">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Дежурит Ольга Червякова
Reply:
	Только один час?
</t>
        </r>
      </text>
    </comment>
    <comment ref="B100" authorId="1" shapeId="0" xr:uid="{F7B332D5-144F-4F1C-A2E2-B5235878A52A}">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Дежурит Оля Червякова 9:00-13:00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tc={5b7d10a2-1516-4ca2-a685-eb038a434515}</author>
    <author>tc={277f36d5-130f-48c8-8bf7-a54efb3f93ed}</author>
    <author>tc={aca98113-445c-4590-bdb1-9a5e2bdf4e0a}</author>
  </authors>
  <commentList>
    <comment ref="B44" authorId="0" shapeId="0" xr:uid="{5B7D10A2-1516-4CA2-A685-EB038A434515}">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9-23 Оля
</t>
        </r>
      </text>
    </comment>
    <comment ref="B58" authorId="1" shapeId="0" xr:uid="{277F36D5-130F-48C8-8BF7-A54EFB3F93ED}">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9-14 Оля
</t>
        </r>
      </text>
    </comment>
    <comment ref="B142" authorId="2" shapeId="0" xr:uid="{ACA98113-445C-4590-BDB1-9A5E2BDF4E0A}">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9-10 Оля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tc={f44bc9a8-2989-4b5f-b3b9-5b59da17f19d}</author>
  </authors>
  <commentList>
    <comment ref="B1" authorId="0" shapeId="0" xr:uid="{88AFCE43-0FD6-4460-87BF-273AC3D1FED2}">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уважаемый Владислав, мы разобрали всю таблицу на апрель, а первое число получилось смешнее всех :)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tc={18240639-ecc9-42e7-9dd9-984d204d1f57}</author>
    <author>tc={36f508d5-ba4c-491e-b12c-a2dcb09a5206}</author>
    <author>tc={02d75216-edf9-47b7-a12a-5d68b5a6eb3e}</author>
    <author>tc={61ca63d4-18b2-46d2-b5d9-52bf568d204a}</author>
    <author>tc={e109e3be-1313-4e7a-a312-f23d3c2da627}</author>
    <author>tc={a5de9592-366b-4c6e-99fe-43570a1254a8}</author>
    <author>tc={cd661590-cb0c-4c73-8eee-336465fbb875}</author>
    <author>tc={88b16c43-4dd4-4e18-abd5-764156c110b3}</author>
    <author>tc={9f54a06c-cb18-4da0-923f-a7f852fe1fc0}</author>
    <author>tc={9fcba39b-9472-42c6-bfb5-227bd8959748}</author>
  </authors>
  <commentList>
    <comment ref="B19" authorId="0" shapeId="0" xr:uid="{18240639-ECC9-42E7-9DD9-984D204D1F57}">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Вообще нигде не внесено обращение в бот
Reply:
	И обращения от МХЛ
</t>
        </r>
      </text>
    </comment>
    <comment ref="B90" authorId="1" shapeId="0" xr:uid="{36F508D5-BA4C-491E-B12C-A2DCB09A5206}">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внесено обращение от Матч ТВ
</t>
        </r>
      </text>
    </comment>
    <comment ref="B96" authorId="2" shapeId="0" xr:uid="{02D75216-EDF9-47B7-A12A-5D68B5A6EB3E}">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внесено обращение от Тв Старт
</t>
        </r>
      </text>
    </comment>
    <comment ref="B108" authorId="3" shapeId="0" xr:uid="{61CA63D4-18B2-46D2-B5D9-52BF568D204A}">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внесено обращение от Матч ТВ
</t>
        </r>
      </text>
    </comment>
    <comment ref="B119" authorId="4" shapeId="0" xr:uid="{E109E3BE-1313-4E7A-A312-F23D3C2DA627}">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внесено обращение от МХЛ
</t>
        </r>
      </text>
    </comment>
    <comment ref="B184" authorId="5" shapeId="0" xr:uid="{A5DE9592-366B-4C6E-99FE-43570A1254A8}">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внесено в Обсидиан
</t>
        </r>
      </text>
    </comment>
    <comment ref="B186" authorId="6" shapeId="0" xr:uid="{CD661590-CB0C-4C73-8EEE-336465FBB875}">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внесено обращение от Матч ТВ
</t>
        </r>
      </text>
    </comment>
    <comment ref="B189" authorId="7" shapeId="0" xr:uid="{88B16C43-4DD4-4E18-ABD5-764156C110B3}">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внесено обращение МХЛ
Reply:
	Минус час
</t>
        </r>
      </text>
    </comment>
    <comment ref="B200" authorId="8" shapeId="0" xr:uid="{9F54A06C-CB18-4DA0-923F-A7F852FE1FC0}">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Обращение не внесено в Обсидиан
</t>
        </r>
      </text>
    </comment>
    <comment ref="B207" authorId="9" shapeId="0" xr:uid="{9FCBA39B-9472-42C6-BFB5-227BD8959748}">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внесена инструкция по Прямой Речи
Reply:
	Минус час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tc={330df8e2-caf7-4f86-951e-9d23be735693}</author>
    <author>tc={f047b4f8-7af0-4e78-a2ed-c2c542c613a4}</author>
  </authors>
  <commentList>
    <comment ref="B172" authorId="0" shapeId="0" xr:uid="{330DF8E2-CAF7-4F86-951E-9D23BE735693}">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Алиса и Влад дежурит вместе с Сашей
</t>
        </r>
      </text>
    </comment>
    <comment ref="B186" authorId="1" shapeId="0" xr:uid="{F047B4F8-7AF0-4E78-A2ED-C2C542C613A4}">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Влад дежурит вместе с Сашей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tc={dde385c5-25eb-48d2-92a5-af59286af4f8}</author>
    <author>tc={2877b7e1-12c1-47bd-87b8-9a476ab64121}</author>
  </authors>
  <commentList>
    <comment ref="B174" authorId="0" shapeId="0" xr:uid="{DDE385C5-25EB-48D2-92A5-AF59286AF4F8}">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На смене не было, не засчитывается
</t>
        </r>
      </text>
    </comment>
    <comment ref="B175" authorId="1" shapeId="0" xr:uid="{2877B7E1-12C1-47BD-87B8-9A476AB64121}">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На смене не было, 2 часа не засчитываются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tc={615ad831-3d0e-4bb8-a778-88d3b2a4d30f}</author>
  </authors>
  <commentList>
    <comment ref="E31" authorId="0" shapeId="0" xr:uid="{615AD831-3D0E-4BB8-A778-88D3B2A4D30F}">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Там поступило 2 обращения. По одному не ответили, а второе возникло, потому что студентам МОНИКИ рассылка приходит на почту, и ссылка в письме отображается не полностью. Студенты МОНИКИ иногда не разбираются в компьютерных технологиях, поэтому вместо того чтобы просто нажать на ссылку и перейти, они копируют неполную ссылку. Поэтому эта женщина не смогла перейти, так как скопировала ссылку некорректно.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tc={4975c666-cb54-42cf-8b49-f395d8aad9ce}</author>
  </authors>
  <commentList>
    <comment ref="B195" authorId="0" shapeId="0" xr:uid="{4975C666-CB54-42CF-8B49-F395D8AAD9CE}">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Час не засчитывается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tc={59bd2797-3155-48b7-8238-7e2fd6e2e751}</author>
  </authors>
  <commentList>
    <comment ref="A6" authorId="0" shapeId="0" xr:uid="{59BD2797-3155-48B7-8238-7E2FD6E2E751}">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Добавить 12 часов за сентябрь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tc={971016d7-a454-486e-a8ad-e8897d6552c5}</author>
  </authors>
  <commentList>
    <comment ref="A6" authorId="0" shapeId="0" xr:uid="{971016D7-A454-486E-A8AD-E8897D6552C5}">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Переносим на октябрь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tc={77444f47-e73a-40e8-93c4-6fead69299ce}</author>
  </authors>
  <commentList>
    <comment ref="B3" authorId="0" shapeId="0" xr:uid="{77444F47-E73A-40E8-93C4-6FEAD69299CE}">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Минус 2 часа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tc={2626a528-a7f7-4913-b823-8beaa2b41670}</author>
  </authors>
  <commentList>
    <comment ref="B422" authorId="0" shapeId="0" xr:uid="{2626A528-A7F7-4913-B823-8BEAA2B41670}">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дежурил. Запросы не отработаны, в тех саппорт не отписался о начале дежурства, отчета нет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tc={43eacdbb-6ae4-43b2-a8c4-b9de2036eb4b}</author>
    <author>tc={80141eba-1cca-470b-8965-d047cc9ab356}</author>
  </authors>
  <commentList>
    <comment ref="B310" authorId="0" shapeId="0" xr:uid="{43EACDBB-6AE4-43B2-A8C4-B9DE2036EB4B}">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отработано обращение на почте тех.саппорт. НЕ отвечает на сообщения в лс и с рабочего аккаунта. Не доработана инструкция с предыдущей смены. 
Смена не засчитана
</t>
        </r>
      </text>
    </comment>
    <comment ref="B352" authorId="1" shapeId="0" xr:uid="{80141EBA-1CCA-470B-8965-D047CC9AB356}">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смена не засчитана. более часа не было ответа по обращению Видеоредакции Матч тв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tc={c06fe235-d0d5-4e90-9b2d-881bf5dd8378}</author>
  </authors>
  <commentList>
    <comment ref="G104" authorId="0" shapeId="0" xr:uid="{C06FE235-D0D5-4E90-9B2D-881BF5DD8378}">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Данным вопросом занимаются L2, ссылку на инструкцию на всякий случай прикрепляю -  https://rdm.inventos.ru/projects/match-tv/wiki/%D0%9A%D0%B0%D0%BA_%D1%83%D0%B7%D0%BD%D0%B0%D1%82%D1%8C_%D1%81%D0%BF%D0%B8%D1%81%D0%BE%D0%BA_%D0%BF%D0%BE%D0%B4%D1%81%D0%B5%D1%82%D0%B5%D0%B9_%D0%BE%D0%B1%D0%BB%D0%B0%D1%81%D1%82%D0%B8%5C%D1%80%D0%B0%D0%B9%D0%BE%D0%BD%D0%B0%5C%D1%80%D0%B5%D1%81%D0%BF%D1%83%D0%B1%D0%BB%D0%B8%D0%BA%D0%B8_%D0%BF%D0%BE_%D0%BE%D0%B4%D0%BD%D0%BE%D0%BC%D1%83_IP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tc={727e5e61-f83c-4e01-a047-30a82687e9a9}</author>
  </authors>
  <commentList>
    <comment ref="A2" authorId="0" shapeId="0" xr:uid="{727E5E61-F83C-4E01-A047-30A82687E9A9}">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Пример заполнения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tc={265a7450-2cc8-47dc-bf95-d75eef319122}</author>
  </authors>
  <commentList>
    <comment ref="A7" authorId="0" shapeId="0" xr:uid="{265A7450-2CC8-47DC-BF95-D75EEF319122}">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Минус два часа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tc={93617a1a-4142-4364-8502-ce3b75a10504}</author>
  </authors>
  <commentList>
    <comment ref="A5" authorId="0" shapeId="0" xr:uid="{93617A1A-4142-4364-8502-CE3B75A10504}">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- 1 час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tc={2a384a01-e8c9-4e15-a90a-a2f10591a11e}</author>
    <author>tc={30d243b5-2dc6-448d-995f-330756d5a3a7}</author>
  </authors>
  <commentList>
    <comment ref="B10" authorId="0" shapeId="0" xr:uid="{2A384A01-E8C9-4E15-A90A-A2F10591A11E}">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Добавить 3 часа за ноябрь
</t>
        </r>
      </text>
    </comment>
    <comment ref="B11" authorId="1" shapeId="0" xr:uid="{30D243B5-2DC6-448D-995F-330756D5A3A7}">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Перенесу на декабрь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tc={cfaef906-8b90-4b24-8b87-7176abab0d73}</author>
    <author>tc={84d9bbfe-6f1a-4293-9ef0-9c7f1ac3a07f}</author>
    <author>tc={8c8b8e7e-43ba-4ff4-9620-4a4431962630}</author>
    <author>tc={58d9a7b9-23b9-4b90-99db-144289accb6f}</author>
  </authors>
  <commentList>
    <comment ref="B7" authorId="0" shapeId="0" xr:uid="{CFAEF906-8B90-4B24-8B87-7176ABAB0D73}">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+2 часа за сентябрь
</t>
        </r>
      </text>
    </comment>
    <comment ref="B8" authorId="1" shapeId="0" xr:uid="{84D9BBFE-6F1A-4293-9EF0-9C7F1AC3A07F}">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+5 часов за сентябрь
</t>
        </r>
      </text>
    </comment>
    <comment ref="B11" authorId="2" shapeId="0" xr:uid="{8C8B8E7E-43BA-4FF4-9620-4A4431962630}">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+ 2 часа за сентябрь
</t>
        </r>
      </text>
    </comment>
    <comment ref="B12" authorId="3" shapeId="0" xr:uid="{58D9A7B9-23B9-4B90-99DB-144289ACCB6F}">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+ 5 часов за сентябрь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tc={cbd56149-0da7-462d-8507-01ceaa249226}</author>
    <author>tc={b171a750-9d8c-412c-96bc-2c2b3081e8dc}</author>
    <author>tc={17451524-d0ec-4663-a475-91657f7b1114}</author>
    <author>tc={ca7e8307-12eb-4ec3-8db5-2dcab2806904}</author>
    <author>tc={49128867-e5d1-4470-9f3b-13635b47b8c9}</author>
    <author>tc={e6fb11f6-a605-4f98-bd07-f538606f45ff}</author>
    <author>tc={d6fc0d74-408e-4eb7-aa23-05c62dca3a1e}</author>
    <author>tc={9f1da8fb-5f78-403f-9fac-af97c6a59040}</author>
    <author>tc={bfe1060e-d65c-4916-9d2c-183f640aab65}</author>
    <author>tc={03884005-08f4-44e9-8b03-28529760e3fd}</author>
    <author>tc={5aed7078-fd26-4008-adb0-fab9dcc4ed36}</author>
    <author>tc={1543a75e-7e81-49b9-afe2-41247828ef24}</author>
    <author>tc={16fe6ac2-b88d-4aba-a543-430613ca62ae}</author>
  </authors>
  <commentList>
    <comment ref="B11" authorId="0" shapeId="0" xr:uid="{CBD56149-0DA7-462D-8507-01CEAA249226}">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Добавлю в часы за октябрь
</t>
        </r>
      </text>
    </comment>
    <comment ref="B12" authorId="1" shapeId="0" xr:uid="{B171A750-9D8C-412C-96BC-2C2B3081E8DC}">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Добавлю в часы за октябрь
</t>
        </r>
      </text>
    </comment>
    <comment ref="H45" authorId="2" shapeId="0" xr:uid="{17451524-D0EC-4663-A475-91657F7B1114}">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2 за смену + 3 вне смены
</t>
        </r>
      </text>
    </comment>
    <comment ref="J45" authorId="3" shapeId="0" xr:uid="{CA7E8307-12EB-4EC3-8DB5-2DCAB2806904}">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переработка
</t>
        </r>
      </text>
    </comment>
    <comment ref="M45" authorId="4" shapeId="0" xr:uid="{49128867-E5D1-4470-9F3B-13635B47B8C9}">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2 переработка + 3 L1,5
</t>
        </r>
      </text>
    </comment>
    <comment ref="S45" authorId="5" shapeId="0" xr:uid="{E6FB11F6-A605-4F98-BD07-F538606F45FF}">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переработка
</t>
        </r>
      </text>
    </comment>
    <comment ref="T45" authorId="6" shapeId="0" xr:uid="{D6FC0D74-408E-4EB7-AA23-05C62DCA3A1E}">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Переработка
</t>
        </r>
      </text>
    </comment>
    <comment ref="U45" authorId="7" shapeId="0" xr:uid="{9F1DA8FB-5F78-403F-9FAC-AF97C6A59040}">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Переработка
</t>
        </r>
      </text>
    </comment>
    <comment ref="K46" authorId="8" shapeId="0" xr:uid="{BFE1060E-D65C-4916-9D2C-183F640AAB65}">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переработка
</t>
        </r>
      </text>
    </comment>
    <comment ref="L46" authorId="9" shapeId="0" xr:uid="{03884005-08F4-44E9-8B03-28529760E3FD}">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переработка
</t>
        </r>
      </text>
    </comment>
    <comment ref="N46" authorId="10" shapeId="0" xr:uid="{5AED7078-FD26-4008-ADB0-FAB9DCC4ED36}">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Переработка
</t>
        </r>
      </text>
    </comment>
    <comment ref="Q46" authorId="11" shapeId="0" xr:uid="{1543A75E-7E81-49B9-AFE2-41247828EF24}">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Переработка
</t>
        </r>
      </text>
    </comment>
    <comment ref="R46" authorId="12" shapeId="0" xr:uid="{16FE6AC2-B88D-4ABA-A543-430613CA62AE}">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Переработка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tc={0bc944b7-61aa-43f8-adea-9744a3f23048}</author>
  </authors>
  <commentList>
    <comment ref="A11" authorId="0" shapeId="0" xr:uid="{0BC944B7-61AA-43F8-ADEA-9744A3F23048}">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Минус 1 час за смену 11.08. Не обработано обращение рдс тв, отсутствовал в сети более получаса в начале смены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tc={7d11e89b-1080-4853-b9cb-1689ca99e8e8}</author>
    <author>tc={286f7abe-bd4f-4bdc-adbf-fed0fef35955}</author>
    <author>tc={9d2f4f66-58fe-40cc-90a8-8db351cfa7b2}</author>
    <author>tc={f42ce36a-0752-48d8-b463-ad4bc1e2681a}</author>
  </authors>
  <commentList>
    <comment ref="A9" authorId="0" shapeId="0" xr:uid="{7D11E89B-1080-4853-B9CB-1689CA99E8E8}">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Не засчитана смена 23.07 с 9 до 13 (4 часа)
</t>
        </r>
      </text>
    </comment>
    <comment ref="A10" authorId="1" shapeId="0" xr:uid="{286F7ABE-BD4F-4BDC-ADBF-FED0FEF35955}">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Вычесть часы из смены за июнь (29.06) - 5 часов
</t>
        </r>
      </text>
    </comment>
    <comment ref="A11" authorId="2" shapeId="0" xr:uid="{9D2F4F66-58FE-40CC-90A8-8DB351CFA7B2}">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Минус 2 часа за 26.07
</t>
        </r>
      </text>
    </comment>
    <comment ref="B45" authorId="3" shapeId="0" xr:uid="{F42CE36A-0752-48D8-B463-AD4BC1E2681A}">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3ч (за 28.06) + 1ч
</t>
        </r>
      </text>
    </comment>
  </commentList>
</comments>
</file>

<file path=xl/sharedStrings.xml><?xml version="1.0" encoding="utf-8"?>
<sst xmlns="http://schemas.openxmlformats.org/spreadsheetml/2006/main" count="30098" uniqueCount="2536">
  <si>
    <t>Статус по занятости членов команды для поиска замены</t>
  </si>
  <si>
    <t>смогу</t>
  </si>
  <si>
    <t>возможно смогу</t>
  </si>
  <si>
    <t>не смогу</t>
  </si>
  <si>
    <t>Клиент</t>
  </si>
  <si>
    <t>Количество обращений</t>
  </si>
  <si>
    <t>https://rdm.inventos.ru/issues/149955</t>
  </si>
  <si>
    <t>Дата</t>
  </si>
  <si>
    <t>Ответственный</t>
  </si>
  <si>
    <t>Статус обращения</t>
  </si>
  <si>
    <t>Срок решения и комментарий</t>
  </si>
  <si>
    <t>Решение (ссылка на тикет/ссылка на документацию)</t>
  </si>
  <si>
    <t>Обращение клиента</t>
  </si>
  <si>
    <t>Время</t>
  </si>
  <si>
    <t>Статус внесения обращения в Obsidian</t>
  </si>
  <si>
    <t>Ссылка на Merge Request</t>
  </si>
  <si>
    <t>Мишина Анна</t>
  </si>
  <si>
    <t>9:00-10:00</t>
  </si>
  <si>
    <t>Restream</t>
  </si>
  <si>
    <t>Завершен</t>
  </si>
  <si>
    <t>Саша сказал надо смотреть
upd 05.02: всё должно работать нормально, клиенту отписались</t>
  </si>
  <si>
    <t>Добрый день, @restream_webcaster, подскажите, не идёт сигнал в Ютуб, вк и рутуб. Все настроено, как надо, но не работает</t>
  </si>
  <si>
    <t>10:00-11:00</t>
  </si>
  <si>
    <t>Не требует инструкции</t>
  </si>
  <si>
    <t>11:00-12:00</t>
  </si>
  <si>
    <t>12:00-13:00</t>
  </si>
  <si>
    <t>13:00-14:00</t>
  </si>
  <si>
    <t>14:00-15:00</t>
  </si>
  <si>
    <t>15:00-16:00</t>
  </si>
  <si>
    <t>16:00-17:00</t>
  </si>
  <si>
    <t>17:00-18:00</t>
  </si>
  <si>
    <t>В работе</t>
  </si>
  <si>
    <t>аналогично</t>
  </si>
  <si>
    <t>Добрый день подскажите пожалуйста, что-то второй день не могу запустить рестримы, начинают идти и через минут две пропадают, в чем может быть проблема?</t>
  </si>
  <si>
    <t>18:00-19:00</t>
  </si>
  <si>
    <t>19:00-20:00</t>
  </si>
  <si>
    <t>20:00-21:00</t>
  </si>
  <si>
    <t>21:00-22:00</t>
  </si>
  <si>
    <t>22:00-23:00</t>
  </si>
  <si>
    <t>вчерашний, в работе
upd 05.02: всё должно работать нормально, клиенту отписались</t>
  </si>
  <si>
    <t>Добрый день, надеюсь о моём вопросе ещё не забыли?</t>
  </si>
  <si>
    <t>МатчТВ</t>
  </si>
  <si>
    <t>Добрый вечер!
У пользователя на ПК при попытке просмотра на сайте Матч ТВ возникает ошибка "Не удалось установить соединение с сайтом".
Проблема возникает в Яндекс Браузере и Гугл Хром. Использует Wi-fi.
При использовании другого источника интернета (LTE) проблем нет.
 IP-адрес 5.44.172.54</t>
  </si>
  <si>
    <t>Добавлена</t>
  </si>
  <si>
    <t>КХЛ</t>
  </si>
  <si>
    <t>редактор доразметил</t>
  </si>
  <si>
    <t>Подскажите, почему разметка в лисах закончилась на счете 1:2?</t>
  </si>
  <si>
    <t xml:space="preserve">там уже 15 примеров </t>
  </si>
  <si>
    <t>Пользователю из Луганска недоступен просмотр Матч ТВ на сайте. Ошибка "трансляция недоступна в вашем регионе".
Date: Mon, 02 Feb 26 20:32:12 +0300
GeoIP country: RU
GeoIP country nginx: RU
GeoIP region nginx: 00
HTTP_USER_AGENT: Mozilla/5.0 (Windows NT 10.0; Win64; x64) AppleWebKit/537.36 (KHTML, like Gecko) Chrome/142.0.0.0 YaBrowser/25.12.0.0 Safari/537.36
REMOTE_ADDR: 178.158.14.4
HTTP_X_FORWARDED_FOR: 178.158.14.4, 178.158.14.4
IP-Z: 178.158.14.4
Proxied IP: 178.158.14.4
Network Family: common
Current UID/SU: /
HAS FLASH: false
MSE: true
ВПН - нет</t>
  </si>
  <si>
    <t>стрим падает каждые 30 секунд через рестрим, битрейт в ОБС стабильный в чём может быть дело? Такое бывало и на бесплатном тарифе, но сейчас я взял R5, данная проблема появляется также</t>
  </si>
  <si>
    <t>Подскажите, пожалуйста, а надо обложку для эфира публиковать общую у вас или на каждой площадке (вк,ок, ютуб, рутьюб) и можно ли везде делать запланированные эфиры на этих площадках?</t>
  </si>
  <si>
    <t>Гришина Светлана</t>
  </si>
  <si>
    <t>пришло в 10:21. у неё 93988139 вопросов в секунду, но все они решаются типовыми инструкциями по добавлению нового события, подключению мультичата и пр.</t>
  </si>
  <si>
    <t>Добрый день!
Подскажите, пожалуйста, у вас есть формат звонка или созвона?
Не могу найти запланированный эфир в ВК и не могу найти тот эфир, что планировался для Ютуба, чтобы проставить время и дату</t>
  </si>
  <si>
    <t>МОНИКИ</t>
  </si>
  <si>
    <t>участники присутствуют</t>
  </si>
  <si>
    <t>Кафедра Детских болезней. ПК Актуальные вопросы педиатрии. Организация оказания медицинской помощи детям в Российской Федерации. Комплексная оценка состояния здоровья детей.  Льготное лекарственное обеспечение детей и подростков на региональном и федеральном уровнях. (04.02.26) - https://wbnr.su:50443/rooms?meet=2d7d5a3a-f314-49ef-bb60-4a20bb52b8c8 - Отсутствуют участники</t>
  </si>
  <si>
    <t>я принудительно подтвердила аккаунт (с почтой у него были проблемы). возможно, не пускает добавить канал из-за квоты по ютубу. плюс у него нет канала в вк видео лайв, помогаю зарегистрироваться.</t>
  </si>
  <si>
    <t>Здравствуйте! У меня не получается подключить ютуб-канал, пишет "Ошибка авторизации на платформе: youtube, время: 2026-02-04T10:31MSK"</t>
  </si>
  <si>
    <t>https://gitlab.inventos.ru/knowledge-base/obsidian/-/merge_requests/390</t>
  </si>
  <si>
    <t>на контроле у Насти, обсуждали этот кривой перевод 15.12.2025, жду, делать тикет или нет
upd 16.02: выкатили обновление для вебинаров, подобое поведение больше не должно наблюдаться, проблема решена</t>
  </si>
  <si>
    <t>Добрый день!
Ранее уже спрашивали, но ничего не изменилось. Можно ли исправить отображение страницы при включённом автопереводе? Курсанты не в восторге, что камера у них "Не ало", а вместо "подключиться" кнопка "желчь")</t>
  </si>
  <si>
    <t>Требует добавления</t>
  </si>
  <si>
    <t>пришло в 11:45. думала mi браузер, оказалась опера, жду название модели устройства (написал просто "телефон"). сказал, отпишется завтра
upd 05.02: не отписался</t>
  </si>
  <si>
    <t>Здравствуйте. Не получается зайти на лекцию. При нажатии на кнопку подключиться, пишет вы покинули вебинар</t>
  </si>
  <si>
    <t>Кафедра Детских болезней. ПК Избранные вопросы неонатологии. Неонатальная желтуха, методы диагностики и лечения. Дифференциальная диагностика. Критерии выписки. (04.02.26) - https://wbnr.su:50443/rooms?meet=bc08addd-772a-4f3d-9dcc-edc12831e90d - Отсутствуют участники</t>
  </si>
  <si>
    <t>скинула редакторам в чат, поправили</t>
  </si>
  <si>
    <t>добрый вечер 
поправьте, пожалуйста, имя Боба
и Барков — и.о.</t>
  </si>
  <si>
    <t>Новый клиент</t>
  </si>
  <si>
    <t>скинула Насте</t>
  </si>
  <si>
    <t>Request details:
Name: dHLiFeWKywNaDpxtWuDpt
email: ti.mun.ew.o.2.7@gmail.com
Additional information:
Transaction ID: 1855933:8143710732
Block ID: rec371142116
Form Name: Подписка на рассылку
https://webcaster.pro/
-----</t>
  </si>
  <si>
    <t>посоветовала передобавить каналы</t>
  </si>
  <si>
    <t>Здравствуйте, не запускается стрим через ваш сервис, пытался час запустить, создавал новые эфиры у вас на сайте, но не работает. После подключения к сервису в ОБС и запуска стрима в обс на стримерских площадках стрим не запускался, а на ютубе вместо создания одного эфира и запуска его же создается по новому эфиру примерно каждую минуту и ни 1 из них не запускается, просто спамятся новые эфиры бесконечно. До этого такая проблема была, но решалась пересозданием эфира у вас на сайте (просто нажимал заново "Запланировать эфир", подключался к новому эфиру в ОБС и все работало). Сейчас же эта проблема уже не решилась так</t>
  </si>
  <si>
    <t>Кафедра Детских болезней. ПК Актуальные вопросы педиатрии. Кислотозависимые заболевания у детей: ГЭРБ. Язвенная болезнь желудка и 12-перстной кишки. Вопросы диагностики и лечения. (05.02.26) - https://wbnr.su:50443/rooms?meet=8bc115ae-a9c5-4e18-b507-e6c90888d398 - Отсутствуют участники</t>
  </si>
  <si>
    <t>Кафедра Детских болезней. ПК Избранные вопросы неонатологии. Вопросы неонатальной кардиологии. Врожденные пороки сердца. (05.02.26) - https://wbnr.su:50443/rooms?meet=95cd2e5d-8cf6-432a-ad68-4e1c6b7e8ccb - Отсутствуют участники</t>
  </si>
  <si>
    <t>МХЛ</t>
  </si>
  <si>
    <t>передала L2</t>
  </si>
  <si>
    <t>поменяйте, пожалуйста здесь время на 16:00</t>
  </si>
  <si>
    <t>Червякова Ольга</t>
  </si>
  <si>
    <t>Добрый день!
Сейчас пробовали тестово запустить только Ютуб, когда запустилась трансляция - высветилось, что нет соединения или связи - что-то такое.
Почему такое может быть?</t>
  </si>
  <si>
    <t>проблема с сервером была</t>
  </si>
  <si>
    <t>добрый вечер. Что то у меня стрим ни на одну площадку не запустился хотя все как обычно</t>
  </si>
  <si>
    <t>направила ссылку на инструкцию</t>
  </si>
  <si>
    <t>и видел что есть возможность получать сообщения через чат бот в телеграме</t>
  </si>
  <si>
    <t>не вернулся с контактами</t>
  </si>
  <si>
    <t>Добрый вечер. Обращаюсь как юр лицо. у меня бар, хочу транслировать спортивные каналы.</t>
  </si>
  <si>
    <t>передала Насте</t>
  </si>
  <si>
    <t>Request details:
Name: David Turner
Email: david.turner@jmailservice.com
Phone: +78054002077
Selectbox: Перенос видео
Textarea: If you could appear first every time someone searched for your product or service - would you take that spot?
That's exactly what we do. It's quick to set up (under 24 hours), and you'll start seeing visitors right away.
Would you like me to show you a sample campaign?
Additional information:
Transaction ID: 1855933:8151820762
Block ID: rec361859731
Form Name: Главная страница
https://webcaster.pro/
-----</t>
  </si>
  <si>
    <t>передала дежурному L2, он добавил подсеть в исключения</t>
  </si>
  <si>
    <t>Добрый вечер!
Пользователю из Луганска недоступен просмотр на сайте. Ошибка -  трансляция недоступна в вашем регионе.
Date: Sun, 08 Feb 26 15:53:15 +0300
GeoIP country: RU
GeoIP country nginx: RU
GeoIP region nginx: 00
HTTP_USER_AGENT: Mozilla/5.0 (Windows NT 10.0; Win64; x64) AppleWebKit/537.36 (KHTML, like Gecko) Chrome/142.0.0.0 YaBrowser/25.12.0.0 Safari/537.36
REMOTE_ADDR: 178.158.53.162
HTTP_X_FORWARDED_FOR: 178.158.53.162, 178.158.53.162
IP-Z: 178.158.53.162
Proxied IP: 178.158.53.162
Network Family: common
Current UID/SU: /
HAS FLASH: false
MSE: true
ВПН - нет</t>
  </si>
  <si>
    <t>предлагаем Т2, так как три потока нужно</t>
  </si>
  <si>
    <t>Добрый день. Пересмотрел свои потребности. Мне необходимо отдаваать 1 поток 1080р 30-35 мбит\сек битрейтом на вк лайв и ютуб, а второй поток был на трово с сниженным битрейтом до 10мбит\сек. Какой можете предложить тариф?</t>
  </si>
  <si>
    <t>Создан тикет</t>
  </si>
  <si>
    <t>https://rdm.inventos.ru/issues/167959</t>
  </si>
  <si>
    <t>Добрый день!
У пользователя при включении приложения на Смарт ТВ после загрузки появляется надпись: не удалось загрузить видео...
Данная проблема на двух Смарт ТВ 43A56FEVS  Hisense и 40A36LEVS  Hisense
Один из ТВ подключен проводом, второй по Wi-Fi
На телефоне в приложении проблем нет.</t>
  </si>
  <si>
    <t>передаем редакторам</t>
  </si>
  <si>
    <t>поправьте, пожалуйста</t>
  </si>
  <si>
    <t>передала менеджеру</t>
  </si>
  <si>
    <t>Добрый вечер!
для video_progress.json около 2 месяцев назад начали для некоторых просмотров отдавать viewing_percent: null. Это ожидаемое поведение?</t>
  </si>
  <si>
    <t>Коллеги, добрый вечер, а кто может подсказать по проблеме: пропала иконка карандаша для моментов, не можем выгружать с интершумом.</t>
  </si>
  <si>
    <t>передала Феде</t>
  </si>
  <si>
    <t>Кафедра Поликлинической терапии. ПК Оказание паллиативной медицинской помощи средним медицинским персоналом. Оценка состояния пациента при паллиативном лечении. (11.02.2026) - https://wbnr.su:50443/rooms?meet=6414e5df-f240-4757-b7ee-521772da7cd2 - Ошибка при экспорте комнаты</t>
  </si>
  <si>
    <t>ТВСтарт</t>
  </si>
  <si>
    <t>подхватил Костя</t>
  </si>
  <si>
    <t>у меня в событии на sdi 2 вот такая картина</t>
  </si>
  <si>
    <t>пишем L2 чтобы в подсеть добавил</t>
  </si>
  <si>
    <t>Добрый день!
У пользователя из Донецка проблемы с просмотром Матч ТВ
IPv4 178.158.135.182</t>
  </si>
  <si>
    <t>опять API гугла не пускает, уже есть такая инструкция</t>
  </si>
  <si>
    <t>Здравствуйте.
Ошибка при добавлении youtube. Сам ютуб авторизует, редиректит на ваш коллбек app.restream.su/api/youtube_callback?code=XXX
И на странице ошибка авторизации на платформе: youtube, время: 2026-02-11T18:05MSK
Пробовал разные аккаунты, перечитал вашу инструкцию, не работает, ответов не нашел</t>
  </si>
  <si>
    <t>ждём данные от лектора, чтобы передать на исследование
upd 16.02: не вернулся</t>
  </si>
  <si>
    <t>Добрый день!
У лектора на вебинаре какие-то проблемы с микрофоном, нам пока не удолась их решить. Не могли бы вы, пожалуйста, подключиться к решению проблемы 
Кафедра детских болезней</t>
  </si>
  <si>
    <t>ну типа да... наверное, вопрос был связан с использованием впн</t>
  </si>
  <si>
    <t>Добрый день. Стрим на ютуб будет идти?</t>
  </si>
  <si>
    <t>Здравствуйте. Рассыпается картинка на канале Матч Премьер (МАТЧ ПРЕМЬЕР МСК).</t>
  </si>
  <si>
    <t>Доброго! Такая задача. Есть порядка 10-15 rtmp стримов. Либо 5 стримов SRT 4 аудио. Необходимо предоставлять до 50 rtmp ссылок на конкретные стримы . Желательно уникальных ссылок, с установкой доступности по расписанию Если источник SRT - возможно транскодировать в rtmp с указанием конкретной дороги?</t>
  </si>
  <si>
    <t>клиент не отвечает</t>
  </si>
  <si>
    <t>Как выйти из wbnr.su и зарегистрировать другого участника?</t>
  </si>
  <si>
    <t>ложный алерт</t>
  </si>
  <si>
    <t>Кафедра Поликлинической терапии. ПК Оказание паллиативной медицинской помощи средним медицинским персоналом. Возможности паллиативной кардиологии. (13.02.2026) - https://wbnr.su:50443/rooms?meet=58de6b1e-d52a-4c16-9eaa-e2fd0a6b59c6 - Отсутствует процесс записи</t>
  </si>
  <si>
    <t>новый клиент хочет дать нам много денег</t>
  </si>
  <si>
    <t>Если будет необходимо, могу прислать записи эфиров, оттуда можно взять голос, интерфейс и остальное</t>
  </si>
  <si>
    <t>Добрый день.На канале tvstart_sdi7 присутствуют звуковые искажения</t>
  </si>
  <si>
    <t>https://gitlab.inventos.ru/knowledge-base/obsidian/-/merge_requests/392</t>
  </si>
  <si>
    <t>пользователь больше не ответил</t>
  </si>
  <si>
    <t>Как получить ссылку на игру Салют-СШОР 9</t>
  </si>
  <si>
    <t>https://rdm.inventos.ru/issues/168135</t>
  </si>
  <si>
    <t>Здравствуйте. Уберите, пожалуйста эти каналы из списка работающих.</t>
  </si>
  <si>
    <t>само починилось</t>
  </si>
  <si>
    <t>Я пробую стримить нового аккаунта в restream. Однако с ютуб канала, который я пытаюсь подключить я раньше стримил используя старый аккаунт в restream, к которому я потерял доступ</t>
  </si>
  <si>
    <t>Здраствуйте, продлите пожалуйста тариф, три потока, один транскоддинг</t>
  </si>
  <si>
    <t>там разовая акция</t>
  </si>
  <si>
    <t>говорят, в матче динамо первый гол не размечен</t>
  </si>
  <si>
    <t>от 16го. само починилось</t>
  </si>
  <si>
    <t>Сейчас проверил, стриминг напрямую в ютуб работает. Попробовал подключить через restream — тоже заработало.
Проблема решена, спасибо.</t>
  </si>
  <si>
    <t>Здравствуйте! Переключите тариф нам</t>
  </si>
  <si>
    <t>пользователь не отвечает, помогло ли</t>
  </si>
  <si>
    <t>Добрый вечер! Перестал отображаться чат</t>
  </si>
  <si>
    <t>https://gitlab.inventos.ru/knowledge-base/obsidian/-/merge_requests/393</t>
  </si>
  <si>
    <t>ничего нового</t>
  </si>
  <si>
    <t>Добрый день. Была подписка R5, купил подписку транскодинг, а тариф не изменился и соответственно функциями пользоваться не могу</t>
  </si>
  <si>
    <t>Добрый день. Подскажите, пожалуйста, не могу привязать канал rutube для трансляции. 
Для привязки нужно заполнить три строчки. Со второй и третьей все понятно,  а первая - ссылка на канал постоянно пишет что не правильная. 
Подсказкой идёт ссылка с id канала на конце, но никак не могу на рутубе найти этот id.</t>
  </si>
  <si>
    <t>каждые сенкунд 30 скидывается стрим на рестриме пишет есть ситгнал картинки нет иногда подключается сеекунда на 15 и опять пропадает</t>
  </si>
  <si>
    <t>https://gitlab.inventos.ru/knowledge-base/obsidian/-/merge_requests/394</t>
  </si>
  <si>
    <t>коллеги изучают</t>
  </si>
  <si>
    <t>Курс Медицинской реабилитации и физиотерапии. ПП Специалист по физической реабилитации. Массаж при заболеваниях пищеварительной системы. (20.02.2026) - https://wbnr.su:50443/rooms?meet=5fe6ba40-f9fd-4c32-80eb-540f1195d37b - Ошибка при экспорте комнаты</t>
  </si>
  <si>
    <t>Здравствуйте. Стриминг на ютуб корректно работает. Однако наткнулся на другую проблему.
Интегрирую мультичат. Чат вполне себе отправляет сообщения с рестрима на площадки, однако не отображает комментарии написанные на площадках.
Например, сообщения с твича или ВК Видео не появляются в мультичате.
Притом помню что неделю назад эта фича работала.</t>
  </si>
  <si>
    <t>Здравствуйте, каковы результаты проверок?</t>
  </si>
  <si>
    <t>речь про мультичат, Саша что-то починил. вносила ранее</t>
  </si>
  <si>
    <t>Добрый день, удалял, передобавлял. Ничего кроме Kick не работает</t>
  </si>
  <si>
    <t>Здравствуйте. Почему-то на w.tv трансляция не работает(</t>
  </si>
  <si>
    <t>не ответил</t>
  </si>
  <si>
    <t>Доброй ночи
Нам нужно вывести 4 трансляции 
Каждая на две платформы
Одновременно
Какой тариф нам подойдет?</t>
  </si>
  <si>
    <t>Что означает серый цвет пульсирующей точки в настройках канала у запланированной трансляции?</t>
  </si>
  <si>
    <t>Здравствуйте, сигнал из оборудования уходит, (видим исходящий трафик) но в окне трансляции на restream «нет сигнала», пробовали несколько платформ и обновляли ключ потока и пересоздавали трансляции( менялся url сервера), ничего не помогает</t>
  </si>
  <si>
    <t>Ifree</t>
  </si>
  <si>
    <t>не с нашей стороны проблема</t>
  </si>
  <si>
    <t>Добрый день не могли бы вы пожалуйста посмотреть видео favbrwz3xsvb64vrbbnf_12hp0005ef_khochetsya_prazdnika__s___kak_na_maslenoy_nedele_snull_fnull_pnull.mp4</t>
  </si>
  <si>
    <t>по4ему гг в офлайн кидает?</t>
  </si>
  <si>
    <t>Добрый вечер!
У пользователя Jb3G3yjDmdZ411xjfCiYwm При просмотре трансляции на ноутбуке при выборе качества 1080, картинка не соответствует 1080. Проблема сохраняется во всех браузерах. Но другие стриминги или порталы с прямыми эфирами выдают нормальное качество.
При просмотре любого футбольного канала проблема сохраняется.
Ноутбук MSI Pulse GL76 12UEK
Гугл хром  145.0.7632.68
Пройдер Теленет
IP - 94.231.139.30
Прямо сейчас пользователь смотрит матч Осасуна - Реал Мадрид на Матч ТВ в котором также воспроизводится проблема  https://matchtv.ru/football/spain/matchtvvideo_NI2294380_translation_Osasuna___Real_Chempionat_Ispanii_Tur_25</t>
  </si>
  <si>
    <t>Саша что-то сделал</t>
  </si>
  <si>
    <t>сигнал есть, а вот изображения нет</t>
  </si>
  <si>
    <t>Коллеги, третий день подряд не могу сделать экспорт этого матча https://mhl.webcaster.pro/client/events/2800574/moments</t>
  </si>
  <si>
    <t>разрывается стрим на часит прямо сейчас</t>
  </si>
  <si>
    <t>а мы хз что с ней делать, относится к обращениям от 28.12 и всем последующим подобным</t>
  </si>
  <si>
    <t>уже 9 кусков, вместо одной полноценной записи стриа</t>
  </si>
  <si>
    <t>внесла</t>
  </si>
  <si>
    <t>здравствуйте. Как мне удалить аккаунт?</t>
  </si>
  <si>
    <t>тарифчик кастомный по готовой инструкции</t>
  </si>
  <si>
    <t>моя учетка ugaidv@gmail.com добавьте пжлст возможность иметь три источника. возможно понадобится сегодня.</t>
  </si>
  <si>
    <t>Со скольки камер я могу стримить на своем тарифе?</t>
  </si>
  <si>
    <t>пользователь не вернулся с ос</t>
  </si>
  <si>
    <t>Добрый вечер!
У пользователя на сайте Матч ТВ при просмотре ошибка. Со слов пользователя пробовал в разных браузерах.</t>
  </si>
  <si>
    <t>коллеги, зачем здесь два столбика? теряются же названия каналов</t>
  </si>
  <si>
    <t>дело было в ссылке, подливала такой тип обращений</t>
  </si>
  <si>
    <t>Добрый вечер, почему то ен стримит на кик, в чем может быть проблема?</t>
  </si>
  <si>
    <t>Коллеги, добрый день.
https://ifree.webcaster.pro/client/video_files/109691 - можете, пожалуйста, для этого видео увеличить громкость? Сейчас приходится выкручивать на 80% звук, чтобы услышать нормально речь</t>
  </si>
  <si>
    <t>Саше передала, пока ничего неизвестно</t>
  </si>
  <si>
    <t>Здравствуйте, в OBS выбрал сервер "Custom", ввёл rtmp и ключ потока
На сайте сигнала нет, при старте стрима в OBS выдаёт вот это, в чем проблема?</t>
  </si>
  <si>
    <t>тоже передала, тоже ничего не сказал пока что((</t>
  </si>
  <si>
    <t>Не работает рестрим что такое
Покупаю платный и уже какой раз хочу запустить и не работает!</t>
  </si>
  <si>
    <t>Мы обновили пароли от Робокассы, для проведения операций. Так как не смогли найти эти пароли. Что нам нужно, чтобы обновить эти пароли webcaster для получения статуса выполненных операций об оплате?</t>
  </si>
  <si>
    <t>просто кинула инструкцию с сайта</t>
  </si>
  <si>
    <t>Здравствуйте, вам можно позвонить для консультации по сайту?</t>
  </si>
  <si>
    <t>Здравствуйте. Сработало, но только прошлый стрим. Тоесть нужно его редактировать и новый не создавать?</t>
  </si>
  <si>
    <t>до Саши не дописалась, не знала что он не в городе, сама проконтролировала запуск пяти эфиров на всех площадках, пользователь также сказал что все ок. по сути просто перебздели</t>
  </si>
  <si>
    <t>Здравствуйте. До эфира 30 минут, показывает вот так. Запустятся ли все каналы?</t>
  </si>
  <si>
    <t>рефанд</t>
  </si>
  <si>
    <t>Добрый день!
Хочу запросить возврат средств, стрим через ваш сервис падает каждые 40 минут, услуга ресстрима не работает нужным образом</t>
  </si>
  <si>
    <t>доплата была</t>
  </si>
  <si>
    <t>мы оплачивали 20 каналов, а нам дает только 10, пишет оплатите, переписка с оплатой выше</t>
  </si>
  <si>
    <t>ранее у нее же наблюдалась такая проблема, решения нет</t>
  </si>
  <si>
    <t>У меня не запускается что то трансляшка</t>
  </si>
  <si>
    <t>ситуация нестандартная, действовали по инструкции, пользователь сказал что не работает, пытались уточнить, но он больше не вернулся, L2 в курсе</t>
  </si>
  <si>
    <t>Добрый вечер!
Пользователю недоступен просмотр на сайте. Находится в Запорожской области.
Date: Sun, 11 Jan 26 18:22:42 +0300
GeoIP country: NL
GeoIP country nginx: NL
GeoIP region nginx: 00
HTTP_USER_AGENT: Mozilla/5.0 (iPhone; CPU iPhone OS 18_5 like Mac OS X) AppleWebKit/605.1.15 (KHTML, like Gecko) Version/18.5 Mobile/15E148 Safari/604.1
REMOTE_ADDR: 134.19.186.155
HTTP_X_FORWARDED_FOR: 134.19.186.155, 134.19.186.155
IP-Z: 134.19.186.155
Proxied IP: 134.19.186.155
Network Family: common
Current UID/SU: /
HAS FLASH: false
MSE: false
Впн - нет</t>
  </si>
  <si>
    <t>Пользователю из ДНР недоступен просмотр на сайте и в приложении.
Ошибка Видео недоступно в вашем регионе. 
VPN не включен
Date: Sun, 11 Jan 26 20:35:43 +0300
GeoIP country: RU
GeoIP country nginx: RU
GeoIP region nginx: 00
HTTP_USER_AGENT: Mozilla/5.0 (Linux; Android 10; K) AppleWebKit/537.36 (KHTML, like Gecko) Chrome/143.0.0.0 Mobile Safari/537.36
REMOTE_ADDR: 217.25.82.137
HTTP_X_FORWARDED_FOR: 217.25.82.137, 217.25.82.137
IP-Z: 217.25.82.137
Proxied IP: 217.25.82.137
Network Family: common
Current UID/SU: /
HAS FLASH: false
MSE: true
Провайдер - Meganet
https://matchtv.ru/on-air?/&amp;ysclid=mka0irz9ki278119733  -  ссылка как пример, но не работает нигде (в приложении и на сайте)</t>
  </si>
  <si>
    <t>Добрый день, прошу остановить пока все тесты</t>
  </si>
  <si>
    <t>Онлайн-кинотеатр https://winsee.ru/ обратился с просьбой удалить всех существующих пользователей и отменить для них действующие подписки</t>
  </si>
  <si>
    <t>https://rdm.inventos.ru/issues/166743</t>
  </si>
  <si>
    <t>подскажите, как за один раз удалить всех пользователей и отвязать их от подписки? Чтобы с нимх не списывались средства через месяц</t>
  </si>
  <si>
    <t>https://gitlab.inventos.ru/knowledge-base/obsidian/-/merge_requests/387</t>
  </si>
  <si>
    <t>Пришло сначала в TildaForms, потом в бота. Настя написала ему на почту</t>
  </si>
  <si>
    <t>как прроводить трансляцию?</t>
  </si>
  <si>
    <t>Саша сказал, что её нужно перевести в offline. Решилось само</t>
  </si>
  <si>
    <t>У меня почему-то постоянно есть сигнал</t>
  </si>
  <si>
    <t>У них долго идёт загрузка, но с нашей стороны всё ок</t>
  </si>
  <si>
    <t>У меня что-то очень долго видео к вам загружается, нет никаких проблем у вас?</t>
  </si>
  <si>
    <t>продлила кастомный тариф</t>
  </si>
  <si>
    <t>Здравствуйте, продлите пожалуйста тариф, 3 потока на один из них транскоддинг</t>
  </si>
  <si>
    <t>Не разобрались почему всегда есть сигнал?</t>
  </si>
  <si>
    <t>такое у нас нереализуемо</t>
  </si>
  <si>
    <t>Добрый день. Вопрос возник, хочу начать стримить, но не достаточно знаний и возможностей. 
Мне нужно одновременно показывать дорогу с экшн камеры, приложение я.про, и лицо. Как правильно через ваш сервис это сделать, сколько это будет стоить, и реально ли это сделать?!</t>
  </si>
  <si>
    <t>сб2 уснул</t>
  </si>
  <si>
    <t>Здравствуйте, стрим падает регулярно</t>
  </si>
  <si>
    <t xml:space="preserve">он фрик, я ему всё объяснила, его телефон не тянет стримы и он рефанд сделал. направляла нашу пользовательскую готовую инструкцию </t>
  </si>
  <si>
    <t>здравствуйте а с телефона можно?</t>
  </si>
  <si>
    <t>сказал инструкция у нас непонятная. в процессе выяснилось что всё работает как надо</t>
  </si>
  <si>
    <t>Добрый день. Помогите разобраться плз. Добавил необходимые каналы: телеграм и ютуб.. И не понял где вводить ключи для трансляции для Ютуб канала, в настройках не нашёл</t>
  </si>
  <si>
    <t>хотел на кик настроить, но тот был добавлен не через интеграшку. всё решилось</t>
  </si>
  <si>
    <t>Здравствуйте. А мультичат только для двух платформ?</t>
  </si>
  <si>
    <t>Владу С. передала, жду ответа. L1 связались с клиентом по почте</t>
  </si>
  <si>
    <t>Здравствуйте! У меня есть подписка в приложении КХЛ, но там почему то не работает функция переключения в интершум. То есть опция переключения есть,я включаю интершум, а комментарии продолжают идти( у тех, кто смотрит через приложение Кинопоиск, такая опция сохранена, но я люблю использовать именно ваше приложение..</t>
  </si>
  <si>
    <t>Коллеги, добрый день!
Подскажите, пожалуйста, когда будут готовы sdi каналы для использования?</t>
  </si>
  <si>
    <t>заменяем контент</t>
  </si>
  <si>
    <t>коллеги, РТ также передал архив с матчами 
Кому могу передать данные для скачивания?</t>
  </si>
  <si>
    <t>М1</t>
  </si>
  <si>
    <t>обновила инструкцию</t>
  </si>
  <si>
    <t>Друзья, всем добрый день! Могли бы, пожалуйста, сбросить подписку для пользователя с мейлом topolyankarina@gmail.com ? Заранее спасибо 🙌</t>
  </si>
  <si>
    <t>Кафедра ОЗиОЗ. ПК Организация экспертизы временной нетрудоспособности, контроля качества и безопасности медицинской деятельности. Решение и обсуждение ситуационных задач. Консультации. (15.01.26) - https://wbnr.su:50443/rooms?meet=0f57f160-100f-4d5a-9146-a357d01ee4dc - Нет звука</t>
  </si>
  <si>
    <t>Не могу подключиться к вебинару, выбивает из комнаты</t>
  </si>
  <si>
    <t>проблема на стороне робокассы была</t>
  </si>
  <si>
    <t>Добрый день! Оплатили тариф, оплаты еще не пришли</t>
  </si>
  <si>
    <t>сб2 дохнет</t>
  </si>
  <si>
    <t>Здравствуйте</t>
  </si>
  <si>
    <t>проконсультировали</t>
  </si>
  <si>
    <t>Есть тут живой человек в такое время? Есть вопросик)</t>
  </si>
  <si>
    <t>https://rdm.inventos.ru/issues/166867</t>
  </si>
  <si>
    <t>Добрый вечер!
У пользователя uid 7fdT14MFAFUoGyiWLQUJWz ошибка при входе на сайт в разделе каналы. 
Входит с разных устройств (ПК, смартфон в браузере).
IP 213.87.154.71</t>
  </si>
  <si>
    <t>вернулись, сказали с их стороны проблема</t>
  </si>
  <si>
    <t>Добрый вечер, подскажите, а что произошло с видео</t>
  </si>
  <si>
    <t>реплэйн вебкастера, запросила почту</t>
  </si>
  <si>
    <t>Тарифы?</t>
  </si>
  <si>
    <t>ложная тревога</t>
  </si>
  <si>
    <t>Кафедра Общей врачебной практики (семейной медицины). ПК Актуальные вопросы профилактики в работе врача ОВП (семейного врача). Нормативно-правовые и организационные основы профилактики ХНИЗ в РФ. (19.01.2026) - https://wbnr.su:50443/rooms?meet=54f6d591-7860-4ee4-a7db-e1bc8d9d0676 - Отсутствуют участники</t>
  </si>
  <si>
    <t>Алла перехватила и всё решила</t>
  </si>
  <si>
    <t>не знаю, что они там решили</t>
  </si>
  <si>
    <t>Привет. У меня в мобильной версии сайта не работают платные каналы. Предлагается оформить подписку, хотя она уже активирована. На десктопе через этот же профиль каналы работают</t>
  </si>
  <si>
    <t>Константин перехватил</t>
  </si>
  <si>
    <t>а это Костя повторял, там какой-то частный случай</t>
  </si>
  <si>
    <t>часто ловлю и на десктопе и на мобильном, что плеер не загружается</t>
  </si>
  <si>
    <t>сделали тариф</t>
  </si>
  <si>
    <t>День добрый, помогите пожалуйста)</t>
  </si>
  <si>
    <t>жду Олю Герасимец из отпуска для согласования доработок</t>
  </si>
  <si>
    <t>это подливала позже, вопрос один и тот же решали неск дней</t>
  </si>
  <si>
    <t>Коллеги, добрый день.
Вопрос по спрайтам для видео:
https://bl.webcaster.pro/events/871061/sprite/720.jpg - если подставлять, допустим, 1080.jpg, то размер спрайта не изменяется. Вы его генерируется сейчас в жестко заданом одном размере (500x280 px)?</t>
  </si>
  <si>
    <t>голодные игры за транскод!</t>
  </si>
  <si>
    <t>его обращение где-то было подлито, либо подобное в инструкции про обрывы эфира</t>
  </si>
  <si>
    <t>Здравствуйте, это снова я) У вас на серверах всё ок? У меня раз 8 уже стрим обвалилался на разных платформах или всё сразу одновременно</t>
  </si>
  <si>
    <t>да</t>
  </si>
  <si>
    <t>Добрый день! Есть ли инструкции, как вывести стрим из моего Твич на Тикток через ваш сервис? 
Через ОБС</t>
  </si>
  <si>
    <t>и такое бывает, тикет есть, внесла</t>
  </si>
  <si>
    <t>Доброе утро! Снова не запускается трансляция</t>
  </si>
  <si>
    <t>жаль, внесла</t>
  </si>
  <si>
    <t>ну опять 25.
ну наладится уже или нет
опять прыгает ретрансляция</t>
  </si>
  <si>
    <t>он хороший партнер, добрый</t>
  </si>
  <si>
    <t>Партнера Добрый день если какие-то новости</t>
  </si>
  <si>
    <t>Айса написала, что выложили матчи субботы адмирала и амура. Их нужно загрузить и выполнить замену контента, ну и написать редакторам для переразметки. 
Выложили их на ftp, доступ она сказала у вас есть</t>
  </si>
  <si>
    <t>рефанд(</t>
  </si>
  <si>
    <t>Я хочу стримить в тиктоке и на твиче одновременно, что для этого нужно?</t>
  </si>
  <si>
    <t>неа</t>
  </si>
  <si>
    <t>У меня тариф за 950 рублей в рестриме,  на 10 потоков, могу ли я запустить паралельно два потока</t>
  </si>
  <si>
    <t>Добрый вечер
Появился баг у вас.
Я рендерю видео картой 5080 в обс. И отдаю через рестрим в твич. И картинка лагает периодически.
В итоге вчера напрямую стримили турнир. Лаги пропали.
Сегодня опять через рестрим делаю. Но рендерю уже процом.
Лагов нет.</t>
  </si>
  <si>
    <t>бывает такое, внесла</t>
  </si>
  <si>
    <t>Добрый день. Уже который день пытаюсь постримить. Рвется стрим на ЮТ и на ВК.</t>
  </si>
  <si>
    <t>а кому сейчас легко? я уйду в отпуск в феврале</t>
  </si>
  <si>
    <t>Хорошо, спасибо. 
Надеюсь завтра вопрос решится, потому что если 3 дня из трёх у меня не будет работать - ну это прям фиаско конечно)</t>
  </si>
  <si>
    <t>в робокассе проблема</t>
  </si>
  <si>
    <t>Добрый день! Оплатил тариф R5, деньги списали но тариф не поменялся. Что дделать?</t>
  </si>
  <si>
    <t>Кафедра Общей врачебной практики (семейной медицины). ПК Актуальные вопросы профилактики в работе ВОП (семейного врача). Профилактика сердечно-сосудистых заболеваний в работе ВОП. (21.01.2026) - https://wbnr.su:50443/rooms?meet=6c86eab7-45e9-4213-aa24-99e3bfc87dec - Отсутствуют участники</t>
  </si>
  <si>
    <t>два тарифа</t>
  </si>
  <si>
    <t>здравствуйте, при нажатии добавить сцену переходит на страницу оплаты тарифа, но он у нас уже оплачен</t>
  </si>
  <si>
    <t>владислав сказал все деньги спишем у него!</t>
  </si>
  <si>
    <t>Добрый день!
Я бы хотел остановить подписку. В личном кабинете, к сожалению, нет такой опции</t>
  </si>
  <si>
    <t>канешна</t>
  </si>
  <si>
    <t>Здравствуйте, через пару часиков планирую попробовать, удалось ли устранить неполадку?)</t>
  </si>
  <si>
    <t>https://restream.su (https://restream.su/) это ваш сервис</t>
  </si>
  <si>
    <t>Здравствуйте. Вот такую проблемы увидели в смарт тв, на двух каналах, при этом у меня они показывают прекрасно, не знаете в чём может быть проблема?</t>
  </si>
  <si>
    <t>коллеги, добрый день
на сегодня слетел ртмп канал у трансляции ска-спартак 
подскажите, в чем может быть проблема?</t>
  </si>
  <si>
    <t>уточняла в мм</t>
  </si>
  <si>
    <t>Добрый день! Колллеги из ЦТ спрашивают про сервер inventos-test-101 - вроде вы просили создать и установить ubuntu? Вы им пользуетесь?</t>
  </si>
  <si>
    <t>Алла перехватила</t>
  </si>
  <si>
    <r>
      <t xml:space="preserve">Добрый день!
@small9rose  Подскажите, пожалуйста, в данном случае пользователь  UID 6YVTXUpRpwkzBuAJKLyu6A сам отменил автопродление подписки Максимум или автопродление отключилось после неудачной попытки списания? 
https://api.video.matchtv.ru/admin/transactions/93085386
</t>
    </r>
    <r>
      <rPr>
        <u/>
        <sz val="10"/>
        <color rgb="FF1155CC"/>
        <rFont val="Arial"/>
        <family val="2"/>
        <charset val="204"/>
      </rPr>
      <t>https://api.video.matchtv.ru/client/transactions/93085386/show_recurring</t>
    </r>
  </si>
  <si>
    <t>таким не занимаемся</t>
  </si>
  <si>
    <t>Здравствуйте, а можно получить акты по оплатам ?</t>
  </si>
  <si>
    <t>само решилось</t>
  </si>
  <si>
    <t>Добрый день. Загружаю хайлайт матча весом 365 Мб. За 25 минут загружено 42%. Интернет-соединение стабильно. VPN выключен. Подскажите, пожалуйста, в чём может быть причина.</t>
  </si>
  <si>
    <t>Здравствуйте, извините пожалуйста, но я бы всё же наверное хотел бы возврат средств сделать. 
Ато я на окошко рестрима больше чем на чат смотрю, упало не упало)
Супер не спокойно короче теперь, очень жаль что так вышло, но это прям утомительно, простите пожалуйста)</t>
  </si>
  <si>
    <t>Саша сказал он хз</t>
  </si>
  <si>
    <t>приветствую. Не работает рестрим на ВК лайв</t>
  </si>
  <si>
    <t>ситуация продолжалась 40 минут эфира.</t>
  </si>
  <si>
    <t>обс выдает такую ошибку при запске трансляции</t>
  </si>
  <si>
    <t>Здравствуйте, не могу зайти, только что зарегистрировался, ввожу данные, пишет не верно</t>
  </si>
  <si>
    <t>Здравствуйте, не получается пройти в вебинара по ХСН, прохожу по ссылке WBNR почта czeet350@rambler.ru 89689978584. Константин. Свяжитесь пожалуйста</t>
  </si>
  <si>
    <t>не вернулся с ос</t>
  </si>
  <si>
    <t>добрый день</t>
  </si>
  <si>
    <r>
      <rPr>
        <sz val="10"/>
        <color theme="1"/>
        <rFont val="Arial"/>
        <family val="2"/>
        <charset val="204"/>
      </rPr>
      <t xml:space="preserve">вынесла в мм, Алла ответила клиенту. ситуация с 422 ошибкой повторилась во второй раз, виновник - файлы куки. </t>
    </r>
    <r>
      <rPr>
        <i/>
        <sz val="10"/>
        <color theme="1"/>
        <rFont val="Arial"/>
        <family val="2"/>
        <charset val="204"/>
      </rPr>
      <t>РАССМОТРЕТЬ НА СОВЕЩАНИИ 30.01</t>
    </r>
  </si>
  <si>
    <t>Здравствуйте, у меня не вырезаются моменты и пропуски из передач</t>
  </si>
  <si>
    <t>подобных обращений уже было много, проконсультировала как обычно</t>
  </si>
  <si>
    <t>Добрый вечер!
Подскажите, пожалуйста, как проинтегрировать можно инстаграм, тикток и ютуб?
Ютуб настраивали, но он не появился в списке, как вк, ок и рутьюб.</t>
  </si>
  <si>
    <t>Федерация гандбола России</t>
  </si>
  <si>
    <t>спросила у Стаса. они перезалили фид, этим всё и решилось</t>
  </si>
  <si>
    <t>Коллеги, добрый вечер!
Вопрос на засыпку. Обновил сегодня данные в фиде, для автоматического добавления матчей.Предыдущий был с матчами до 29 января, сегодняшний с матчами с 30 января. Так вот он отработал, но матчи на 28 и 29 пропали(</t>
  </si>
  <si>
    <t>у нас нет m3u8</t>
  </si>
  <si>
    <t>здравствуйте а кто мне скажет ссылку m3u8 можно брать для листа чтобы смотреть на тв</t>
  </si>
  <si>
    <t>Добрый день! Отсутствует лектор
Кафедра Детских болезней. ПК Избранные вопросы неонатологии. Перинатальный и постнатальный консилиум. Технологии. (28.01.26) - https://wbnr.su:50443/rooms?meet=5cd5845c-158f-4533-8e50-cbc2ab162d0f - Отсутствуют участники</t>
  </si>
  <si>
    <t>Кафедра Поликлинической терапии. ПК Комплексное лечение коморбидных пациентов на амбулаторном этапе. Алгоритм ведения пациентов с доброкачественными заболеваниями молочной железы. (28.01.2026) - https://wbnr.su:50443/rooms?meet=f182db8d-6a75-41c0-9fea-563a017dae3d - Отсутствуют участники</t>
  </si>
  <si>
    <t>Кафедра Детских болезней. ПК Избранные вопросы неонатологии. Неотложная неонатальная хирургия. (28.01.26) - https://wbnr.su:50443/rooms?meet=3b567c25-81ee-4257-99a6-9a67b7d039ae - Отсутствует лектор</t>
  </si>
  <si>
    <t>Да, размер корректный, однако само изображение с ярко выраженными jpeg-артефактами. Вы выше писали, что качество у вас сейчас 85, но обычно при таком зрачении артефактов почти не видно. Можно попробовать увеличить до 95. Нам важно, чтобы кадры выглядили прилияно, т.к. на них смотрят зрители, когда передвигают курсор по таймлайну плеера
https://thumbs.webcaster.pro/rec-2-2.webcaster.pro/fc/sdc/track/08/fa/08faabeed37c5e7d96ead0646d7341eb/720_sprite.jpg</t>
  </si>
  <si>
    <t>Добрый день еще раз!
Подскажите, пожалуйста, а Яндекс Дзен тоже можно у вас настроить?</t>
  </si>
  <si>
    <t>upd 02.02: всё ещё решается в мм</t>
  </si>
  <si>
    <r>
      <t xml:space="preserve">Коллеги, посмотрите, плиз, момент </t>
    </r>
    <r>
      <rPr>
        <u/>
        <sz val="10"/>
        <color rgb="FF1155CC"/>
        <rFont val="Arial"/>
        <family val="2"/>
        <charset val="204"/>
      </rPr>
      <t>https://mhl.webcaster.pro/client/quotes/2308699</t>
    </r>
  </si>
  <si>
    <t>Коллеги, добрый день!
Можно как-то оперативно обновить импорт данных для этой трансляции?
Мы обновили портреты игроков для меню статистики, но не видим пока изменений в плеере:
https://video.matchtv.ru/client/events/1317998/</t>
  </si>
  <si>
    <t>Здравствуйте! Пусть мне позвонит менеджер по продажам 7-926-710-8458. Меня зовут Елена, гам нужна трансляция наших мероприятий</t>
  </si>
  <si>
    <t>Добрый вечер. У меня в мобильной версии нового сайта матч тв не получается посмотреть прямой эфир канала. Запускаются бесконечно прероллы 
https://matchtv.ru/video/channel/matchtv</t>
  </si>
  <si>
    <t>Привет, а у Вебкастера все хорошо? Не экспортируются моменты совсем, ультранизкая скорость</t>
  </si>
  <si>
    <t>Добрый день! А как отличить админский аккаунт от партнерского?</t>
  </si>
  <si>
    <t>Добрый день. у нас сегодня планируется трансляция с канала срт11 я пробую туда подать тестовый поток, и он не проходит ОБС говорит не могу подключится к серверу, адрес куда пробую отдать
srt://194.190.76.58:22511
поставщик будет подавтаь сигнал туда где то в 16:30 по мск</t>
  </si>
  <si>
    <t>сообщили, что вопрос неактуален</t>
  </si>
  <si>
    <t>Привет, а теперь и зайти не можем в аккаунт</t>
  </si>
  <si>
    <t>Конышев</t>
  </si>
  <si>
    <t>Макогонюк</t>
  </si>
  <si>
    <t>Удалов</t>
  </si>
  <si>
    <t>Шавло</t>
  </si>
  <si>
    <t>Соловьёв</t>
  </si>
  <si>
    <t>Червякова</t>
  </si>
  <si>
    <t>Толкачев</t>
  </si>
  <si>
    <t>Макаров</t>
  </si>
  <si>
    <t>Курасов</t>
  </si>
  <si>
    <t>Доброе утро. Не могу подключиться вебинару.</t>
  </si>
  <si>
    <t>Сообщения в чате и обозначение голосом о необходимости включить микрофон не помогли. Присоединилась их администратор и завершила вебинар.</t>
  </si>
  <si>
    <t>Кафедра Детских болезней. ПК Актуальные вопросы педиатрии. Семинар по ФРМ и физиотерапии. (01.12.25) - https://wbnr.su:50443/rooms?meet=9c39637a-80a2-4a49-8da2-6c84dfaab8df - Здравствуйте! Звука нет</t>
  </si>
  <si>
    <t>Подскажите, а если мы оплатим тариф Студии - в нее будет входить стандартный траиф рестриминга?</t>
  </si>
  <si>
    <t>Ошибка в саммари в моб. приложении</t>
  </si>
  <si>
    <t>добрый день 
поправьте, пожалуйста</t>
  </si>
  <si>
    <t>Андреева Варвара</t>
  </si>
  <si>
    <t>коллеги, поправьте, пожалуйста, он И.О.
Рише (Трактор), Андриевский (Амур), Козлов (Динамо М), Люзенков (Сибирь) - все и.о.</t>
  </si>
  <si>
    <t>Сейчас запустил трансляцию, толку ноль. Ни на одну площадку контент не приходит.</t>
  </si>
  <si>
    <t>https://rdm.inventos.ru/issues/165919</t>
  </si>
  <si>
    <t>Добрый вечер!
У пользователя в приложении на двух устройствах Смарт ТВ  LG c2 (OLED65C22LB), приставка dune Pro Vision 4K при просмотре передачи от 30.11.2025 "После футбола с Георгием Черданцевым" наблюдалась проблема: не выводится многоканальный звук (при выборе многоканальной дорожки).
Со слов пользователя в программе "После футбола с Георгием Черданцевым"  под значком микрофона выбор стерео/многоканал. телевизор подключен по arc к ресиверу. При просмотре на тв для любой аудиодорожки на входе ресивера сигнал стерео. Если включить эту же трансляцию на приставке, то при переключении дорожки на входе ресивера видно переключение 2.0/5.1. При этом, во всех установленных у меня на тв онлайн кинотеатрах, при просмотре контента имеющего 5,1 дорожку вывод на ресивер происходит соответственно в 5,1 по тому же arc каналу.
IP 95.25.174.144</t>
  </si>
  <si>
    <t>Привет, подскажите, как ваша программа работает для стримов на инстаграм и ютуб? Работает ли она если ведущий и тех часть ведут стрим не в России, а с территории ЛатАм или США или ЕС?</t>
  </si>
  <si>
    <t>https://rdm.inventos.ru/issues/165935</t>
  </si>
  <si>
    <t>Добрый день! Возникла задача, необходимо канал tvstart_4_srt_22904 сделать в режиме listener, с 06.12 по 19.12. Оставим его под одно соревнование.</t>
  </si>
  <si>
    <t>инструкция уже есть</t>
  </si>
  <si>
    <t>Коллеги, добрый день!
Перезалейте, пожалуйста, матч от 01.12 
Академия СКА — МХК Динамо СПБ на вебкастер 
https://disk.yandex.ru/i/ZG2B5WiqZ3ahIQ</t>
  </si>
  <si>
    <t>передаем в чат редакторов</t>
  </si>
  <si>
    <t>Коллеги, посмотрите, пожалуйста, Гол попал в категорию опасных моментов</t>
  </si>
  <si>
    <t>RDS</t>
  </si>
  <si>
    <t>Всем добрый день!
➡️ В этот уик-энд, 6-7 декабря, у всех трансляций планируем 1 аудиодорожку, только РУС язык.
➡️ Следующий гоночный этап, 24-25 января, у всех трансляций также планируем 1 аудиодорожку, только РУС язык.</t>
  </si>
  <si>
    <t>Кафедра Поликлинической терапии. ПК Оказание паллиативной медицинской помощи средним медицинским персоналом. Уход за паллиативными пациентами. (03.12.2025) - https://wbnr.su:50443/rooms?meet=491d6288-3067-40c9-9069-8f22fb569a8a - Отсутствуют участники</t>
  </si>
  <si>
    <t>Кафедра Поликлинической терапии. ПК Оказание паллиативной медицинской помощи средним медицинским персоналом. Управление стрессом, релаксационные методики. (03.12.2025) - https://wbnr.su:50443/rooms?meet=40351ee2-1671-44aa-bd9a-b73d60a6e994 - Отсутствуют участники</t>
  </si>
  <si>
    <t>добавлено</t>
  </si>
  <si>
    <t>почему статус загрузки на нуле продолжительное время</t>
  </si>
  <si>
    <t>тикет и обращение от 01.12. приглядываю, обновляю. 04.12 закрыли тикет</t>
  </si>
  <si>
    <t>Добрый вечер!
Вернулся пользователь. Смотрел запись трансляции от 01.12.2025 "Чемпионат Испании. "Райо Вальекано" - "Валенсия" в 21:05-21:10 
IP 95.25.174.144 
Дорога многоканал</t>
  </si>
  <si>
    <t>Кафедра Поликлинической терапии. ПК Оказание паллиативной медицинской помощи средним медицинским персоналом. Особенности паллиативной помощи неврологическим больным. (04.12.2025) - https://wbnr.su:50443/rooms?meet=9aeac4e8-c3ed-47c4-a369-98563840386d - Отсутствуют участники</t>
  </si>
  <si>
    <t>Здравствуйте. Хочу запустить стрим. Вы просили вас проинформировать.</t>
  </si>
  <si>
    <t>Кафедра Клинической лабораторной диагностики. Ординатура 2024-2025. Морфофункциональные особенности женской половой системы. (05.12.2025) - https://wbnr.su:50443/rooms?meet=b7040819-29d2-4827-8871-91fdf365ea1a - Отсутствуют участники</t>
  </si>
  <si>
    <t>https://rdm.inventos.ru/issues/166087</t>
  </si>
  <si>
    <t>В 19:30 сломалась трансляция мхл, экстренно передала Максиму</t>
  </si>
  <si>
    <t>этого внесла днем ранее</t>
  </si>
  <si>
    <t>В смысле потеря пакетов?
Когда я сам стримил в три потока, никогда проблем с сетью не было.</t>
  </si>
  <si>
    <t>купил много тарифов, внесла</t>
  </si>
  <si>
    <t>Добрый день. Оплатил Рестрим, но твич не дает трансляцию и просит  свой битрейт. Я оплатил еще и транскординг, но тариф  у меня также R5</t>
  </si>
  <si>
    <t>передала Насте Шавло, ждем ответа</t>
  </si>
  <si>
    <t>Сколько одновременных стримов можно запустить на одном сайте через вашу saas платформу?</t>
  </si>
  <si>
    <t>Хочу вести трансляции футбольных матчей , которые будут проходить на улице, из аппаратуры только телефон и штатив) мобильный интернет в норме. Трансляции хочу вести в группе своего турнира в контакте. Правильно я понимаю, что через ваш сервис я смогу это сделать без особых заморочек?</t>
  </si>
  <si>
    <t>А скажите у нас с Вами изменилось партнёрство и сотрудничество?</t>
  </si>
  <si>
    <t>бубубу да бебебе от клиента. я не буду добавлять в инструкции, у нас все работает как должно</t>
  </si>
  <si>
    <t>вы кастомный rtmp не даете добавлять нормально</t>
  </si>
  <si>
    <t>Извините , а почему сервис не работает ?  Сигнал идет но картинки не на одном сервисе включая сам рестрим нет , а при отлючении все еще пишет , что "сигнал есть" но его нет</t>
  </si>
  <si>
    <t>Здравствуйте, не работает трансляция, "нет сигнала" и всё</t>
  </si>
  <si>
    <t>прилетело в 19:35, они между собой разобрались, скорее всего не ту ссылку юзали. не буду вносить, т.к. сами разобрались и я не уверена до конца как, просто отписались что всё ок</t>
  </si>
  <si>
    <t>ПОдскажите, не могу завести нового пользователя-партнёра.</t>
  </si>
  <si>
    <t>возможно, проблема с портами на нашей стороне</t>
  </si>
  <si>
    <t>есть проблема не как не получается с GoodGame поток как то не приходит на Ваш не понятно почему</t>
  </si>
  <si>
    <t>передала дежурному L2</t>
  </si>
  <si>
    <t>Доброе утро. Событие дзюдо битва городов на СРТ4 не запустилась по времени. Посмотрите пожалуйста</t>
  </si>
  <si>
    <t>относится к обращению от 30.11</t>
  </si>
  <si>
    <t>Здравствуйте. Запустил трансляцию, настроив все заново. Пропуск кадров по сети 52%</t>
  </si>
  <si>
    <t>Добавлю в имеющуюся инструкцию</t>
  </si>
  <si>
    <t>Друзья, приветствую 🙌
Могли бы, пожалуйста, сбросить подписку для пользователя с мейлом ana91226114@yandex.ru ?
Заранее спасибо!</t>
  </si>
  <si>
    <t>связано с обращением от 5.12, вернее это его последствия, инструкция есть</t>
  </si>
  <si>
    <t>коллеги, добрый день
https://thumbs.webcaster.pro/rec-2-3.webcaster.pro/fc/sdd/file/events/2785170/neftehimik_metallurg_mg_1080p.mp4 
Посмотрите, пожалуйста, первая часть трансляции идет с дублированием кадров и звука</t>
  </si>
  <si>
    <t>просто редакторам передала, они не увидели</t>
  </si>
  <si>
    <t>Поправьте, пожалуйста
он не может забивать победную при счете 4:8</t>
  </si>
  <si>
    <t>партнеры наши, писала про них инструкцию</t>
  </si>
  <si>
    <t>Но буду надеяться что не будет ничего лагать не вылетать и всё в этом ключе потому что для меня важно чтобы эфир у меня шёл Чётко и без сбоев</t>
  </si>
  <si>
    <t>Кафедра Детских болезней. ПК Избранные вопросы детской гепатологии. Синдром холестаза. Вопросы дифференциальной диагностики. (08.12.25) - https://wbnr.su:50443/rooms?meet=58555953-355e-49c2-95d5-004040beb18f - Отсутствуют участники</t>
  </si>
  <si>
    <t>Курс Медицинской реабилитации и физиотерапии на Кафедре Травматологии и ортопедии. ПК Актуальные вопросы медицинской реабилитации. Внутренняя картина болезни. Врач-пациент. (08.12.2025) - https://wbnr.su:50443/rooms?meet=f85dbd7a-2537-4f68-b1a3-67ce1795963d - Отсутствуют участники</t>
  </si>
  <si>
    <t>Курс Медицинской реабилитации и физиотерапии на Кафедре Травматологии и ортопедии. ПК Актуальные вопросы медицинской реабилитации. Реабилитационный потенциал. (08.12.2025) - https://wbnr.su:50443/rooms?meet=81613073-e0d7-462e-adb3-e2bb490103de - Отсутствуют участники</t>
  </si>
  <si>
    <t>Прямая речь</t>
  </si>
  <si>
    <t>Здравствуйте!
А сколько действует ссылка с экспортированным видео из ивента?</t>
  </si>
  <si>
    <t>В админке матч играет без проблем, а можете его выгрузить в таком качестве?</t>
  </si>
  <si>
    <t>просто в чатике ответила</t>
  </si>
  <si>
    <t>Последний раз они кончились неприятной неожиданностью</t>
  </si>
  <si>
    <t>тоже в чатике</t>
  </si>
  <si>
    <t>вот примерно как то так, чтоб в главном меню, где меняешь название, сразу были настройки названия и категории. По сути в одно окошко  нужно будет ктрл +с, ктрл + в, и добавить спойлеры для учетных запесей</t>
  </si>
  <si>
    <t>Добрый день! 
можно нам на дев стенде починить транлсяцию https://admin.video.matchtv.zxz.su/client/channels/1/watch?autostart=1</t>
  </si>
  <si>
    <t>проконсультировала по тарифам</t>
  </si>
  <si>
    <t>у меня 2 канала ютуб 2К и твич Full Hd надо с разным разрешением, исходное идет на ютуб у меня в 2К а на твич надо пустить Full Hd с битрейтом 700</t>
  </si>
  <si>
    <t>вчерашний. консультация не спасла от покупки двух тарифов</t>
  </si>
  <si>
    <t>этот транскодинг с нами в одной комнате?</t>
  </si>
  <si>
    <t>День добрый вот я купил себе тариф и транскодинг которого я не вижу вообще где он настраивается</t>
  </si>
  <si>
    <t>Здравствуйте. На канале sdi5 очень большой рассинхрон, очень бросается в глаза.</t>
  </si>
  <si>
    <t>проблема сама решилась</t>
  </si>
  <si>
    <t>Привет вижу что у вас не стабильный твич, падает и падает</t>
  </si>
  <si>
    <t>Доброе утро. Получатель коллер на срт4 наблюдает фризы потока. Можете, пожалуйста посмотреть?</t>
  </si>
  <si>
    <t>обновил страницу и само решилось</t>
  </si>
  <si>
    <t>Здравствуйте
Оплатил подписку в https://app.restream.su/, не даёт включить кастомный RMTP</t>
  </si>
  <si>
    <t>ждем ответа от клиента, подолью по готовности</t>
  </si>
  <si>
    <t>Здравствуйте. Зрители жалуются что эти трансляции не воспроизводятся, говорят остальные трансляции тяжелой атлетики нормально идут а именно эти не загружаются. Я проверил у себя, плееры открываются и всё с ними хорошо. Проверьте, пожалуйста, всё ли с ними в порядке?</t>
  </si>
  <si>
    <t>просто скинула нашу инструкцию</t>
  </si>
  <si>
    <t>Всем привет, подскажите, есть подробный гайд где куда и как вставлять ключи для стрима? 
Стрим в обс через твитч</t>
  </si>
  <si>
    <t>инструкция такая есть и много</t>
  </si>
  <si>
    <t>Добытый день!
Пользователю недоступен просмотр трансляции. 
https://matchtv.ru/cycling/matchtvvideo_NI2275210_clip_Surplas_Vypusk_24_ot_06122025
Date: Thu, 11 Dec 25 17:46:03 +0300
GeoIP country: RU
GeoIP country nginx: RU
GeoIP region nginx: MOW
HTTP_USER_AGENT: Mozilla/5.0 (Macintosh; Intel Mac OS X 10_15_7) AppleWebKit/537.36 (KHTML, like Gecko) Chrome/140.0.0.0 YaBrowser/25.10.0.0 Safari/537.36
REMOTE_ADDR: 93.158.190.210
HTTP_X_FORWARDED_FOR: 93.158.190.210, 93.158.190.210
IP-Z: 93.158.190.210
Proxied IP: 93.158.190.210
Network Family: common
Current UID/SU: /
HAS FLASH: false
MSE: true</t>
  </si>
  <si>
    <t>Кафедра Поликлинической терапии. ПК Оказание паллиативной медицинской помощи средним медицинским персоналом. Роль медсестры: обучение пациентов, интерпретация данных, координация, безопасность. (12.12.2025) - https://wbnr.su:50443/rooms?meet=3a733ab9-e14b-44de-b5ae-3e370fe8fc0d - Отсутствуют участники</t>
  </si>
  <si>
    <t>Кафедра Поликлинической терапии. ПК Оказание паллиативной медицинской помощи средним медицинским персоналом. Роль медсестры в оказании паллиативной помощи. (12.12.2025). 15.00 - https://wbnr.su:50443/rooms?meet=cc8b5f56-d37a-4e3b-9b3a-4e6b4da18dd1 - Перестало транслироваться</t>
  </si>
  <si>
    <t>Коллеги, добрый день
перезалейте, пожалуйста, матч Молот - Белые Медведи на вебкастер</t>
  </si>
  <si>
    <t>рассказала про кастомный ртмп, клиент не отвечает</t>
  </si>
  <si>
    <t>нужна техподдержка. Есть ли опыт трансляции напрямую на бизон? с ключами бизона</t>
  </si>
  <si>
    <t>вчерашний пользователь, Саше передали (не в мою смену)</t>
  </si>
  <si>
    <t>а когда ждать ответ?</t>
  </si>
  <si>
    <t xml:space="preserve">https://rdm.inventos.ru/issues/166291 </t>
  </si>
  <si>
    <t>upd 21.12: не решили</t>
  </si>
  <si>
    <t>Добрый вечер!
У пользователя в приложении на Смарт ТВ при попытке просмотра Эфира или отдельных трансляции, после нескольких секунд просмотра появляется ошибка.
Телевизор  Hisense 32A35HEVS_0002.
Версия приложения: 4.3.1
Пробовал переустанавливать приложение - не помогло.
Перезагружал ТВ по питанию - не помогло.</t>
  </si>
  <si>
    <t>Здравствуйте! Видимо проблемка так и не решена, поскольку и другие наши камеры ведут себя аналогично.</t>
  </si>
  <si>
    <t>Кафедра Детских болезней. ПК Лихорадочные синдромы у детей. Лихорадка, патогенез, клинические проявления. Общие принципы жаропонижающей терапии. Лихорадка при вирусных и протозойных инфекциях. Лихорадка при бактериальных инфекциях. (15.12.25) - https://wbnr.su:50443/rooms?meet=840598b9-bdb2-4afb-a290-6d11996c22dd - Отсутствуют участники</t>
  </si>
  <si>
    <t>Коллеги доброе утро!
тут что то то странное</t>
  </si>
  <si>
    <t>Добрый день!
Плейлист почему то пустой https://bl.video.matchtv.ru/media/start/free_f16a638d81d472304b143684bf722f46/17_991805/081a6054598a96ddea1569b976f32fa9/1765883799.m3u8?sr=146&amp;uid=421738&amp;s=bd1f8b353a05134202c0add968553b4a&amp;audio=main&amp;no_cookies=1
можете посмотреть</t>
  </si>
  <si>
    <r>
      <t xml:space="preserve">ведётся </t>
    </r>
    <r>
      <rPr>
        <u/>
        <sz val="10"/>
        <color rgb="FF1155CC"/>
        <rFont val="Arial"/>
        <family val="2"/>
        <charset val="204"/>
      </rPr>
      <t>обсуждение</t>
    </r>
    <r>
      <rPr>
        <sz val="10"/>
        <color rgb="FF000000"/>
        <rFont val="Arial"/>
        <family val="2"/>
        <charset val="204"/>
        <scheme val="minor"/>
      </rPr>
      <t xml:space="preserve"> в мм. файл, вероятнее всего, битый</t>
    </r>
  </si>
  <si>
    <t>Добрый вечер! Не могли бы вы пожалуйста посмотреть вот этот видео файл почему-то выдаешь ошибку при конвертации</t>
  </si>
  <si>
    <t>клиент не мог добавить ютуб как канал через кнопку "другое". на бесплатном тарифе это невозможно, поэтому запросил ссылку на оплату для продления его кастомного тарифа</t>
  </si>
  <si>
    <t>В таком случае продлите мне тариф как в прошлый раз, 3 прощадки на одну из них транскоддинг</t>
  </si>
  <si>
    <t>обрезала файл по существующей инструкции в обсидиане</t>
  </si>
  <si>
    <t>Коллеги, еще просьба:
https://ifree.webcaster.pro/client/video_files/1140147 - можете, пожалуйста, первые 15 сек у этого видео обрезать?</t>
  </si>
  <si>
    <r>
      <t xml:space="preserve">вчерашнее обращение, продублировала в мм, ведётся </t>
    </r>
    <r>
      <rPr>
        <u/>
        <sz val="10"/>
        <color rgb="FF1155CC"/>
        <rFont val="Arial"/>
        <family val="2"/>
        <charset val="204"/>
      </rPr>
      <t>обсуждение</t>
    </r>
    <r>
      <rPr>
        <sz val="10"/>
        <color rgb="FF000000"/>
        <rFont val="Arial"/>
        <family val="2"/>
        <charset val="204"/>
        <scheme val="minor"/>
      </rPr>
      <t>. на контроле у С. Конышева</t>
    </r>
  </si>
  <si>
    <t>у нас вторая проблема, синхронизация данных между вебкастером и спортбокс сломался из-за того что запрос
https://video.matchtv.zxz.su/api/events.json?cid=matchtv&amp;embed%5Bcheck_for_url%5D=0&amp;embed%5Btype%5D=m3u8&amp;id=1321670&amp;sig=ed130883e3b9ef97ffa36473a5a6f6b7
начал отдавать ошибку такую
{
"error": {
"code": 404,
"message": "IP required"
}
}
я так понял вы сделали обязетльным передачу ip адреса, а как теперь быть? без embed мы не можем понять есть у трансляции аудиодорожки или нет</t>
  </si>
  <si>
    <t>Коллеги, и еше можете также подрезать и это видео?
https://ifree.webcaster.pro/admin/video_files/58807 - обрезать все, что ПОСЛЕ 01:21:30</t>
  </si>
  <si>
    <t>передала Насте, в инпуте бред написали, не буду подливать</t>
  </si>
  <si>
    <t>Request details:
Email: aleksandrmareev29@gmail.com
Input: 554656515
Additional information:
Transaction ID: 1855933:8026956622
Block ID: rec289326333
Form Name: "Связаться с нами"
https://webcaster.pro/products/flockplay
-----</t>
  </si>
  <si>
    <t>передала редакторам</t>
  </si>
  <si>
    <t>коллеги, добрый день
обновила список тренеров, которые сейчас и.о</t>
  </si>
  <si>
    <t>Кафедра ОВП (семейная медицина). ПП Гериатрии. ПП ОВП. Псориаз. (18.12.2025) - https://wbnr.su:50443/rooms?meet=181a42a9-d88c-4afa-8d7f-0c7d861f4e77 - Отсутствуют участники</t>
  </si>
  <si>
    <t>Здравствуйте. Сегодня очень лагают стримы, это связано как то с вами?</t>
  </si>
  <si>
    <t>наши сотрудники тестировали, внесла</t>
  </si>
  <si>
    <t>TestAdmin - https://wbnr.su:50443/rooms?meet=6c36b7de-fb34-4ae9-b065-617bfaab5565 - Ошибка при экспорте комнаты</t>
  </si>
  <si>
    <t>скидок не будет)))</t>
  </si>
  <si>
    <t>Добрый, в этом году будут новогодние скидки?</t>
  </si>
  <si>
    <t>коллеги, Бабенко и.о.</t>
  </si>
  <si>
    <t>по манере общения похож...</t>
  </si>
  <si>
    <t>вопрос! я похож на клоуна?</t>
  </si>
  <si>
    <t>Кафедра ОВП (семейная медицина). ПП Гериатрии. ПП ОВП. Гериатрия. (19.12.2025) - https://wbnr.su:50443/rooms?meet=97b73576-e6ec-4be7-af42-7f5e2382d5b0 - Отсутствуют участники</t>
  </si>
  <si>
    <t>Кафедра Поликлинической терапии. ПК Оказание паллиативной медицинской помощи средним медицинским персоналом. Роль медсестры в оказании паллиативной помощи. (19.12.2025) - https://wbnr.su:50443/rooms?meet=cbdef53c-ceb6-4dd9-b897-1d14cd1a0a77 - Отсутствуют участники</t>
  </si>
  <si>
    <t>Им срочно нужно исправить регистрацию, сегодня запуск проекта</t>
  </si>
  <si>
    <t>https://rdm.inventos.ru/issues/166483</t>
  </si>
  <si>
    <t>Добрый день. Подскажите исходящий айпи откуда уходят рестримы с tvstart_5_srt</t>
  </si>
  <si>
    <t xml:space="preserve">уточню в понедельник </t>
  </si>
  <si>
    <t>Коллеги Вэбкастер, дайте пожалуйста доступы по этому ТЗ коллегам из Альпы в понедельник. Я оплачивал эту возможность. Спасибо</t>
  </si>
  <si>
    <t>клиент Moshka (winsee). на контроле у Насти. насчёт пароля завела тикет. изменено: работа по тикету завершена</t>
  </si>
  <si>
    <t>https://rdm.inventos.ru/issues/166495</t>
  </si>
  <si>
    <t>Коллеги, доброе утро! 
За выходные у нас много запросов на фильм, и много блогеров, готовых поддержать проект по партнерской программе. 
Напомню текущие вопросы:
- Прошу упростить требования к паролю, очень непривычно и не ясно для всех, особенно с телефона, так как там не видны рекомендации 
- Как работает «отмена подписки» для клиента? Сделал тест на сайте в «управлении подпиской», нажал, сначала идет статус «загрузка..» и ничего, при обновлении страницы сново «отмена подписки». В вэбкастере статус профиля не изменился. Прошу починить связку.
- Нужно передать API команде Альпа
- Необходимо в таблицу статистики добавить «Количество оплат по utm меткам» (для партнера по ссылкам) и количество оплат фильма в целом для статистики.  
- Как делать ссылку для блогеров со своей utm меткой? Блогеров много, буду делать сам, нужно научить меня сегодня, чтобы новый автор добавлялся к существующему фильму со своей ссылкой и отдельно видеть сколько по его ссылке пришло продаж в статистике. 
- Прошу решить проблему с постером в шапке сайте при открытии в ТГ на андроид. Множество блогеров будет в своих соц сетях делать посты и сайт будет открываться не в отдельном браузере (Орест, Алекс мы это обсуждали с вами) 
Так сложилось, что ажиотаж к премьерному фильму превзошел ожидания. Очень жаль, что трудности приходится решать в моменте запуска проекта, но нужно доделать до конца. 
Готов выйти на связь в течении дня в любое время, прошу всех оперативно помочь. 
@ShavloA @alpastudio @Orest0ST @Inventos_tech_sup</t>
  </si>
  <si>
    <t>клиент kintavr</t>
  </si>
  <si>
    <t>Получаем много ответов 429 Too many request при запросе контента. Что делать в этой ситуаии</t>
  </si>
  <si>
    <t>Направила ссылку на инструкцию</t>
  </si>
  <si>
    <t>как рестримить?</t>
  </si>
  <si>
    <t>Коллеги, посмотрите, пожалуйста, почему для https://ifree.webcaster.pro/client/video_files/47185 невозможно сгенерировать субтитры?</t>
  </si>
  <si>
    <t>коллеги, добрый вечер 
а что с разметкой матча мхл 
Академия СКА — Атлант 
отсутствует гол 
и передают, что не все моменты размечены</t>
  </si>
  <si>
    <t>я не буду вносить, это новые клиенты и вопросы они генерируют бесконечные, всем Инвентосом пытаемся ответить, ОЧЕНЬ частный случай</t>
  </si>
  <si>
    <t>А можете скрыть эти блоки, пожалуйста?</t>
  </si>
  <si>
    <t>А кик не транслирует почемуто и вот этот кржок красного цвета</t>
  </si>
  <si>
    <t>по уже имеющейся инструкции обновила тариф</t>
  </si>
  <si>
    <t>Добрый день! Мы бы хотели продлить доступ до 30.05. Только нам надо 3 источника и 3 потока на выход. Все, как сейчас, только - 1</t>
  </si>
  <si>
    <t>Передала менеджеру Насте</t>
  </si>
  <si>
    <t>Коллеги, доброе утро! @Inventos_tech_sup можем ли мы добавить несколько тестовых подписок и продлений?
Чтобы мы смогли доработать таблицу партнёров</t>
  </si>
  <si>
    <t>не идёт трансляция в тг. всё перепробовал. в вк, ютьюб и рутьюб идёт</t>
  </si>
  <si>
    <t>доброе утро.
почему то не принимает ссылк на канал рутуб</t>
  </si>
  <si>
    <t>Добрый день, пришлите ссылку на оплату тарифа, 20 каналов. dorick82@gmail.com</t>
  </si>
  <si>
    <t>Обращение поступило в бот, пользователь не вернулся</t>
  </si>
  <si>
    <t>Коллеги, добрый день. Поправьте, пжл. 1-й гол Шварёв а не Логвин - Гол. 0:1. Логвин Всеволод (Амур) открывает счёт</t>
  </si>
  <si>
    <t>Добрый день! я сейчас могу запустить трансляции на рутьюб и тг. вы сможете посмотреть почему с ними происходят проблемы,? при одновременном запуске вк ютьюб работают, рутьюб и тг ещёни разу не заработали. ВК и ютьюб добавил через кнопки. Рутьюб и тг создал через ключ и сервер. перепроверял много раз. Сейчас пересоздам заново трансляцию. Заранее спасибо!</t>
  </si>
  <si>
    <t>Коллеги, проверьте, подажуйста, нет ли проблем с очередью на генерацию субтитров.
Во-первых, у части контента субтитры не сгенерировались, хотя в логе пишется, что "генерация завершена". Пример: https://ifree.webcaster.pro/client/video_files/54665
Во-вторых, для ряда видео с такой проблемой мы решили отправить на перегенерацию, однако уже идет вторйо час, и результата нет. Пример: https://ifree.webcaster.pro/client/video_files/615955
Если что, достаточно просто сбросить все текущие задачи по генерации, и мы поставим их повторно - для нас не проблема. Главное, чтобы процесс не зависал, как сейчас</t>
  </si>
  <si>
    <t xml:space="preserve">Новый клиент, терроризирует одинаковыми обращениями </t>
  </si>
  <si>
    <t>@Inventos_tech_sup сделали тестовую подписку за 1 рубль по почте borld-8686@mail.ru. Прошло 2 списания по 1 рбулю, далее списаний нет, но должны быть. Чек по второму поатежу на 1 рубль в робокассу не пришел. Почему 2 платежа а не каждую минуту и почему нет чека и зачисления рубля в робокассу?</t>
  </si>
  <si>
    <t>добрый день, подскажите, пожалуйста, через ваш сервис можно вести трансляцию одновременно через телеграмм и инсту?</t>
  </si>
  <si>
    <t>Добрый день. У меня в последнее время вот так разбивается стрим во вконтакте. Скажите что произошло? Раньше все было нормально и стрим был одной записью, теперь он разбивается на маленькие кусочки.</t>
  </si>
  <si>
    <t>Здравствуйте! У нас сейчас идут прерывания потока - может посмотреть это с вашей стороны проблемы или со стороны Зума</t>
  </si>
  <si>
    <t>Инструкции направлялись ранее по обращению</t>
  </si>
  <si>
    <t>А где увидели, что не поменяли? Меняли, сейчас вместо GET — POST</t>
  </si>
  <si>
    <t>посмотрите пожалуйста</t>
  </si>
  <si>
    <t>Добрый день! Не могу подключиться к вебинару,проблема та же что и вчера. Помогите пожалуйста</t>
  </si>
  <si>
    <t>относится к обращению от 31.10 на почту</t>
  </si>
  <si>
    <t>Добрый день. А когда будет ответ по моим вопросам?</t>
  </si>
  <si>
    <t>Здравствуйте, не могу разобраться. У вас в API сервера написано, что для формирования подписи нужно добавить "secret – выданный при регистрации Клиента секретный ключ". Вопрос: где его найти?</t>
  </si>
  <si>
    <t>относится к обращению от 31.10.2025</t>
  </si>
  <si>
    <t>Добрый день!
Вернулся пользователь. С его слов при смене качества на более низкое, проблема сохраняется.</t>
  </si>
  <si>
    <t>Добрый день! У нас перестал работать сервис</t>
  </si>
  <si>
    <t>У пользователя UID EhjbpFfosJs9AbZpN5Wp6R в приложении на Смарт ТВ при просмотре трансляций в 4К подвисание. Наблюдается на всех трансляциях которые были в 4К.
Смарт ТВ Samsung QE50QN90AAUXRU  подключен по кабелю.
Ip адрес 31.133.234.163</t>
  </si>
  <si>
    <t>А можно узнать точное время пропадания и появления сигнала ?</t>
  </si>
  <si>
    <t>На видеоплатформе все настроено верно. 
@Inventos_tech_sup с сигналом нет проблемы ?</t>
  </si>
  <si>
    <t>Добрый вечер!
Я запустил тестовый эфир</t>
  </si>
  <si>
    <t>время обращения 23:36. отвалился диск, Саша перекинул пользователя на другой сервер, всё в порядке</t>
  </si>
  <si>
    <t>Ребят
Стрим сваливается!</t>
  </si>
  <si>
    <t>Я только запустил уже пропусски</t>
  </si>
  <si>
    <t>Ребят. Провалы. СИЛЬНЫЕ</t>
  </si>
  <si>
    <t>Добрый день! У нас опять те же самые проблемы</t>
  </si>
  <si>
    <t>У всех рестрим лагает не идёт трансляция Ни на одну платформу</t>
  </si>
  <si>
    <t>ОПЯТЬ ЛАГИ</t>
  </si>
  <si>
    <t>Здравствуйте. Мы — киностудия «Беларусьфильм». Наша цель — настроить автоматизированную дистрибуцию нашего архивного и нового контента на вашу сеть партнерских VOD-платформ (таких как IVI, Кинопоиск, More.tv (http://more.tv/) и другие). Мы зарегистрировались с ролью «Загрузка архивных видео». Подскажите, пожалуйста, дальнейшие шаги для подключения к системе дистрибуции, включая настройку прав (DRM) и предоставление доступа к нашему каталогу для ваших партнеров».</t>
  </si>
  <si>
    <t>Коллеги, добрый день.
У вас есть метод POST https://bl.webcaster.pro/, куда можно отправлять сведения о статистики просмотра с такими параметрами:
ticket: 89368b4646a77682
type: file
event_id: 2764339s
id: 37_9341643604
sign: ff989b30c63e18ca09c3be74e8a4442d
exp: 1757257450
m: 0
uid: 89368b4646a77682
Вопрос про параметр m - туда отправлять количество минут, которые прошли относительно текущего воспроизведения на таймлайне или же просто текущее время таймлайна?</t>
  </si>
  <si>
    <t>опять отвалы</t>
  </si>
  <si>
    <t>Кому писать претензию!</t>
  </si>
  <si>
    <t>коллеги, поправьте, пожалуйста, согласование и.о. главноГО тренерА</t>
  </si>
  <si>
    <t xml:space="preserve"> </t>
  </si>
  <si>
    <t>Толкачев Егор</t>
  </si>
  <si>
    <t>завтра Константин сказал логи посмотрит</t>
  </si>
  <si>
    <t>https://rdm.inventos.ru/issues/165391</t>
  </si>
  <si>
    <t>Добрый день!
У пользователя UID 8r64WSoNXPNhJU6eyYiC8C
В приложении на Смарт ТВ при просмотре матчей в 4К зависают трансляции. Данная проблема только на матчах в 4К.
Смарт ТВ Hisense 55A53FEVS_0008
Другие приложения в 4К идут без проблем.</t>
  </si>
  <si>
    <t>https://rdm.inventos.ru/issues/165275</t>
  </si>
  <si>
    <t>Пользователь жалуется на плохое качество трансляции на канале Матч Премьер в приложении на Смарт ТВ в последние несколько недель. Изображение часто зависает либо на стоп кадре либо переходит в режим загрузки. Изображение мутное, распадается на пиксели.
Смена настройки качества изображения с очень высокое на авто и обратно ситуацию не исправляет.
С его слов проблема на всех ТВ Самсунг
Samsung 18_KANTS_FHD, 17_KANTM_UHD_BASIC, 15_HAWKM_2D.</t>
  </si>
  <si>
    <t>Добрый день!
Коллеги, подскажите пожалуйста, а мы можем как то вытащить эту лекцию?</t>
  </si>
  <si>
    <t>Добрый день не открывается</t>
  </si>
  <si>
    <t>@Inventos_tech_sup @Uma_Tech_Support 
Коллеги, доброго дня! В воскресенье утром с 6 часов начнется основной кард UFC, где будут интересные бои. Около 8 часов утра будет главный бой с участием Ислама Махачева за пояс. 
Ожидаем в этот момент пик нагрузки, около 300 тыс. Прошу подготовиться и быть на связи</t>
  </si>
  <si>
    <t>Белов Дмитрий</t>
  </si>
  <si>
    <t>Доброе утро! Пользователю из Донецка недоступен просмотр Матч ТВ Date: Mon, 10 Nov 25 23:04:53 +0300 GeoIP country: RU GeoIP country nginx: UA GeoIP region nginx: 32 HTTP_USER_AGENT: Mozilla/5.0 (Windows NT 10.0; Win64; x64) AppleWebKit/537.36 (KHTML, like Gecko) Chrome/140.0.0.0 YaBrowser/25.10.0.0 Safari/537.36 REMOTE_ADDR: 194.28.62.119 HTTP_X_FORWARDED_FOR: 194.28.62.119, 194.28.62.119 IP-Z: 194.28.62.119 Proxied IP: 194.28.62.119 Network Family: common Current UID/SU: / HAS FLASH: false MSE: true</t>
  </si>
  <si>
    <t>Коллеги, доброго дня!
@konyshevvvv проверьте, пожалуйста, функцию звука 5.1 на Android TV в приложении. У нас нет такой стереосистемы.
К нам обратился пользователь с жалобой, что в ППВ транлсяции звук 5.1 работает, но если включать не отдельную трансляцию а Эфир во время матча РПЛ, то визульно в настройках меняется звук на 5.1, но по факту нет. (Определял он на слух).</t>
  </si>
  <si>
    <t>Bonsoir</t>
  </si>
  <si>
    <t>пользователь не вернулся с ответом</t>
  </si>
  <si>
    <t>Коллеги, добрый день, подскажите, пожалуйста, для этого телевизора должна работать поддержка 4К? Пользователь говорит, что сталкивается с рассыпаниями и лагами 
телевизор sony KD55XF9005</t>
  </si>
  <si>
    <t>Здравствуйте. У партнёров сейчас вылезли наши логотипы в стриме можно их оперативно удалить на трансляциях сеха лиги</t>
  </si>
  <si>
    <t>добрый вечер,что бы стримить на вашей платформе нужны ли паспортные данные?</t>
  </si>
  <si>
    <t xml:space="preserve">пришлите ссылку на отплату для </t>
  </si>
  <si>
    <t>Добрый день, прохожу по ссылке на вебинар-нет звука и изображения.</t>
  </si>
  <si>
    <t>ОТР</t>
  </si>
  <si>
    <t>Здравствуйте, проверьте, пожалуйста. Видео зависли на постобработке, минут 20 уже висят
https://otr.webcaster.pro/client/events/2852015/edit
https://otr.webcaster.pro/client/events/2862503/edit
https://otr.webcaster.pro/client/events/2865847/edit</t>
  </si>
  <si>
    <t>Здраствуйте, нужен кастомный тариф: 3 потока, 1 транскоддинг</t>
  </si>
  <si>
    <t>Добрый вечер. Пытался загрузить ролик как обычно по ссылке. Через новую версию загрузка не работает, загрузил через старую. Посмотрите, что с новой, файл загружается как на скрине и ничего дальше не происходит.</t>
  </si>
  <si>
    <t>Доброе утро.
Почему то не проходит поток.
https://app.restream.su/broadcast/60344
сигнал принял. но дальше не ретранслировал.</t>
  </si>
  <si>
    <t>Коллеги, добрый день! 
Возвращаюсь к вопросу о защите ссылок на плейлисты от копирования, который обсуждали с итальянцами.
Сейчас чтобы включить защиту, что нужно сделать — и от нас, и от вас? Можем ли мы включить и проверить на каких-то матчах?</t>
  </si>
  <si>
    <t>Что-то сервис упал</t>
  </si>
  <si>
    <t>Всем доброго дня! @Inventos_tech_sup проверьте, плиз наличие актуальных сертификатов безопасности в платформе. Пришли два пользователя, жалуются, что антивирус ругается на сертификат</t>
  </si>
  <si>
    <t>Добрый вечер. Подскажите, какое максимальное разрешение трансляции на вашем сервисе?</t>
  </si>
  <si>
    <t>У меня что то сегодня рутуб не запустился</t>
  </si>
  <si>
    <t>Интересует рестрим на 35 источников</t>
  </si>
  <si>
    <t>Опять не идет рт</t>
  </si>
  <si>
    <t>Здравствуйте. 👋 возможен ли вариант запуска стрима на консоле скажем на твич и дублирование его на ютюб? Мой пк для стримов к сожалению не подходит((</t>
  </si>
  <si>
    <t>Доброго времени суток, второй день, постоянно переподключаются трансляции на твич и не работает толком трансляция на рутуб</t>
  </si>
  <si>
    <t>Здравствуйте! 
Подскажите, пожалуйста, какой выбрать тариф, если необходимо вести эфир на три канала ( ВК, инст, тг)? 
Спасибо!</t>
  </si>
  <si>
    <t>С телефона можно стримить? Через ваше приложение? Не понял как его скачать</t>
  </si>
  <si>
    <t>https://rdm.inventos.ru/issues/165451</t>
  </si>
  <si>
    <t>Добрый вечер!
У пользователя в приложении при попытке просмотра любого канала по подписке в приложении возникает ошибка.
Со слов пользователя при попытке просмотра матчей в записи все работает. Другие приложения работают.
На других устройствах ТВ и смартфон проблемы нет.</t>
  </si>
  <si>
    <t>Но сохранилось на РТ всего 6 мин из 3 часов</t>
  </si>
  <si>
    <t>Коллеги, добрый вечер. В финальной драке участвовали Акользин и Першаков, а видео прикрепилось к удалению Харпура - это так и должно быть?</t>
  </si>
  <si>
    <t>Не работает рестрим на GoodGame и YouTube. На GoodGame с частотой 2 раза в секунду происходит оповещение о начале и пропадает. И так всё время. На YouTube каждый раз приходится подключать какнал каждый раз к каждому стриму по новой.</t>
  </si>
  <si>
    <t>Как у вас называется функция, которая включает заставку на трансляции? Например если нет сигнала от стримера при плохом интернете.</t>
  </si>
  <si>
    <t>Относится к обращению от 16.11</t>
  </si>
  <si>
    <t>Доброго времени суток, есть какие нибудь новости?</t>
  </si>
  <si>
    <t>Добрый день. Нам необходимо внедрить авторизацию пользователей вне зоны домена khl.ru, можете подсказать, что необходимо сделать?</t>
  </si>
  <si>
    <t>Можно попросить вас для следующего видео сделать обрезку?И еще видео:</t>
  </si>
  <si>
    <t xml:space="preserve">здравствуйте.
купил тариф х5 который, провёл тестовую трансляцию на 5 носителей, 3 из которых = ютуб.. при создании каналов внутри платформы, выбирал "создать новую", и она появилась в ютубе в качестве анонса с отметкой "скоро". Запустил трансляцию, увидел, что ютуб отдыхает, не стал суетиться, так как записывал, провёл эфир, смотрю, и вижу, что в ютубе так и висит анонс "скоро", а на других площадках всё прошло стройно.
Что сделал не так? надо создавать через хостинг ютуба и управление трансляциями, и потом готовую добавлять на рестрим именно её или как?
</t>
  </si>
  <si>
    <t>Подскажите -ограничение по битрейту 15мб/с , что значит? На входящий или исходящий трафик</t>
  </si>
  <si>
    <t>Проверьте сервис нет потоков ни куда ни на твичь ни на вк</t>
  </si>
  <si>
    <t>https://app.restream.su/broadcast/60344
почему как то странно срабатывает. сигнал идет. а дальше не отдает.
часто как то так подвисает</t>
  </si>
  <si>
    <t>Написал обращение, но продублирую здесь</t>
  </si>
  <si>
    <t>Здравствуйте, не работает автосклейка моментов и генерация хайлайтов</t>
  </si>
  <si>
    <t>Есть ли в Беларуси</t>
  </si>
  <si>
    <t>Посмотреть запись</t>
  </si>
  <si>
    <t>Как мне сделать саммари? По инструкции не могу пока понять</t>
  </si>
  <si>
    <t>Я бы хотела узнать на счет сотрудничества</t>
  </si>
  <si>
    <t>ciao ma siamo sicuri che funzioan anche su youtube?</t>
  </si>
  <si>
    <t>Квест "Кафедра Детских болезней. ПК Актуальные вопросы педиатрии. 144ч. (05.11-02.12.25)".  
При переходе из лк курсанта на мероприятие "Вебинар 20.11.25. Основы интерпретации ЭКГ. Нарушения сердечного ритма и проводимости. Помощь при нарушениях сердечного ритма. Синкопальные состояния у детей." перекидывает на вкладку с вебинаром, хотя он завершился ещё вчера. 
На Вовлекай статус "Проводится". На WBNR время завершения 12:58 20.11.25 
Помогите, пожалуйста, решить проблему</t>
  </si>
  <si>
    <t>Добрый день. В вашем сервисе есть возможно стримов 1 на 1 с клиентом через вызов стрима через карточку товара?</t>
  </si>
  <si>
    <t>Добрый вечер. Пытался оплатить транскодинг и тариф рестрима на месяц, в итоге вышло что оплатил на 2 месяца просто тариф рестрим. Можно как то поправить это?</t>
  </si>
  <si>
    <t>https://rdm.inventos.ru/issues/165655</t>
  </si>
  <si>
    <t>Здравствуйте. Партнёры из Азейрбайджана не видят трансляцию хотят партнёр добавлен почините пожалуйста.</t>
  </si>
  <si>
    <t>такая инструкция есть, примеров там много</t>
  </si>
  <si>
    <t>Добрый вечер!
Не показывает Матч премьер в ДНР
Date: Sat, 22 Nov 25 21:08:17 +0300 GeoIP country: RU GeoIP country nginx: RU GeoIP region nginx: 00 HTTP_USER_AGENT: Mozilla/5.0 (Linux; arm_64; Android 11; M2004J19C) AppleWebKit/537.36 (KHTML, like Gecko) Chrome/140.0.7339.110 YaBrowser/25.10.4.110.00 SA/3 Mobile Safari/537.36 REMOTE_ADDR: 62.182.70.42 HTTP_X_FORWARDED_FOR: 62.182.70.42, 62.182.70.42 IP-Z: 62.182.70.42 Proxied IP: 62.182.70.42 Network Family: common Current UID/SU: / HAS FLASH: false MSE: true
Провайдер промтелеком донецк днр</t>
  </si>
  <si>
    <t>Добрый вечер! Скажите, пожалуйста, есть ли у вас сервис по приему srtla с сетевым бондингом?</t>
  </si>
  <si>
    <t>вернулся пользователь который приходил утром</t>
  </si>
  <si>
    <t>Есть ли у этой платформы видео-инструкция или обучающие видеоролики по использованию инструментов? Можете дать понятный и подробный вариант</t>
  </si>
  <si>
    <t>консультация по площадкам-интеграшкам и тарифу р2, в инструкциях уже есть</t>
  </si>
  <si>
    <t>Какие платформы поддерживает рестрим</t>
  </si>
  <si>
    <t>а можно как-то проверить https://mhl.webcaster.pro/client/events/2798646/edit целая эта трансляция или с фризами?</t>
  </si>
  <si>
    <t>Добрый день! Записи вебинара вы можете попросить у преподавателя.</t>
  </si>
  <si>
    <t>инструкция описана в следующем обращении</t>
  </si>
  <si>
    <t>А вы можете загрузить видео из вк в вебкастер?</t>
  </si>
  <si>
    <t>вернулась Айса из МХЛ, обращалась утром, пример в обсидиан залила</t>
  </si>
  <si>
    <t>https://disk.yandex.ru/d/BSUNtjf3BI5PYA</t>
  </si>
  <si>
    <t xml:space="preserve">скинула готовую инструкцию из обсидиана по стриму на кик </t>
  </si>
  <si>
    <t>Здравствуйте на тик ток можно стримить через вас? А на кик можно?</t>
  </si>
  <si>
    <t>пришло 5 раз, 3 из них подтвердились, передала моникам</t>
  </si>
  <si>
    <t>отсутствуют участники</t>
  </si>
  <si>
    <t>инструкцию дополнила</t>
  </si>
  <si>
    <t>https://rdm.inventos.ru/issues/165743</t>
  </si>
  <si>
    <t>Кафедра ОВП (семейная медицина). ПП Гериатрии. ПП ОВП. Биологические маркеры риска ХНИЗ. (25.11.2025) - https://wbnr.su:50443/rooms?meet=2f1f35eb-ff13-4cc9-b0ea-0a7897efc297 - Отсутствует процесс записи</t>
  </si>
  <si>
    <t>Как смотреть вебинар ?</t>
  </si>
  <si>
    <t>относится к обращению от 18.11</t>
  </si>
  <si>
    <t>Добрый день. Возникла ошибка в браузере firefox</t>
  </si>
  <si>
    <t>ответил менеджер, в инструкцию не вносила</t>
  </si>
  <si>
    <t>Как будет формироваться подпись с доп параметром? 
У нас уже есть произвольный параметр $uuid может его можно использовать?</t>
  </si>
  <si>
    <t>Добрый день! Сегодня планируется чтение лекции, но ссылка не работает и пишет, что встреча завершена. Можно ли помочь с данной ситуацией? 
Ссылка на встречу: 
https://wbnr.su:50443/rooms?meet=c5ced0c2-50f5-442f-89ad-1c32e00b4b22</t>
  </si>
  <si>
    <t>Относится к обращению от 18.11</t>
  </si>
  <si>
    <t>Добрый день. Возвращаюсь с вопросом проброса авторизации на домен allstarweek.com. Обнаружили проблему на мобильных устройствах apple. Авторизация не доходит до сайта.</t>
  </si>
  <si>
    <t>Добрый день! Что то сломалось) не могу сохранить описания трансляций</t>
  </si>
  <si>
    <t>Здравствуйте! У нас сегодня в 14:54 мск оборвалась трансляция. Можете проверить в чем было дело?
tehservis.lanske@gmail.com</t>
  </si>
  <si>
    <t>Доброго дня! @Inventos_tech_sup проверьте, пожалуйста, в сервисе «Телевизор» https://admin.sportbox.ru/vdl/tv постоянно зависает и лагает трансляция. При этом проблема только в нашем офисном интернете, ip которого 91.209.91.147.
В домашнем интернете проблем не наблюдается.</t>
  </si>
  <si>
    <t>добавила пример в инструкцию</t>
  </si>
  <si>
    <t>Пытаюсь первый раз постримить через ваш сервис. 
Трансляции постоянно обрываются.</t>
  </si>
  <si>
    <t>со стороны пользователя скорее всего некорректные ключи и следовательно подключение, в похожих инструкциях про интегрированные площадки есть пункт, что нужно проверить ключи, вносить не буду</t>
  </si>
  <si>
    <t>Здравствуйте! А сегодня в 16:50 все было штатно? Можете посмотреть логи?
Не запускался поток на данный канал</t>
  </si>
  <si>
    <t>клиенту ответили</t>
  </si>
  <si>
    <t>https://rdm.inventos.ru/issues/165867</t>
  </si>
  <si>
    <t>Добрый вечер!
У пользователя UID 8rf92qazoG9jZ2wXJ2mXSh  в приложении на Смарт ТВ при просмотре канала Матч ТВ периодически происходит зависание и крутится лоадер. 
Со слов пользователя он  выставляет самое высокое качество в плеере, сначала нормально показывает, а потом грузится и грузится.
Смарт ТВ Samsung 19_MUSEL_UHD_BASIC
IP 93.100.249.54</t>
  </si>
  <si>
    <t>С</t>
  </si>
  <si>
    <t>Добрый день! Не удается привязать каналы. Нет кнопок, которые указаны в инструкции</t>
  </si>
  <si>
    <t>Приложение в плей маркете есть?</t>
  </si>
  <si>
    <t>это канал «Матч ТВ» на Андроид ТВ. Куда делось качество при выборе 50 фпс</t>
  </si>
  <si>
    <t>относится к обращению, внесенному ранее</t>
  </si>
  <si>
    <t>Колелги, об этой проблеме я писал еще в июле, ничего не поменялось</t>
  </si>
  <si>
    <t>Почему у вас нет системы поощрения? я на протяжении 5-ти лет пользуюсь вашим сервисом и даю хороший фидбек по технической работе и сбоям... и как-то грустно становится, что даже не можете убрать обязательную плашку с "транслируется через Рестрим.су", которая приписывается в названии.</t>
  </si>
  <si>
    <t>Доброй ночи. Столкнулся с такой проблемой, что когда выставляю в настройках название своих стримов, то на ютубе на предыдущем видео меняется название... не понимаю как так происходит, но это напрягает</t>
  </si>
  <si>
    <t>Добрый день, подскажите пж как настроить интеграцию с youtube?</t>
  </si>
  <si>
    <t>обратился не от клиента</t>
  </si>
  <si>
    <t>Мне нужно установить приложение на смарт ТВ</t>
  </si>
  <si>
    <t>Кузнецова Алиса</t>
  </si>
  <si>
    <t>обращение за 01.10</t>
  </si>
  <si>
    <t>Все-таки возник еще один вопрос: При привязке ютуб, не могу выбрать канал, который администрирую. Только только личный аккаунт.</t>
  </si>
  <si>
    <t>Снова прерывания стримов начались, у меня отдача идёт... а стримы пишет завершены</t>
  </si>
  <si>
    <t>добры день. не могу понять, как вывести трансляцию на собственный сайт? где взять хтмл код?</t>
  </si>
  <si>
    <t>срыв происходит спустя 3-4 минуты, максимум 4 минуты 57-58 секунд и трансляция прерывается... это случалось и днём и в ночное время</t>
  </si>
  <si>
    <t>ЛигаВТБ</t>
  </si>
  <si>
    <t>Здравствуйте. Скажите, почему нет видео текущего сезона лиги ВТБ? Спасибо</t>
  </si>
  <si>
    <t>Алексеева Александра</t>
  </si>
  <si>
    <t>Добрый день. Подскажите по такому вопросу. Я когда-то у вас регистрировалась, вроде как подключены каналы Телеграм и ВК. Теперь скачала OBS Studio. Читаю инструкцию. В четвертом пункте сказано: 4. Скопируйте со страницы на нашем сайте данные в поля “Сервер” и “Ключ потока” и нажмите ОК в правом нижнем углу окна настроек Вот тут-то я и зависаю: откуда скопировать? Я не понимаю, с какой страницы. Задача у меня такая: начать трансляцию на 2 канала, Телеграм и ВК, с помощью OBS Studio.</t>
  </si>
  <si>
    <t>относится к сбою, будет описано в одной инструкции</t>
  </si>
  <si>
    <t>Коллеги, добрый день!
Всё ли ок на вашей стороне? Не можем получить доступ в админку, на всех устройствах так.</t>
  </si>
  <si>
    <t>Здравствуйте! Внезапно не работает приложение КХЛ((</t>
  </si>
  <si>
    <t>Попробуйте еще пнуть в телегу рестрим,  вроде везде работает, а телега отвалилась  ))</t>
  </si>
  <si>
    <t>Коллеги, а что с вебкастером?</t>
  </si>
  <si>
    <t>@Inventos_tech_sup 
Проверьте, пожалуйста, экспорт файла 
не появляется момент в приложении</t>
  </si>
  <si>
    <t>Добрый ден. можете глянуть, почему у меня остановилась конвертация ролика спартак-акм-юниор на пятидесяти двух процентах</t>
  </si>
  <si>
    <t>У нас не работает личный кабинет на вебкастер</t>
  </si>
  <si>
    <t>эээээ кхл сайт всё</t>
  </si>
  <si>
    <t>Пользователю недоступен просмотр Матч Премьер на сайте
ВПН - не включен.</t>
  </si>
  <si>
    <t>При просмотре отдельной трансляции  "Интер - Кремонезе. Чемпионат Италии. Тур 6" в приложении МАТЧ у пользователя звук есть но вместо изображения черный экран. 
UID 617axhjyzp6BmHaP3oRttP
Со слов пользователя другие трансляции работают. Пробовал на разных устройствах.</t>
  </si>
  <si>
    <t>Доброе утро сайт вебкастера не грузит и диагностика виндовс пишет это</t>
  </si>
  <si>
    <t>за 04.10</t>
  </si>
  <si>
    <t>привет</t>
  </si>
  <si>
    <t>Добрый день. Не могу подключить тариф с транскодингом - перебрасывает в профиль. Подскажите, как оплатить?</t>
  </si>
  <si>
    <t>Can I try to restream?</t>
  </si>
  <si>
    <t>Здравствуйте, пытаюсь воспользоваться вашим сервисом, чтобы одновременно стримить на твич и ютуб, но у меня через ваш сервис не заходит в YouTube и выдает вот такую ошибку, подскажите, пожалуйста, в чем может быть проблема?</t>
  </si>
  <si>
    <t>Всем привет! Забыл вовремя написать: сегодня в 16:30 будет ЦСКА - Спартак. Ожидаем высокую нагрузку @Inventos_tech_sup</t>
  </si>
  <si>
    <t>Добрый день!
Еще один пользователь с проблемой при просмотре записей матчей в приложении. Есть только звук, а изображения нет
UID 8EdnjZs3FzFniKvqF6jm11
Смартфон: Poco x7 pro
Ip 46.8.6.66
OS: Android</t>
  </si>
  <si>
    <t>Здравствуйте. Почему не работает сервис? Когда сервис оживет?</t>
  </si>
  <si>
    <t>Добрый день.
Удалось ли понять причину вчерашнего сбоя в работе сервиса? Работает ли сервис сейчас в штатном режиме?</t>
  </si>
  <si>
    <t>Добрый день! у нас проблема с каналом matchtv-test https://admin.video.matchtv.zxz.su/client/channels/1/watch?autostart=1 не показывается трансляция</t>
  </si>
  <si>
    <t>Вопрос организационного характера. Возможно ответ указан в каком-то договоре при регистрации, в FAQ или где-то еще, но я такого там не нашел.
При создании трансляций через сервис нужно вводить название и описание для выбранного сервиса (ютуб, твич и т. д.). Пользователь вводит и то и другое, на сервисах появляется запланированное на указанное время событие с указанным текстом. Но при старте к заголовку и к тексту в конце добавляется приписка в стиле «Создано при помощи сервиса restream.su», что можно расценивать как самореклама.
При тарифе R2 (бесплатном) можно понять действия такого характера — сервис тратит мощности своих серверов и трафик, не получая ничего от пользователя, пусть хотя бы вставляется легкого рода рекламка. Но при использовании платного тарифа это нетипично и вызывает недопонимание.
Можно как-то отключить подобные автоматические приписки?</t>
  </si>
  <si>
    <t>Добрый день, проблема с трансляцией
rtmp://82656.app-streams.restream.su/c5a3d887-c3dc-4b4d-a020-57543e537ade</t>
  </si>
  <si>
    <t>аккаунт у пользователя тот же, что и выше, опишу в одной инструкции</t>
  </si>
  <si>
    <t>добрый день, не работает стрим https://app.restream.su/broadcast/82656</t>
  </si>
  <si>
    <t>здраствуйте не запускается стрим через ваш сервис, через остальные всё работает</t>
  </si>
  <si>
    <t>что то опять стало с рестримом? обс не загружает его</t>
  </si>
  <si>
    <t xml:space="preserve">добрый день не запускается рестрим, подскажите в чем может быть проблема?
</t>
  </si>
  <si>
    <t>Добрый вечер, не могу начать трансляцию, пишет не удалось подключиться к серверу</t>
  </si>
  <si>
    <t>Здравствуйте, а что происходит с сервисом? Мне пишет что "не удалось связаться с сервером"</t>
  </si>
  <si>
    <t>Здравствуйте. Можно ли запланировать трансляцию с помощью вашего сервиса?</t>
  </si>
  <si>
    <t>Добрый день. https://start.webcaster.pro/admin/events/2837571 в этом событии не можем продлить окончание. Пишет ошибка. Посмотрите, пожалуйста</t>
  </si>
  <si>
    <t xml:space="preserve">Коллеги, добрый вечер. При попытке сохранить описание к ролику появляется вот такая штука уже перезапускал вебкастер - все поворяется повторяется
https://api-video.khl.ru/client/events/2839539
</t>
  </si>
  <si>
    <t>Здравствуйте, у меня не получается запустить стрим через ваш сервис, используя OBS, подскажите, пожалуйста, в чем может быть проблема, выдает вот такую ошибку</t>
  </si>
  <si>
    <t>Здравствуйте. При попытке запуска трансляции OBS выдаёт ошибку</t>
  </si>
  <si>
    <t>Лекция идёт или нет? Не могу войти, или ее нет? По бронх астме</t>
  </si>
  <si>
    <t>где найти реферальную ссылку?</t>
  </si>
  <si>
    <t>Добрый день! Скажите, пожалуйста, а у вас сегодня не ведутся какие-нибудь работы? С 11 утра грузится файл, за 6,5 часов в Статусе всего 33% – впервые с таким сталкиваемся. Пытаемся понять, что так осложняет обработку.</t>
  </si>
  <si>
    <t>Буллит Рид Буше — это Автомобилист</t>
  </si>
  <si>
    <t>Добрый вечер!
У пользователя при открытии канала Матч Премьер на сайте черный экран. Нет кнопки в плеере.</t>
  </si>
  <si>
    <t>относится к обращению от 08.10</t>
  </si>
  <si>
    <t>https://rdm.inventos.ru/issues/164487</t>
  </si>
  <si>
    <t>Коллеги, добрый день! Вчера пытались загрузить файл с видео сериала "Шинная борьба". Первый файл выдал ошибку, попробовали другой файл - та же история. 
По итогу у обоих файлов сегодня статус "err_convert"
Подскажите, пожалуйста, в чем может быть проблема?</t>
  </si>
  <si>
    <t>У меня там опять видео никак не экспортируется</t>
  </si>
  <si>
    <t>только теперь почему то два видео экспортируется</t>
  </si>
  <si>
    <t>Здравствуйте, попробовал начать стрим, потоки ещё у вас не включил но к вам почему то от меня 3к битрейта поступает вместо 6к</t>
  </si>
  <si>
    <t>как настроить транскодинг</t>
  </si>
  <si>
    <t>опять у вас какая то шняга с подключением ну ребят, я заплатил подписку хочется нормальной стабильной работы сервиса</t>
  </si>
  <si>
    <t>Потестил 
В общем странная ситуация вышла
На yt картинка норм, все без проблем
А вот с твичем какой то прикол
Поток исходника 1080p 60fps 13к битрейт 
Твич с включенным транскодингом
1) 1664x936 60fps 6500
2) 1664x936 60fps 6000
3) 1664x936 60fps 5500
3) 1920x1080 60fps 7000
4) 1920x1080 60fps 6000
Вроде как транса идет и все гуд, но есть момент 
На своем канале смотрю трансляцию твч и все отлично, не прикопаться по качеству
Но открыв в браузере, приложении, в браузере инкогнито, в другом браузере твич выдает ошибку 1000
О чем и сообщают некоторые подписчики 
Пока не знаю в чем проблема. Но забавно, что твич то картинку принимает и показывает в рамках моего аккаунта с открытым стримом
А вот в случае других аккаунтов и страниц без аккаунта ошибка 
Может вы подскажите в чем причина может быть?
Тестил с перезапуском если что</t>
  </si>
  <si>
    <t>добрый день, нам нужно оплатить 20 каналов если будет скидка, то сразу за 3 месяца оплатим</t>
  </si>
  <si>
    <t>Мокси</t>
  </si>
  <si>
    <t>Пароль не могу поменять</t>
  </si>
  <si>
    <t>как смотреть прямой эфир вошло через вк, там где обычно смотрела прямой эфир в сообществе ...там сейчас ссылка которая приводит на эту страницу...</t>
  </si>
  <si>
    <t>@kostyakurasov @zersh 
Здравствуйте. Сервер DELL вернулся из ремонта. BIOS, iDRAC сбрасывались. В iDRAC добавил пользователя как было, но единственное не получилось увидеть диски, не понял как найти и настроить контроллер. Посмотрите пожалуйста, может это просто мы тут тупим коллективно.</t>
  </si>
  <si>
    <t>Оплатил транскодинг и R5. Не могу включить транскодинг</t>
  </si>
  <si>
    <t>Здравствуйте. Есть ли какие-то рамки вашего сервиса, касаемо того, что я могу рестримить через вас? Например, если это будет вебкам шоу (аналогичное bongacams), у меня могут быть с вами проблемы? Или нет?</t>
  </si>
  <si>
    <t>Добрый вечер. 1 октября вам писал о проблеме " Столкнулся с такой проблемой, что когда выставляю в настройках название своих стримов, то на ютубе на предыдущем видео меняется название... не понимаю как так происходит, но это напрягает". Сейчас запускал стрим, точно такая же проблема... ничего не изменилось</t>
  </si>
  <si>
    <t>как удалить аккаунт</t>
  </si>
  <si>
    <t>Коллеги, доброго дня! 
 в админке спортбокса в функции «Телевизор» звук отстает от изображения на канале Матч ТВ https://admin.sportbox.ru/vdl/tv</t>
  </si>
  <si>
    <t>чет странное с потоком у вас на ютуб</t>
  </si>
  <si>
    <t>здраствуйте у меня проблема в том что я не могу стримить в хорошем качестве из за низкой скорости выгрузки ваш сайт помогает решить данную проблему?</t>
  </si>
  <si>
    <t>Добрый вечер, хотел узнать такой момент, с которым я столкнулся на другом сайте с функцией рестрима. Будут ли работать twitch и youtube совместно? Так как на другом сайте автоматически ставится битрейт 10000 и трансляции на twitch и kick уже не работают.</t>
  </si>
  <si>
    <t>@Vozimer привет, какой-то глюк в админке 
к трансе появились все вырезанные вчера моменты 
https://admin.sportbox.ru/vdl/media/982469/webcaster/moments</t>
  </si>
  <si>
    <t>У меня накопилось 2 вопроса по работе системы:
1. Возникла ситуация, необходимо было дать плеер вебкастера по прямой ссылке (сформировав iframe url). Подскажите, а разве  плеер не ограничен везде кроме нашего сайта? Делали же вроде такое правило?
2. При создании рестрима в событии пропал список аудиодорожек, отображается только "основная". Пару дней назад было всё ок, а сейчас вот так, было какое-то обновление в ЛК?</t>
  </si>
  <si>
    <t>вы работаете в России в разрешенных соцсетях?</t>
  </si>
  <si>
    <t>Добрый день. Перестал работать рестрим в телеграм. Подскажите, пожалуйста, в чем проблема?</t>
  </si>
  <si>
    <t>Почему то ют не пишет в эфир</t>
  </si>
  <si>
    <t>Добрый вечер. Дропает трансляции</t>
  </si>
  <si>
    <t>Добрый день, на вебкастере прожата кнопка автоэкспорта моментов, но автоэкспорт не работает</t>
  </si>
  <si>
    <t>Коллеги, всем привет. Сейчас Ларикс, насколько я знаю платный. 10 баксов. А есть техническая возможность оплатить из РФ?</t>
  </si>
  <si>
    <t>Здравствуйте, коллеги! Подскажите, какую информацию запросить у пользователя для диагностики проблемы? Имя: Андрей E-mail: buch-slipknot@mail.ru Тип вопроса: Работа сервиса Текст сообщения: Здравствуйте купил подписку на шинную борьбу и столкнулся с проблемой просмотра данного сериала. Видео долго прогружается. Иногда обнуляеться просмотр и включается заново. Интернет у меня стабильный проводной.</t>
  </si>
  <si>
    <t>Друзья, добрый вечер! Могли бы, пожалуйста, сбросить подписку для пользователя с мейлом: maximmarkin.mm@gmail.com ? Заранее спасибо</t>
  </si>
  <si>
    <t>Вчера снова вечером трансляция не запускалась, я так понимаю у вас это часто происходит?)))</t>
  </si>
  <si>
    <t>Добрый вечер
Пропуск кадров идет</t>
  </si>
  <si>
    <t>Здравствуйте, как и договаривались, пишу по поводу временной приостановке тарифа, буду длительный срок в разъездах. Заранее спасибо)</t>
  </si>
  <si>
    <t>Добрый день. Всё ли в порядке с вебкастером?</t>
  </si>
  <si>
    <t>В ДНР недоступен просмотр на сайте Матч Премьер
Date: Sun, 19 Oct 25 18:04:24 +0300 GeoIP country: RU GeoIP country nginx: RU GeoIP region nginx: 00 HTTP_USER_AGENT: Mozilla/5.0 (Linux; arm_64; Android 11; M2004J19C) AppleWebKit/537.36 (KHTML, like Gecko) Chrome/138.0.7204.59 YaBrowser/25.8.9.59.00 SA/3 Mobile Safari/537.36 REMOTE_ADDR: 62.182.67.181 HTTP_X_FORWARDED_FOR: 62.182.67.181, 62.182.67.181 IP-Z: 62.182.67.181 Proxied IP: 62.182.67.181 Network Family: common Current UID/SU: / HAS FLASH: false MSE: true
Провайдер Промтелеком Донецк ДНР
ВПН - нет</t>
  </si>
  <si>
    <t>Добрый вечер!
У пользователя при просмотре на сайте проблемы с зависанием. Со слов пользователя зависает пока не обновишь страницу. При просмотре трансляции через спортбокс или окко проблем с зависанием нет.
Зависают все каналы Матч Премьер и Футбол 123
устройство: компьютер, windows
браузер: хром последней версии
провайдер: мтс
айпи: 46.138.231.44</t>
  </si>
  <si>
    <t>относится к обращению от 16.10</t>
  </si>
  <si>
    <t>по этому запросу без прогресса?</t>
  </si>
  <si>
    <t>Коллеги, добрый день.
Можете помочь забрать и отправить на конвертацпию видео с SFTP сервера?
5.45.80.10
Логин: cybercrush
Файл с ключом в аттаче. Пароль: 123456
Директория с видео: final_video_mp4-</t>
  </si>
  <si>
    <t>Здравствуйте! подскажите, а мы можем некоторые аккаунты оплатить сразу на несколько месяцев?</t>
  </si>
  <si>
    <t>добавлена инструкция в obsidian</t>
  </si>
  <si>
    <t>Добрый вечер, не удается посмотреть лекцию по неотложным состояниям в записи, Кнопка видео неактивная</t>
  </si>
  <si>
    <t>проблема больше не наблюдается, инструкция в obsidian</t>
  </si>
  <si>
    <t>Обратился пользователь, с проблемой при просмотре обзоров вчерашних матчей в приложении на Смарт ТВ.
В меню "Все обзоры" иконки матчей есть, но при нажатии на них ничего не происходит. Крутится пару секунд загрузки и возвращается к списку обзоров.
телевизор LG 27 24-TN510S
UID F2fLUnSM6Ni3oARv18vGLD</t>
  </si>
  <si>
    <t>Не могу подкл к трансляции</t>
  </si>
  <si>
    <t>Здравствуйте! Меня постоянно выкидывает из вебинара. Сейчас не могу зайти.</t>
  </si>
  <si>
    <t>Отсутствуют участники</t>
  </si>
  <si>
    <t>Добрый вечер! У меня наблюдается проблема с редактированием трансляции. Изменения не сохраняются, когда нажимаю на «редактировать трансляцию»</t>
  </si>
  <si>
    <t>Не идет стрим на youtube</t>
  </si>
  <si>
    <t>Здраствуйте
Могу ли я узнать у вас о том почему не получается авторизоваться через ютуб?</t>
  </si>
  <si>
    <t>Добрый вечер
Опять бесоебит по каналам. Битрейт 8500.
У меня провалов нет</t>
  </si>
  <si>
    <t>Добрый вечер. Опять бесоебит по каналам. Битрейт 8500. У меня провалов нет</t>
  </si>
  <si>
    <t>Подскажите, пожалуйста, у лектора такая вот ошибка. Что делать в такой ситуации?</t>
  </si>
  <si>
    <t>а где найти rtmp</t>
  </si>
  <si>
    <t>Добрый день! 
А что нужно сделать, чтобы стримы пошли? 
создал эфир, прокинул каналы, наладил ОБС, картинку в кабинете вижу... а стрима нет. 
И кнопки "В эфир" нет</t>
  </si>
  <si>
    <t>Я назначил 5900 на твич. Почему туда идет 7500?
На ютубе сказали тормозит
Переподключение в трово + скриншоты в чате</t>
  </si>
  <si>
    <t>Добрый день
а когда проблемы с сайтом завершатся? Уже такую историю наблюдаю 45 минут</t>
  </si>
  <si>
    <t>Здравствуйте! подскажите, а при запуске поток из Рестрим Студио будет идти с вашей ватермаркой?</t>
  </si>
  <si>
    <t>Добрый день, возникли проблемы с подключением youtube, можете связаться, предоставлю скрины и опишу ситуацию детальнее</t>
  </si>
  <si>
    <t>На бесплатном не попробуете...</t>
  </si>
  <si>
    <t>Ура! А когда будут пользовательские фоны?</t>
  </si>
  <si>
    <t>добрый день
поправьте, пожалуйста, гол Хохлачев 1:2 по формату стандартному</t>
  </si>
  <si>
    <t>ну чет я вообще разочаровался в сервисе. Стабильно раньше стримил на ютуб через "другое", сейчас отвалилось "другое", решил пересоздать, а меня перекидывает на выбор тарифа.... но если добавулять через интеграцию youtube, но для меня она максимально сложная и не удобная</t>
  </si>
  <si>
    <t>Добрый день!
У пользователя проблемы с зависанием при просмотре в приложении каналов Матч 1,2,3
Также, со слов пользователя иногда приложение не открывается, показывает значок, загрузки всё, тёмный экран.
ТВ приставка Xiaomi, модель, MItv-AFKRO, версия Android 11, IP 46.138.232.143</t>
  </si>
  <si>
    <t>Коллеги, доброго все дня! @Inventos_tech_sup @Uma_Tech_Support 
Напоминаю про воскресенье.
В воскресенье 26.10 состоятся два важных матча: Зенит - Динамо и Реал - Барселона. 
Эфир с 17:00 до 20:20. Пик нагрузки ожидаем в 18:20. 
Реал - Барселона будет транслироваться на канале "Футбол 2", затем, когда матч Зенит - Динамо завершится, на канале "Матч ТВ" также продолжится трансляция "Реал - Барселона". 
Матч будет доступен и сразу к бесплатному просмотру по ссылке: https://matchtv.ru/football/spain/matchtvvideo_NI2254931_translation_Real___Barselona_Chempionat_Ispanii_Tur_10, а также в приложениях "МАТЧ".
Ожидаем высокую нагрузку, около 500 тыс. Кроме того, учитывая прошлые опыты подобных событий, вполне возможны ДДОС атаки на нашу инфраструктуру и на инфраструктуру ГИД. 
@Uma_Tech_Support  не получил от вас отбивки в почте, что приняли инфу. Дублирую тут:
Пожалуйста, предупредите коллег из ГИД и подготовьтесь заранее на своей стороне, будьте на оперативной связи во время указанных матчей. 
Это очень важно, чтобы трансляции прошли штатно, сайт/приложения не падали, а авторизация осуществлялась быстро и без ошибок (хотя ppv-трансляция будет доступна и без авторизации).</t>
  </si>
  <si>
    <t>Добрый вечер!
Как подрезать начало у загруженного файла с помощью редактора?</t>
  </si>
  <si>
    <t>Что-то интересное. раньше такого не было. Теперь появились ограничение на общее количество возможного подключения каналов?
Или у меня что-то баганулось?</t>
  </si>
  <si>
    <t>добавлю в инструкцию от 30.09 по завершению обращения</t>
  </si>
  <si>
    <t>Добрый вечер!
Подскажите, пожалуйста, по данной проблеме пользователя есть решение? 
Дело в том, что пользователь сегодня снова обратился, с его слов проблема та же.</t>
  </si>
  <si>
    <t>Нестабильное подключение</t>
  </si>
  <si>
    <t>Здравствуйте. Я так понимаю бесплатного рестрима, тарифа R2 больше нет??</t>
  </si>
  <si>
    <t>Добрый день. С недавних пор на настройках VK появилась надпись Улучшите свой тариф. У меня всего 2 канала Youtube, VK. Значит ли это что VK больше не доступен в бесплатном тарифе?</t>
  </si>
  <si>
    <t>Так на VK видео Live мне бесплатно доступ и закрыли. Или VK  Это не VK видео  Live?</t>
  </si>
  <si>
    <t>@restream_webcaster - А скажите - я не помню, спрашивал ли я или кто-то - площадка "https://dlive.tv" юзабельна у Вас через "Другое" для платных тарифов? Планируется ли (ведется ли работа) по добавлению в "Интегрированные". С чатом или без? Не помню: спрашивал или нет. 😊</t>
  </si>
  <si>
    <t>как определить интегрированные площадки. Мне даёт только одну- Ютуб. Больше нет. Как тогда использовать тариф R2?</t>
  </si>
  <si>
    <t>Добрый вечер!
Пользователю из РФ недоступен просмотр на сайте Матч ТВ.  Трансляция недоступна в вашем регионе.
Date: Sun, 26 Oct 25 18:45:03 +0300
GeoIP country: RU
GeoIP country nginx: UA
GeoIP region nginx: 43
HTTP_USER_AGENT: Mozilla/5.0 (Windows NT 10.0; Win64; x64) AppleWebKit/537.36 (KHTML, like Gecko) Chrome/141.0.0.0 Safari/537.36 Edg/141.0.0.0
REMOTE_ADDR: 46.151.151.82
HTTP_X_FORWARDED_FOR: 46.151.151.82, 46.151.151.82
IP-Z: 46.151.151.82
Proxied IP: 46.151.151.82
Network Family: common
Current UID/SU: /
HAS FLASH: false
MSE: true
ВПН - нет</t>
  </si>
  <si>
    <t>Добрый вечер! Подскажите из-за чего? эта таже проблема с аудиодорожками когда интершум был платным?</t>
  </si>
  <si>
    <t>В одном случае запросили har, коллеги сказали наверное нагрузка большая. В другом случае передала Константину, предварительно дело в устройстве пользователя. Подробнее разбираются. Один из пользователей вернулся, сообщил проблема более не наблюдается. Вероятнее всего, дело в нагрузке из-за матча Реал-Барса</t>
  </si>
  <si>
    <r>
      <t xml:space="preserve">У пользователя лагает канала Матч Футбол 2  на сайте. Смотрит матч "Реал - Барселона"
IP адрес: 188.191.167.35
Операционная система: Windows 11
YaBrowser 25.8
У меня зависает матч Реал - Барселона. Смотрю отдельную трансляцию
IP 46.39.230.67
Браузер Хром.
Еще жалоба от пользователя при просмотре матча Реал - Барселона. Трансляция идёт кадрами, подвисает
Ноутбук Acer TravelMate P2510-G2-MG / Win10
IP 95.105.85.0
Видео с проблемой от пользователя </t>
    </r>
    <r>
      <rPr>
        <u/>
        <sz val="10"/>
        <color rgb="FF1155CC"/>
        <rFont val="Arial"/>
        <family val="2"/>
        <charset val="204"/>
      </rPr>
      <t>https://disk.yandex.ru/d/e0EwdEXP5w0HKg</t>
    </r>
  </si>
  <si>
    <t>Добрый день!
Со слов пользователя вчера после матча он пробовал включить матч Гранада - Сельта, подтормаживания также есть, как на видео которое отправлял. 
Загрузка CPU при этом от  5 до 15%</t>
  </si>
  <si>
    <t>Здравствуйте!
У пользователя ErE9BZ6bvTDqrcfFzECaEN при попытке просмотра эфира всех каналов МАТЧ, но чаще при просмотре Матч Премьер, т.к. подписка оформлена на канал Матч Премьер, возникает ошибка "Не удалось загрузить видео. Попробуйте еще раз или повторите попытку позднее".  Проблема на всех устройствах.
Впервые ошибка появилась 1.10.2025, со слов пользователя проблема сохраняется до сих пор.
Устройства:
Смарт ТВ LG OLED65G4RLA, WebOS
iPhone 15, iOS 26.0, браузер Safari
IP 192.168.0.127 и 192.168.0.106</t>
  </si>
  <si>
    <t>Здравствуйте. Подскажите, пожалуйста у нас СРТ может принимать 4 дороги и для партнёров отдать только 2 нужные им дороги?</t>
  </si>
  <si>
    <t>Давайте я расскажу почему вещать через SMTP на Ютубе удобнее всего. 
У меня есть рабочий аккаунт, на на котором создано несколько разных Ютуб каналов. Трансляция в отдельном канале настраивается при помощи шаблона со своим ключём трансояции (который ваш сервис не видит). Получается что для того чтоб трансляция на ютуб началась, мне нужно сперва запустить трансляцию, потом зайти на ваш сервис и добавить новый канал. Как это происходит? Добавляем Ютуб. Гугл просит подтвердить вход через приложение, код или телефон (все должно быть в моменте под рукой). Потом нужно выбрать Ютуб канал, потом шаблон запланированной трансляции и только после этого все начнет работать. Всё это занимает примерно 3-5 минут. А раньше можно было просто нажать на кнопку запуска трансляции. 
Удобное нововведение, не правда ли?</t>
  </si>
  <si>
    <t>Напомните, пожалуйста, состояние сервера ВТБ на котором раньше были каналы sdi 1 2 3 4, мы ведь можем его сейчас подключить и использовать для наших нужд?</t>
  </si>
  <si>
    <t>Добрый вечер!
Пользователю из ДНР недоступен просмотр Матч ТВ. «Трансляция недоступна в вашем регионе»
Date: Wed, 29 Oct 25 20:36:23 +0300
GeoIP country: RU
GeoIP country nginx: RU
GeoIP region nginx: 00
HTTP_USER_AGENT: Mozilla/5.0 (Windows NT 10.0; Win64; x64) AppleWebKit/537.36 (KHTML, like Gecko) Chrome/138.0.0.0 YaBrowser/25.8.0.0 Safari/537.36
REMOTE_ADDR: 62.182.66.189
HTTP_X_FORWARDED_FOR: 62.182.66.189, 62.182.66.189
IP-Z: 62.182.66.189
Proxied IP: 62.182.66.189
Network Family: common
Current UID/SU: /
HAS FLASH: false
MSE: true</t>
  </si>
  <si>
    <t>Добрый день, новые сди работают, отключите у нас, пожалуйста, срт 6 и 7. Спасибо.</t>
  </si>
  <si>
    <t>Коллеги, матч Сибирские Снайперы - МХК Молот будет размещаться по просьбе?</t>
  </si>
  <si>
    <t>Добрый вечер!
Пользователю из ДНР недоступен просмотр Матч ТВ. Трансляция недоступна в вашем регионе.
Date: Thu, 30 Oct 25 22:33:41 +0300 GeoIP country: RU GeoIP country nginx: RU GeoIP region nginx: 00 HTTP_USER_AGENT: Mozilla/5.0 (Windows NT 10.0; Win64; x64) AppleWebKit/537.36 (KHTML, like Gecko) Chrome/138.0.0.0 YaBrowser/25.8.0.0 Safari/537.36 REMOTE_ADDR: 213.251.195.75 HTTP_X_FORWARDED_FOR: 213.251.195.75, 213.251.195.75 IP-Z: 213.251.195.75 Proxied IP: 213.251.195.75 Network Family: common Current UID/SU: / HAS FLASH: false
MSE: true
ВПН - нет.</t>
  </si>
  <si>
    <t>здравствуйте. Почему сегодня не могу открыть вебинар?</t>
  </si>
  <si>
    <t>Здравствуйте. У партнёров появился календарь, но линий не хватает без них сложно ориентироваться.</t>
  </si>
  <si>
    <t>к исправить?</t>
  </si>
  <si>
    <t>Продолжая вопросы по моему письму, значит пересекаться эфирам нельзя. Но они у меня и не пересекались. То есть поток сначала лился в один, а потом с перерывом в другой.</t>
  </si>
  <si>
    <t>Здравствуйте! Спасибо за ваш сервис!
Но сегодня почему-то возникла проблема с добавлением канала VK Видео. Возникает ошибка «Неверный URL канала», когда ввожу URL, который мне выдаёт VK: rtmp://ovsu.okcdn.ru/input/</t>
  </si>
  <si>
    <t>клиенту объяснила где найти запись, но он не может восстановить пароль от лмс бб, отправила к ним в тех поддержку</t>
  </si>
  <si>
    <t>Добрый день. Не могу зайти по ссылке, чтобы пройти итоговый тест.</t>
  </si>
  <si>
    <t>передала в мм, коллеги разбираются</t>
  </si>
  <si>
    <t>Не установилась заглушка, хотя кнопка нажата.</t>
  </si>
  <si>
    <t>Добрый вечер!
Обратился пользователь GK3sxYXZgHTsiu9DzUrvFs 
В приложении во время просмотра трансляции футбола постоянно кратковременно пропадает звук. Со слов пользователя проблема со всеми доступными каналами  и любыми трансляциями. 
 ip адрес - 185.149.245.77
Смарт ТВ Samsung 23_PONTUSM_QTV_OS80</t>
  </si>
  <si>
    <t xml:space="preserve">Щемелинин Владислав </t>
  </si>
  <si>
    <t>Добрый день! Не могли бы вы пожалуйста обрезать загруженно видео с 01:37:46 и до конца</t>
  </si>
  <si>
    <t>Здравствуйте! У пользователя не запускаются трансляции и эфиры в приложении на ТВ Самсунг:
SMfnbB21hPCCSx6AKvcAFj
Ростелеком МРФ Северо-Запад
92.100.155.224. 
Версия ПО ТВ: T-MSLDEUC-1500.9
https://cloud.mail.ru/stock/4sw4rjQ2z5CzDsGMvCD4pAxA
Последняя попытка 5 минут назад</t>
  </si>
  <si>
    <t>Здравствуйте, не могу подключиться к лекции.
Подскажите пожалуйста, что делать?
Нажимаю подключиться, а мне пишет выпокинули встречу</t>
  </si>
  <si>
    <t>Здравствуйте. Я вошла зарезервировалась на сайте через гугл аккаунт. Но сейчас мне нужно зайти с другого устройства, на котором я не хочу указывать свои данные гугл профиля. Если ввести почту и пароль, которые подходят к нему, они не принимаются вашим сервисом - пароль не верный, но другой мне на почту не приходил. Изменить пароль тоже не получилось. Можете подсказать, как выполнить вход через почту?</t>
  </si>
  <si>
    <t>зарегистрировалась в вашекм сервисе. настроила трансляцию с зум. а при передачи трансляции с вашего сервиса на ютуб и кинескоп, ничего не происходит</t>
  </si>
  <si>
    <t>Здравствуйте. Не работает стрим из obs, пропуска кадров нет, но до рестрима поток не доходит
Сигнал есть, а кпртинки нету
рестрим не работает, трафик с обс уходит, а вывода нет</t>
  </si>
  <si>
    <t>А есть у кого такая проблема, что ОБС не с первого раза стрим стартует, и приходится несколько раз вписывать ключ потока и url-адрес? Напрямую всегда все нормально, только с Рестрим такая штука. И происходило это на разных версиях ОБСа и Windows.</t>
  </si>
  <si>
    <t>Доброе утро! в 10-00 у меня лекция. Не могу войти в свой аккаунт</t>
  </si>
  <si>
    <t>Подскажите, у меня подписка на одну команду?</t>
  </si>
  <si>
    <t>Здравствуйте, не подключается к youtube - пишет
Ошибка авторизации на платформе: youtube, время: 2025-09-07T17:34MSK</t>
  </si>
  <si>
    <t>Здравствуйте, в лк не появилась трансляция от 5.09 ска- сахалинские акулы.</t>
  </si>
  <si>
    <t xml:space="preserve">Смотрит Константин </t>
  </si>
  <si>
    <t>Добрый день!
У пользователя UID WGSEdkPbNcguS9msRVGT81 при просмотре на Смарт ТВ  Hisence канала Матч Премьер в приложении  возникает ошибка "Не удалось загрузить видео"
Ошибка появляется при просмотре канала Матч Премьер, через несколько минут после включения. 
Другие приложения на данном ТВ работают без проблем.
ТВ: TV Hisence 75, OC VIDAA 
Версию приложения обновлял до последней
Пробовал через другого провайдера (Мегафон) проблема сохраняется.</t>
  </si>
  <si>
    <t>Оплатил тариф на транскоддинг но не могу его включить</t>
  </si>
  <si>
    <t>Я уже приобрел Restream 5 Месяц и Transcoding 1 Месяц, транскодинг работает, но рестрим 5 не подключает новый поток, 4 подключине новый не добавляется</t>
  </si>
  <si>
    <t>мне нужно с 4к транскодировать в 1080 на один канал . подойдет мне тариф за 400 р месяц</t>
  </si>
  <si>
    <t>Здравствуйте! Оплатил транскодинг и обычную подписку. Работает только транскодинг. Обычная подписка не даёт активировать 3 поток. pavel@frankov.ru</t>
  </si>
  <si>
    <t>Всем привет. Можете посмотреть, отправляется ли информация об изменениях в Спортбокс?
Утром настроил мультикам на вебкастере. На спортбоксе при этом информации о наличии мультикама в трансляции до сих пор нет. 
Ресь идет про эти трансляции
https://video.matchtv.ru/client/events/1294194
https://video.matchtv.ru/client/events/1294370</t>
  </si>
  <si>
    <t>Добрый день! Мы хотели бы продлить нашу подписку до 01.01.2026 пока что)</t>
  </si>
  <si>
    <t>Добрый день! Общались сейчас с вами по почте (vadim@grid.gg) Мы попробовали изменить интервал ключевых кадров, проблема не пропала. У нас все еще зеленый экран. Вот тут на скриншоте настройки</t>
  </si>
  <si>
    <t>Пользователь не вернулся с ответом</t>
  </si>
  <si>
    <t>Просто пришёл сказать спасибо за сервис! Долго искал как же обойти проблему с дропом битрейта, нашёл вас! Не прошло и пяти минут как я был вынужден купить подписку чтобы протестировать работу сервиса БЕЗ неудаляемой вотермарки, но каково было моё удивление, когда я осознал, что это всё было вовсе необязательно! Почему? Потому что без какой-либо причины стрим на твиче просто не пошёл! Вы, наверное, подумаете, что я не запланировал трансляцию? Запланировал) И обратный отсчёт дошёл до нуля. Спасибо за то, что оперативно показали, что не стоит даже пытаться пользоваться вашим сервисом! НУ И ЗА БИТРЕЙТ 2500 ТОЖЕ СПАСИБО, ДАЖЕ ЕСЛИ БЫ РАБОТАЛО ВСЁ, С ТАКИМ БИТРЕЙТОМ СМЫСЛА НОЛЬ</t>
  </si>
  <si>
    <r>
      <t xml:space="preserve">Добрый вечер,
У нас отображаются неправильные обложки на камерах в плеере в этой трансляции:
https://matchtv.ru/football/rpl/552400768-krasnodar-akron-13-09-2025
Внутри вебкастера на этих камерах установлены обложки, но в плеере почему-то выводится гцп
Вот ссылки на камеры
https://video.matchtv.ru/client/events/1296150/edit
https://video.matchtv.ru/client/events/1296146/edit
https://video.matchtv.ru/client/events/1296142/edit
</t>
    </r>
    <r>
      <rPr>
        <u/>
        <sz val="10"/>
        <color rgb="FF1155CC"/>
        <rFont val="Arial"/>
        <family val="2"/>
        <charset val="204"/>
      </rPr>
      <t>https://video.matchtv.ru/client/events/1296138/edit
https://rdm.inventos.ru/issues/163579</t>
    </r>
  </si>
  <si>
    <t xml:space="preserve">Привет! 
Надеюсь у всех все хорошо
Нравится ваш продукт, однако появился вопрос
У меня идут 2 стрима/потока - первый на десктоп версию, второй на мобильный формат.
В вашем кабинете я могу использовать только один ключ потока(либо на десктоп либо на моб) 
— Можно конечно завести у вас 2 аккаунта, один использовать для передачи на ПК, второй на моб 
Мой вопрос в том, возможно ли как-то сделать это все в одном Лк? 
Чтобы я мог передавать вам 2 формата/стрима одновременно
Буду благодарен за обратную связь! </t>
  </si>
  <si>
    <t>сингал есть но ничего нет</t>
  </si>
  <si>
    <t>Доброго вечера! 
Не могу добавить канал Youtube на вашей платформе. 
Канал: 
https://www.youtube.com/@evangelie_dyakovo/videos
Не являюсь владельцем этого канала, однако мне предоставлены права Менеджера (могу вести трансляции).
При попытка добавить канал в вижу только собственные Youtube-каналы (где я владелец). Указанный выше канал не наблюдаю в предложенном списке. 
Подскажите пожалуйста как добавить указанный канал?</t>
  </si>
  <si>
    <r>
      <t xml:space="preserve">Добрый день. Когда мы запускаем трансляции, мы это делаем минут за 10 до начала, на всякий случай, потом лишнее отрезаем в записи. И после запуска какое-то время (примерно секунд 20-30) в плеере на сайте идет обратный отсчет. Видимо кэшируется там что-то или еще что. Но сегодня я запустил трансляцию Рома - Торино, и там в плеере на сайте пошел обратный отсчет аж на 10 минут, то есть до указанного времени трансляции. Обычно так не бывает и вообще это не очень удобно, потому что дежурному редактору надо убедиться сразу после запуска, что в плеере есть картинка. С чем это может быть связано? Трансляция уже давно идет, но на всякий случай вот ссылка: </t>
    </r>
    <r>
      <rPr>
        <u/>
        <sz val="10"/>
        <color rgb="FF1155CC"/>
        <rFont val="Arial"/>
        <family val="2"/>
        <charset val="204"/>
      </rPr>
      <t>https://news.sportbox.ru/Vidy_sporta/Futbol/Evropejskie_chempionaty/Italiya/spbvideo_NI2240087_translation_Roma___Torino_Chempionat_Italii_Tur_3</t>
    </r>
  </si>
  <si>
    <t>Коллеги, доброго дня! Завтра в первой половине дня помогите, пожалуйста, решить такой вопрос:
Мы все голы рпл публикуем на лендинге: https://miratorg.matchtv.ru/
Но сейчас при запуске появляется ошибка. Добавьте, пожалуйста этот домен в исключения</t>
  </si>
  <si>
    <t>https://rdm.inventos.ru/issues/163583</t>
  </si>
  <si>
    <t>Коллеги, добрый вечер!
Оставлю заявку от пользователя здесь, чтобы вы могли заняться ей в удобное время:
Здравствуйте. В Google Chrome постоянно каждую серию шинной борьбы (2 сезон) смотрю с вечными догрузками. Специально проверил - ни на одном плеере такого нет, ни в ютубе, ни на сторонних сайтах. Очень прошу помочь. С ВПН видео вообще не воспроизводилось (что тоже не совсем ясно, почему).
Интернет 500мбит, пинг до серверов чаще всего 2-4. Ну точно не на моей стороне проблема)
Google Chrome. ПК
IP: 77.37.241.39
Динамический диапазон</t>
  </si>
  <si>
    <t>Здравствуйте. Лекция началась, а у меня пишет дождитесь начала. Перезагружала, но без эффекта</t>
  </si>
  <si>
    <t>Добрый день. вчера пробовал транскодинг на Твич, разрешение 1920. Трансляция постоянно обрывается , крутится загрузка . Битрейд понизил до 6000. Основная трансляция в 4к 28 000 битрейда .</t>
  </si>
  <si>
    <t>Скажите, а в теории вот с этого конкретного списка видеороликов можно отключить рекламу, какой-то настройкой или скриптом пройтись? Прероллы</t>
  </si>
  <si>
    <t>Здравствуйте, подскажите сколько одновременных трансляций можно запустить на каждом из тарифов для рестриминга?</t>
  </si>
  <si>
    <t>привет, у нас тут видео не грузится с яндекс диска в ноду 
https://video.matchtv.ru/client/events/1297338/edit 
остановилось на этой отметке час назад</t>
  </si>
  <si>
    <r>
      <t xml:space="preserve">Здравствуйте. Подскажите, пожалуйста можно ли узнать куда делись события в 2018 в личном кабинете лиги ВТБ записи заканчиваются 29.05, хотя сезон завершился на сайте лиги позже, есть матч например ЦСКА Химки 10 июня в инвентос его нет, но сохранился ID записи </t>
    </r>
    <r>
      <rPr>
        <u/>
        <sz val="10"/>
        <color rgb="FF1155CC"/>
        <rFont val="Arial"/>
        <family val="2"/>
        <charset val="204"/>
      </rPr>
      <t>webcaster.pro/client/events/921285/edit</t>
    </r>
  </si>
  <si>
    <t>Здравствуйте. Узнать хотел по поводу настраиваемого тарифа, как подключить и тп?</t>
  </si>
  <si>
    <t>Ого аж больше чем через год залили, подскажите, по id можно искать в файлах и роликах верно?</t>
  </si>
  <si>
    <t>Доброе утро. У меня опять не получается перейти на лекцию, помогите пожалуйста</t>
  </si>
  <si>
    <t>https://rdm.inventos.ru/issues/163647</t>
  </si>
  <si>
    <t>Здравствуйте. Пока не забыл. С 1 октября наычинается лига ВТБ давайте вернём в строй ртмп каналы 5 штук</t>
  </si>
  <si>
    <t>Добрый день!
Обратился пользователь с вопросом: Мой интернет оператор попросил сделать трассировку. Вы не могли мне дать номера своих ip адресов для получения информации, что проверить потерю пакетов через программу winmtr?*</t>
  </si>
  <si>
    <t>Добрый вечер,а если стримить на бесплатном тарифе,как настроить битрейд на 2 канала? к примеру твитч и ютуб,если в обс выставлен под твич,то какой битрейд будет в ютуб</t>
  </si>
  <si>
    <t>чем отпличается транскодирование от ретрансляции</t>
  </si>
  <si>
    <t>Добрый день! Есть ли какие-то продвижения? Можем отправить тестовой стрим еще раз если это может как-то помочь</t>
  </si>
  <si>
    <t>Добрый день. хочу уточнить, наши кодировщики могут принимать входящий как 1080i50 так и 1080p50? интересуют каналы срт1-5 срт11-17</t>
  </si>
  <si>
    <t>Добрый день!
Сайт что-то не открывается</t>
  </si>
  <si>
    <t>Добрый вечер!
Коллеги, столкнулся с проблемой при загрузке файла по присланной
ссылке.</t>
  </si>
  <si>
    <t>столкнулся с такой проблемой</t>
  </si>
  <si>
    <t>Добрый день, не могу зарегистрироваться на WBNR.SU. пишет, что не найдена эл почта</t>
  </si>
  <si>
    <t>https://start.webcaster.pro/admin/events/2828203
https://start.webcaster.pro/admin/events/2825779
В этих событиях старт в 16:00. Рестрим стоит за 59 минут, галочка Автозапуск стоит. Но они не запустились.
Посмотрите, почем?</t>
  </si>
  <si>
    <t>подскажите где эта вкладка Сеть, у меня опять перебои</t>
  </si>
  <si>
    <t>Доброе утро коллеги. 
Для коректного рестрима в телеграмм надо иметь качество видео с битрейтом не выше 3 мбит/с</t>
  </si>
  <si>
    <t>приветствую, не могу найти где добавить каналы</t>
  </si>
  <si>
    <t>Добрый день, можем запросить удаление аккаунта devops-team@grid.gg с платформы restream?</t>
  </si>
  <si>
    <t>Добрый день. 28-30.09 будет событие. 
https://start.webcaster.pro/client/events/2830579/edit
https://start.webcaster.pro/client/events/2830639/edit
https://start.webcaster.pro/client/events/2830739/edit
ЗАказчик просит забрать поток в режиме caller. Подскажите, с него мне надо взять IP устройства?</t>
  </si>
  <si>
    <t>Доброй ночи, тариф не продлился сам, помогите))</t>
  </si>
  <si>
    <t>какова задержка рестрима ?</t>
  </si>
  <si>
    <t>программа не видит мою презентацию</t>
  </si>
  <si>
    <t>Здравствуйте! Оплатили у вас тариф на месяц - аккаунт gazeta12345@gmail.com
В тарифе написано - что битрейт будет до 40мб. Подключили в качестве ретрансляции трансляцию на платформу геткурс, а там ошибка - низкий битрейт</t>
  </si>
  <si>
    <t>Сегодня на сайте МатчТВ проблемы с плеером - невозможно посмотреть записи.</t>
  </si>
  <si>
    <t>подскажите, почему я стою в очереди)</t>
  </si>
  <si>
    <t>Добрый день!
В Донецке недоступен просмотр Матч ТВ на сайте.
Date: Sat, 27 Sep 25 12:54:46 +0300
GeoIP country: RU
GeoIP country nginx: UA
GeoIP region nginx: 14
HTTP_USER_AGENT: Mozilla/5.0 (Windows NT 10.0; Win64; x64) AppleWebKit/537.36 (KHTML, like Gecko) Chrome/140.0.0.0 Safari/537.36
REMOTE_ADDR: 91.217.244.212
HTTP_X_FORWARDED_FOR: 91.217.244.212, 91.217.244.212
IP-Z: 91.217.244.212
Proxied IP: 91.217.244.212
Network Family: common
Current UID/SU: /
HAS FLASH: false
MSE: true
провайдер - Сириус</t>
  </si>
  <si>
    <t>Здравствуйте. Проблема с каналом русская история https://start.webcaster.pro/client/channels/3815/watch?autostart=1, посмотрите, пожалуйста, плеер iframe не работает а при этом m3u отлично работает в МП и смарттв</t>
  </si>
  <si>
    <t>Добрый день, с киком можно работать через вас?</t>
  </si>
  <si>
    <t>Здравствуйте. Сейчас пробовал провести трансляцию, но она почему-то сработала только в группе ВК. В Telegram и Youtube тишина, хотя вроде подключил все.</t>
  </si>
  <si>
    <t>Добрый день! Возможно ли передавать две аудидорожки на твич через ваш сервис?</t>
  </si>
  <si>
    <t>Добрый вечер!
Пользователь UID Fa1ALugDJaAnpWVvLKAcZX
в приложении приобрел трансляцию матча Спартак - Пари НН, но при попытке просмотра в приложении на Смарт ТВ получил ошибку
ТВ - Samsung 20_NIKEL_UHD
Все остальные приложения работают</t>
  </si>
  <si>
    <t>Здравствуйте. А тех работы до скольки у вас?</t>
  </si>
  <si>
    <t>Доброе утро!
В ДНР недоступен просмотр Матч Премьер на сайте. Ошибка: "Видео недоступно в вашем регионе"
Date: Mon, 29 Sep 25 08:58:15 +0300
GeoIP country: RU
GeoIP country nginx: RU
GeoIP region nginx: 00
HTTP_USER_AGENT: Mozilla/5.0 (Windows NT 10.0; Win64; x64)
AppleWebKit/537.36 (KHTML, like Gecko) Chrome/138.0.0.0
YaBrowser/25.8.0.0 Safari/537.36
REMOTE_ADDR: 62.182.64.66
HTTP_X_FORWARDED_FOR: 62.182.64.66, 62.182.64.66
IP-Z: 62.182.64.66
Proxied IP: 62.182.64.66
Network Family: common
Current UID/SU: /
HAS FLASH: false
MSE: true
ВПН - нет</t>
  </si>
  <si>
    <t>Здравствуйте, а можем сделать что бы работало во всех с Мр2, говорят в ААс они не могу или могу но очень сложно.</t>
  </si>
  <si>
    <t>Доброго времени суток, не запускается трансляция</t>
  </si>
  <si>
    <t>Здравствуйте, не могу войти в аккаунт, пишет,email занят</t>
  </si>
  <si>
    <t>У пользователя в приложении на Смарт ТВ при просмотре канала Матч ТВ, Матч Премьер трансляции постоянно зависают.
ТВ: LG webOS OLED55 C2RLA webOS24 ver. 23.25.55
IP 31.10.65.240
Со слов пользователя другие приложения работают без проблем</t>
  </si>
  <si>
    <t>Опять не работает</t>
  </si>
  <si>
    <t xml:space="preserve">По данному вопросу необхоимо писать Максиму Крылову </t>
  </si>
  <si>
    <t>Добрый день. У нас не загружается админка вебкастера</t>
  </si>
  <si>
    <t>Коллеги, добрый день. https://ifree.webcaster.pro/client/video_files/533693 - просьба вырезать кадры с 00:00:00 по 00:00:02, т.е. информация о возрастном ограничении показываться не должна</t>
  </si>
  <si>
    <t>были перебои в тг</t>
  </si>
  <si>
    <t>Добрый день.
Подскажите, уже долгое время наблюдаем проблему, при запуске рестрима на телеграмм, он начинает работать часа через пол.
Как можно решить данную проблему?</t>
  </si>
  <si>
    <t>@Vozimer @radlibek @Vadim_Ilyin Всем привет!  а для старых Самсунгов ничего не меняли? Сегодня уже 4-я жалоба по приложению версии 3.8 (старые самсунги) такого плана. Эфиры не работают, а ппв работает нормально</t>
  </si>
  <si>
    <t>Коллеги, добрый день!
У нас стейдж лежит https://admin.video.matchtv.zxz.su/admin посмотрите плиз</t>
  </si>
  <si>
    <t>Здравствуйте! Сейчас хотим потестить поток срт от нас к вам. Подскажите, пожалуйста, есть ли инструменты  контроля качества потока (по картинке, по звуку), мониторинг артефактов/ошибок?</t>
  </si>
  <si>
    <r>
      <t xml:space="preserve">Добрый день! Поглядите пожалуйста уже долгое время вот здесь стоит 33% всего конвертации </t>
    </r>
    <r>
      <rPr>
        <u/>
        <sz val="10"/>
        <color rgb="FF1155CC"/>
        <rFont val="Arial"/>
        <family val="2"/>
        <charset val="204"/>
      </rPr>
      <t>https://ifree.webcaster.pro/client/video_files/1145130</t>
    </r>
  </si>
  <si>
    <t>Регистрацию в реестре РКН имеете?</t>
  </si>
  <si>
    <t>Добрый день, скажите, а есть ли возможность трансляции, которая была вчера сделать окончание раньше чем она закончилась?</t>
  </si>
  <si>
    <t xml:space="preserve">Матч сделал другую склейку, информацию по обращению передана Саше в тикет с архивацей контента матч тв </t>
  </si>
  <si>
    <t>https://rdm.inventos.ru/issues/160447</t>
  </si>
  <si>
    <t>Добрый день!
Нам нужно скачать обзор. Сколько еще времени займет устранение бага?</t>
  </si>
  <si>
    <r>
      <t xml:space="preserve">можете запустить трансляцию </t>
    </r>
    <r>
      <rPr>
        <u/>
        <sz val="10"/>
        <color rgb="FF1155CC"/>
        <rFont val="Arial"/>
        <family val="2"/>
        <charset val="204"/>
      </rPr>
      <t>https://admin.video.matchtv.zxz.su/client/channels/1/watch?autostart=1</t>
    </r>
  </si>
  <si>
    <t>Коллеги, добрый вечер. Сегодня вышло обновление приложения Хайсенс, в котором появилась возможность выбирать аудиодорожку Dolby 5.1 на каналах Матч ТВ и Матч Премьер.
На канале Матч Премьер у некоторых пользователей такая проблема: при выборе многоканальной аудиодорожки висит лоадер и ничего не происходит</t>
  </si>
  <si>
    <t>Если вы загружаете видео с конвертацией, то максимальное качество готового файла 1080. 
Если у вас исходный файл качества 4к, то загружайте его без конвертации, чтобы сохранить качество</t>
  </si>
  <si>
    <t>Добрый день! Подскажите, пожалуйста, работает ли плеер с контентом в 4К? Загрузили видео, но максимальное разрешение в плеере по-прежнему только 1080.</t>
  </si>
  <si>
    <t>Всем привет еще раз!
Почему в плеере не сохранилась запись эфира предыдущих часов? С чем это может быть связано?</t>
  </si>
  <si>
    <t>Добрый день как сделать iptv ссылку?</t>
  </si>
  <si>
    <t>Добрый день. Подскажите, пожалуйста каналы Старт и Триумфу нас в плеере 50р или 25р, мы же их конвертируем в 50р а в плеер какой сигнал попадает?</t>
  </si>
  <si>
    <t>Коллеги, доброго дня! Такая история, и вопрос, какая логика заложена при таких ситуациях и заложена ли она вообще?
Человек оформляет подписку в плеере, через кассу плеера соответственно https://api.video.matchtv.ru/admin/users/10180557 еще и по промокоду 15.04.
Привязывает карту «Банковская карта 2202 20** **** 8017» продляет подписку, все хорошо. 
Позже решает, что хочет привязать другую карту и идет в личный кабинет и 22.06. привязывает новую карту: 
https://cp.match-club.ru/admin/transaction/25147252/edit «Банковская карта 2202 20** **** 5064»
16.07 происходит продление подписки, но эта перепривязка карты не учитывается и продление происходит с баланса старой карты (8017)</t>
  </si>
  <si>
    <t xml:space="preserve">Ответили, что по содержанию ролика не то, клиент сделает самостоятельно </t>
  </si>
  <si>
    <t>Добрый день! Вопрос, есть ли на платформе бесплатное тестовое видео для проверки качества и работы плеера? чтоб зрители могли делать тест , до оплаты?</t>
  </si>
  <si>
    <t>https://rdm.inventos.ru/issues/162679</t>
  </si>
  <si>
    <r>
      <t xml:space="preserve">Здравствуйте. Коллеги, проблема с «заглушкой» в перерыве футбола, не ставится.
</t>
    </r>
    <r>
      <rPr>
        <u/>
        <sz val="10"/>
        <color rgb="FF1155CC"/>
        <rFont val="Arial"/>
        <family val="2"/>
        <charset val="204"/>
      </rPr>
      <t>https://news.sportbox.ru/Vidy_sporta/Futbol/Russian_Cup/spbvideo_NI2229465_translation_Akron___CSKA_FONBET_Kubok_Rossii_po_futbolu_sezona_2025___2026_gg</t>
    </r>
  </si>
  <si>
    <r>
      <t xml:space="preserve">Коллеги, камеры слетели:
https://video.matchtv.ru/client/events/1286369/edit
Я пытаюсь добавить их щаново, но при дбавлении не отображается камера 
12082025 Зенит - Рубин. Камера на Игрока с мячом
</t>
    </r>
    <r>
      <rPr>
        <u/>
        <sz val="10"/>
        <color rgb="FF1155CC"/>
        <rFont val="Arial"/>
        <family val="2"/>
        <charset val="204"/>
      </rPr>
      <t>https://video.matchtv.ru/client/events/1286369/edit</t>
    </r>
  </si>
  <si>
    <t>Добрый день! Подскажите, пожалуйста, работает ли плеер с контентом в 4К? Загрузили видео, но максимальное разрешение в плеере по-прежнему только 1080.
...
Очень нужна подробная инструкция, потому что кнопку "Без конвертации" в окне загрузки я в упор не вижу :))</t>
  </si>
  <si>
    <t>Пришло в ВК, запросили почту</t>
  </si>
  <si>
    <t>Здравствуйте.
Я оплатил месяц подписки, средства с карты сняты, но данные на сайте показывают, как буд то бы я ничего не оплачивал.
Прошу разобраться.</t>
  </si>
  <si>
    <t>там пока непонятно, разбираемся, но ручками и глазками. Тикета нет, появится когда потребуется разработчик</t>
  </si>
  <si>
    <t>И снова здавствуйте) При попытке запустить трансляцию получаем ошибку</t>
  </si>
  <si>
    <t>Чтобы могли смотреть контент через плеер в 4К. Исходный файл в 4К у меня есть. Честно говоря, даже не знали, что у вас есть какие-то опции в плане загрузки и конвертации контента.</t>
  </si>
  <si>
    <t>коллеги в курсе, занимаются</t>
  </si>
  <si>
    <t>https://rdm.inventos.ru/issues/162199</t>
  </si>
  <si>
    <t>Добрый день. У нас мониторинг сработал:
&gt; Уведомляем о том, что истекает сертификат на домене bl.webcaster.pro 29-08-2025 11:32:20 GMT.
Хочу ответить, что для совместимости со старыми устройствами, нужно выпускать сертификат c поддержкой Root R1</t>
  </si>
  <si>
    <t>Добрый вечер!
Коллеги, посмотрите, пожалуйста, почему данная трансляция не работает на сайте матча. Выдаёт 404-ю ошибку.
На сайте Спортбокса она работает нормально.
https://matchtv.ru/football/turkey/matchtvvideo_NI2226669_translation_Gaziantep___Galatasaraj_Chempionat_Turcii_Tur_1</t>
  </si>
  <si>
    <t>Добрый день, друзья! Могли бы сбросить подписку, пожалуйста?
Email: Romario010280@yandex.ru
Заранее спасибо 🙌</t>
  </si>
  <si>
    <t>Пользователю недоступен просмотр на сайте на территории РФ
Со слов пользователя ВПН нет</t>
  </si>
  <si>
    <t>Пользователю из РФ недоступен просмотр Матч ТВ</t>
  </si>
  <si>
    <t>@konyshevvvv Максим
у меня на лыже не работает 4к
На Андроид ТВ у меня было два подвисания за все время трансляции в первом тайме</t>
  </si>
  <si>
    <t>https://rdm.inventos.ru/issues/162775</t>
  </si>
  <si>
    <t>Доброе утро коллеги. 
у нас есть редко используемые каналы srt1-srt5 скажите они настроены корректно? 
у нас 20 августа планируется использование почти одновременно srt1-5 +  srt11-17.
Предполагается что настройки срт1-5 такие же как у каналов срт11-17</t>
  </si>
  <si>
    <t>Коллеги, добрый день! Столкнулись с проблемой, что из под офисной сети нет возможности попасть в админку https://video.matchtv.zxz.su/admin
Наши админы разбираются с проблемой и запрашивают обратные traceroute до 198.19.198.1 и отдельно до 198.19.200.1.
Также будет полезно посмотреть всю таблицу маршрутизации. 
спасибо заранее!</t>
  </si>
  <si>
    <t>Здравствуйте. Сделайте, пожалуйста, новый личный кабинет партнёра Туран Азербайджан и добавьте новые учетные записи к нему viktor@realtv.az, yasharsoy@gmail.com, info@sporttv.az</t>
  </si>
  <si>
    <t>Когда МАХ сделает прямые эфиры, то на тоже можнго будет сделать рестрим ?</t>
  </si>
  <si>
    <t>Добрый день! меня Анна зовут, я режиссер РДС. у нас вчера была трансляция. хотела уточнить, можно ли из завершенной трансляции удалить кусок?</t>
  </si>
  <si>
    <t>Добрый день, возможно ли стримить в тик-ток</t>
  </si>
  <si>
    <t>Добрый день, как пользоваться irl pro</t>
  </si>
  <si>
    <t>Добрый день! С похожей проблемой пришел пользователь на телевизоре Тошиба с ОС Вида 
Телевизор Toshiba 55X9900LE
ip 5.166.192.208
Но у него проблема не только в трансляциях 4к, а в каналах Футбол 1, Футбол 2 и Матч ТВ.</t>
  </si>
  <si>
    <t>Ещё один вопрос про личный кабинет партнёра, время трансляции автоматически меняется или всегда отображается московское время?</t>
  </si>
  <si>
    <t>отвалился ютуб, что с впн что без не грузит</t>
  </si>
  <si>
    <t>не получилось ?</t>
  </si>
  <si>
    <t>Добрый день! https://video.matchtv.zxz.su/api/video_progress.json?cid=matchtv&amp;provider=pass_media&amp;uid=HUufJNrfGB3bts9P4JoY6g&amp;sig=871fec6ab5a67aeb5c6fff63086b9ce0 возвращает пустой список. Хотя просмотры у этого юзера сегодня были. Вчера в 16:38 этот же запрос возвращал список просмотров и при просмотре в нашем мобильном приложении, список пополнялся. Сейчас после просмотров не добавляется ничего и вчерашние пропали. Может быть какая-то проблема на вашей стороне?</t>
  </si>
  <si>
    <t>Просьба в комнате дать права администратора батчин Алексей и Владимир Патрин</t>
  </si>
  <si>
    <t>оплату произвести , выше адерс</t>
  </si>
  <si>
    <t>Добрый день! Подскажите пожалуйста, я впервые пользуюсь вашим сервисом. У меня задача такая - запустить созвон на Zoom - транслировать его в телеграм - канале В связи с ограничениями - мы лишись возможности проводить эфиры с гостями в канале. Не могли бы вы помочь мне ускорить обучение по использованию вашим сервисом?</t>
  </si>
  <si>
    <t>Добрый день!
Пользователю из ДНР недоступен просмотр Матч ТВ на сайте 
Date: Tue, 19 Aug 25 17:09:58 +0300
GeoIP country: RU
GeoIP country nginx: RU
GeoIP region nginx: 00
HTTP_USER_AGENT: Mozilla/5.0 (Linux; Android 10; K) AppleWebKit/537.36 (KHTML, like Gecko) Chrome/139.0.0.0 Mobile Safari/537.36
REMOTE_ADDR: 213.251.207.97
HTTP_X_FORWARDED_FOR: 213.251.207.97, 213.251.207.97
IP-Z: 213.251.207.97
Proxied IP: 213.251.207.97
Network Family: common
Current UID/SU: /
HAS FLASH: false
MSE: true
провайдер Промтелеком</t>
  </si>
  <si>
    <t>Здравствуйте. А при стриме на ютуб - впн автоматически включается? МНе не нужно его включать?</t>
  </si>
  <si>
    <t>Вопрос про приложение IRL PRO для стриминга со смартфона на базе IOS. Это приложение доступно только для Android</t>
  </si>
  <si>
    <r>
      <t xml:space="preserve">Вот это? </t>
    </r>
    <r>
      <rPr>
        <u/>
        <sz val="10"/>
        <color rgb="FF1155CC"/>
        <rFont val="Arial"/>
        <family val="2"/>
        <charset val="204"/>
      </rPr>
      <t>https://apps.apple.com/ru/app/irl-link/id6447156883</t>
    </r>
  </si>
  <si>
    <t>а какую сумму платить ?</t>
  </si>
  <si>
    <t>Добрый день!
Нет ли проблем с плеерами?
Не работают у нас на сайте</t>
  </si>
  <si>
    <t>Планируете добавляться в наш мессенджер Макс?</t>
  </si>
  <si>
    <t>Добрый вечер! Являемся вашими клиентами, тариф R5. Телеграм не заводится, скрепит-фырчит, все остальные потоки норм. Очень подвело в нужный момент. С чем связано? Спасибо!</t>
  </si>
  <si>
    <t>Вебиум вернулся</t>
  </si>
  <si>
    <t>Добрый день! подскажите, можно ли сейчас оплатить 2 аккаунта с рестримом на 3 площадки? мне очень срочно 🙏</t>
  </si>
  <si>
    <t>Здравствуйте, пишу по поводу продления тарифа, сегодня последний день. У меня всё по прежнему без изменений - все скрины из переписки ранее актуальны, баннеры сервиса на всех моих каналах, на видео и в описаниях, понемногу привожу новых реальных людей</t>
  </si>
  <si>
    <t>Добрый вечер, у вас не поменялись тарифы? Прежние условия для т1 и т2 тарифов?</t>
  </si>
  <si>
    <t>Максима</t>
  </si>
  <si>
    <t>Не вернулись с ответом</t>
  </si>
  <si>
    <t>Непонятен вопрос/непонятно какая инструкция нужна</t>
  </si>
  <si>
    <t>Как подключиться к трансляции</t>
  </si>
  <si>
    <t>Вообще не доброе утро, господа, а что за дичь? Оплачивал на год тариф на 5 потоков, сейчас захожу  и вижу это</t>
  </si>
  <si>
    <t>Добрый день!
Пользователю из Луганска недоступен просмотр, ошибка: «Трансляция недоступна в вашем регионе».
Date: Sun, 24 Aug 25 10:01:08 +0300
GeoIP country: RU
GeoIP country nginx: RU
GeoIP region nginx: 00
HTTP_USER_AGENT: Mozilla/5.0 (Windows NT 10.0; Win64; x64) AppleWebKit/537.36 (KHTML, like Gecko) Chrome/138.0.0.0 YaBrowser/25.8.0.0 Safari/537.36
REMOTE_ADDR: 178.158.19.132
HTTP_X_FORWARDED_FOR: 178.158.19.132, 178.158.19.132
IP-Z: 178.158.19.132
Proxied IP: 178.158.19.132
Network Family: common
Current UID/SU: /
HAS FLASH: false
MSE: true
ВПН - нет.</t>
  </si>
  <si>
    <t>У пользователя UID HEHjCy1kchcN9qFBoWZSSv при просмотре на сайте зависают все каналы по подписке.
С его слов пробовал в разных браузерах.
Ноутбук, Redmibook pro16 2024, Windows 11.
Яндекс Браузер
Версия
25.8.0.1908 (64-bit)
провайдер "Вайнах Телеком"
IP 188.0.178.120</t>
  </si>
  <si>
    <t>Проблема в трансляции https://video.matchtv.ru/client/events/1287045/edit</t>
  </si>
  <si>
    <t>Коллеги, подскажите, пожалуйста, на матче https://matchtv.ru/football/rpl/552400753-kryliasovetov-krasnodar-23-08-2025 офсайдные камеры в FHD?</t>
  </si>
  <si>
    <t>Ребят, добрый вечер. Проблемы опять с тг, все как в прошлый раз</t>
  </si>
  <si>
    <t>Где скачать приложение</t>
  </si>
  <si>
    <t>ждем корректный ip</t>
  </si>
  <si>
    <t>Добрый день!
Обратился пользователь у которого при просмотре трансляций на Смарт ТВ периодически появляется ошибка
ТВ - hisense 5E7NQ
Ip адрес: 192.168.1.103
Версия ПО: V0002.09.01U.P0509
Версия приложения матч ТВ 4.2.4
Со слов пользователя чаще всего проблема появляется при просмотре матч Премьер. Другие приложения работают хорошо.</t>
  </si>
  <si>
    <t>Добрый день!
@small9rose  Помогите, пожалуйста, разобраться в проблеме.
У пользователя UID PNzWtSW69Pmj8EpzZVSNhn есть подписка Матч Премьер, но посмотреть трансляции в записи пользователь не может, ему предлагается их приобрести. По подписке просмотр трансляций в записи которые транслировались на канале в текущем сезоне должен быть доступен. 
Пользователь авторизован под своим номером на котором подписка.</t>
  </si>
  <si>
    <t>Пользователю недоступен просмотр трансляции Крылья Советов - Краснодар в приложении на Смарт ТВ
Другие матчи в приложении на ТВ работают.
ТВ - LG oled 55C9 Webos 05.40.97
версия приложения "МАТЧ!"  4.2.0
IP 91.185.76.52</t>
  </si>
  <si>
    <t>Обратился пользователь с жалобой на качество трансляции на сайте (смотрит матчи Ла Лиги из раздела Трансляции, прямые эфиры каналов с его слов не смотрит)
С его слов: Плеер постоянно переключается на низкий битрейт, игнорируя выбор качества 1080 в интерфейсе.
В инструментах разработчика во вкладке "Network" вижу постоянно повторяющуюся ошибку SSL PROTOCOL ERROR когда плеер запрашивает следующий парт медиаконтента с ваших CDN.  Проблема касается не только live трансляций: даже если включаю вчерашний матч - то же самое
Пробовал в разных браузерах (Firefox, Chrome, Chromium), с расширениями и без - никак не связано.</t>
  </si>
  <si>
    <t>Пользователь ответил: 
Там буквально вся сетевая активность браузера при просмотре видео, нет никакого практического смысла мне ещё раз записывать то же самое.
В логах явно присутствует ошибка ERR_SSL_PROTOCOL_ERROR, которую я демонстрирую на скрине.
Задержка 200 не должна приводить к переключению с 1080 на 360 или сколько там.</t>
  </si>
  <si>
    <t>Какие каналы для стимов доступны?</t>
  </si>
  <si>
    <t>Текст обращения: здравствуйте. зашёл на сайт чтоб начинать стрим (поток ещё не включал) и отображается такое сообщение. Я стримлю к вам 6 мегабит/сек, тариф 40 мегабит. Сайт сообщает что я стримлю 71 но я стрим ещё не начинал. Это ошибка в интерфейсе или сайт считает теперь сумарно мои потоки?</t>
  </si>
  <si>
    <t>Доброе утро!
IP же указан в тексте (Ip адрес: 192.168.1.103) или нужен актуальный?</t>
  </si>
  <si>
    <t>Добрый день! https://video.matchtv.zxz.su/api/video_progress.json?cid=matchtv&amp;provider=pass_media&amp;uid=28ArZMvvLNoWXBvqcXPzBt&amp;sig=f8e819598dbb6a652dac53479cca8563 вот юзер вроде смотрел евент 1290641, а просмотры пустые. Что может быть?</t>
  </si>
  <si>
    <t>А учитываются ли просмотры через плеер смарттв и андроидтв? Если нет, то что нужно сделать чтобы они учитывались?</t>
  </si>
  <si>
    <t>Коллеги, добрый день!
Подскажите, сейчас ведем тест на 4 канале 2 звуковые пары. По умолчанию правильно приходят 1-2 канал, 3-4 не вылезет в трансляцию?</t>
  </si>
  <si>
    <t>Здравствуйте. Чтобы запустить трансляцию в телеграме, эфир нужно запустить в самом тг, а потом свернуть приложение и перейти в Larix или нужно, чтобы оба приложения были открыты и транслировались? Мне нужно с одного телефона вести прямой эфир в вк, ютубе и телеграме. И еще вопрос по поводу последних двух - обходите ли вы замедление трансляций?</t>
  </si>
  <si>
    <t>живу в сибири, и у меня плохо ловит твич сервера. Вопрос такой: если стримить через вас, то 6к битрейта будут выглядить как 6к?</t>
  </si>
  <si>
    <t>Здравствуйте. Без платной подписки на трансляции не возможно убрать заставку с текстом?</t>
  </si>
  <si>
    <t>Коллеги, добавьте пожалуйста, адреса в белый список - 45.122.251.94
118.70.35.148</t>
  </si>
  <si>
    <t>Технопром</t>
  </si>
  <si>
    <t>Здравствуйте, мне нужно в видео-редакторе канала отмотаться по таймлайну на вчера(27.08), чтобы разметить вчерашние ивенты</t>
  </si>
  <si>
    <t>Ваше предложение ещё актуально? Я всё-таки хочу попробовать свои силы на ютубе и твиче</t>
  </si>
  <si>
    <t>Добрый день! Подскажите пожалуйста, почему эта ссылка при загрузке выдает ошибку 
И можно ли это исправить? А также можете ли вы подключиться под этими данными 
ftp://phobos\Priorfilm2:U9X5NYC852hG@185.108.161.92/Kino1TV/Ohotnica2/Ohotnica2_01.mp4</t>
  </si>
  <si>
    <t xml:space="preserve">Добрый вечер!
Недоступен просмотр Матч ТВ в Донецке </t>
  </si>
  <si>
    <t>@Vozimer @Inventos_tech_sup</t>
  </si>
  <si>
    <t>на каком тарифе возможен выбор количества битрейта на каждый из каналов?</t>
  </si>
  <si>
    <t>Доброе утро коллеги. можете посмотреть канал srt17 на него нам подают сигнал, со слов поставщика но я ничего не вижу в админке</t>
  </si>
  <si>
    <t>Такое поведение бывает, когда программа для стриминга отправляет нам несколько запросов одновременно и перегружает нашу платформу. Мы уже работаем над исправлением этой ситуации.</t>
  </si>
  <si>
    <t>Появилась такая проблема. Скопировал ключ и сервер в OBS, но трансляция не запускается, пишет - Для текущей службы нет доступного URl-адреса. Два часа назад всё работало. Что может быть?</t>
  </si>
  <si>
    <t>Максим @konyshevvvv у нас в приложении для тв на трансляции Кубка России, которая сейчас идет, откуда-то вылезло фейковое качество 4К. В потоке этого качества нет</t>
  </si>
  <si>
    <t>## Инструкция по решению проблемы
Шаг 1:
- Описание действий: заходим в админку Webcaster в раздел Главная-Медиа-Видео (https://webcaster.pro/client/all_video ), выбираем клиента Moniki_Ed и вставляем название вебинара.
- Результаты: информация о вебинаре
Шаг 2:
- Описание действий: если вебинар найден, то нажимаем в правом столбике на карандашик и переходим в раздел редактирования. В самом низу нажимаем экспорт в мп4. После экспорта нажимаем "Создать ссылку", копируем ее и отправляем в чат с МОНИКИ
- Результаты: ссылка на скачивание вебинара
Шаг 3:
- Описание действий: если вебинар не найден, то можно обратиться к Шавло Анастасия для уточнения информации. Возможно, запись вебинара не велась или была утеряна.
- Результаты: информация о вебинаре</t>
  </si>
  <si>
    <t>можно ли вытащить эту лекцию?
КФиПМД с курсом клинической фармакологии. Комплексный подход к ведению пациентов, получающих антитромботическую терапию.</t>
  </si>
  <si>
    <t>Направляем пользователя на наш сайт, так как данная информация публикуется там.</t>
  </si>
  <si>
    <t>мульти чат заработал для кика и ютуба?</t>
  </si>
  <si>
    <t>Здравствуйте, продолжает скакать картинка</t>
  </si>
  <si>
    <t>Уточняем информацию у менеджера проекта 
  Получаем ответ, что данная проблема уже изучается.</t>
  </si>
  <si>
    <t>У меня обс к сервису не коннектится - подключение спрасывается и обс уходит в бесконечный цикл переподключений.</t>
  </si>
  <si>
    <t xml:space="preserve">Данная роль https://webcaster.pro/admin/roles/545/permissions редактировалась последний раз (кроме сегодня) в 2020 году )) 
А в тикете https://rdm.inventos.ru/issues/142599 подход к блэкауту был изменен и появились новые галочки в ролях, которые для ОТР никто после релиза видимо в эту роль не поставил.
А сами ОТР пользовались последний раз заглушками вручную 06.03.2024, а 25.03.2024 выкатился релиз с их исправлениями. </t>
  </si>
  <si>
    <t xml:space="preserve">Ребята, вебкастер, посмотрите пожалуйста поведение на видео от редактора ОТР. складывается впечатлением что ручное управление заглушки не отрабатывает - либо что-то делаем не так 
</t>
  </si>
  <si>
    <t>Благодарим за предоставленную информацию</t>
  </si>
  <si>
    <t>Добрый день. Закрывайте кейс - проблемы всё таки на моей стороне. Она весьма странная и специфичная, но ваш сервис тут точно не при чём.</t>
  </si>
  <si>
    <t>Здравствуйте! Не транслируется на страницу VK</t>
  </si>
  <si>
    <t>В настоящее время у нас реализована следующая функциональность для работы с вертикальными видео из OBS:
При использовании OBS вертикальный стрим передаётся как отдельный поток. В связи с этим мы можем предложить индивидуальный тарифный план, предусматривающий два входящих потока — стандартный и вертикальный. Далее оба потока могут быть транслированы на необходимые вам платформы.</t>
  </si>
  <si>
    <t>Скажите, а эта фишка тоже будет работать через рестрим?
На днях увидел, что твич собирается ввести подобную фичу с обс. 
Правда не совсем понял, как оно работает... Я слышал, что ютуб сам обрезает твой стрим для того, чтобы он высвечивался в шортс, но не уверен насчёт твича.
Может кто-нибудь что-нибудь знает о подробностях?</t>
  </si>
  <si>
    <t>Добрый день, уже три раза пробую рестрим в Рутуб не получается</t>
  </si>
  <si>
    <t>На ноутбук как установить win10?!</t>
  </si>
  <si>
    <t>Здравствуйте, сдавала итоговый тест по оториноларингологии,выполнено,но было написано: первый этап. Мне ждать второй этап,или на этом обучение закончено? Спасибо за ответ</t>
  </si>
  <si>
    <t>Добрый день! Подскажите, пожалуйста, запускаю на 2 площадки: ютюб и рубут и на обеих лагает трансляция. Ошибка на скрине. Как это исправить?</t>
  </si>
  <si>
    <t>проигнорил</t>
  </si>
  <si>
    <t xml:space="preserve"> Шаг 1: 
   - Описание действий: для начала надо собрать обратную связь от пользователя. Банальные вопросы: подскажите, с чем связана причина удаления? Подскажите, вы столкнулись с неприятной ситуацией? Подскажите, какой тариф у вас сейчас?
    Также обязательно упомянуть, что наша техподдержка всегда готова помочь. В общем, собрать как можно больше инфы что его не устроило. 
   - Результаты: причина удаления аккаунта
2. Шаг 2: 
   - Описание действий: в случае, если пользователь все таки хочет удалить аккаунт и его не удалось переубедить, необходимо взять его почту.
   - Результаты: почта пользователя.
3. Шаг 3: 
   - Описание действий: далее заходим в административную [панель](https://app.restream.su/admin/users), на главной странице вводим почту пользователя и находим его аккаунт.
![[Снимок экрана 2025-02-20 в 13.08.37.png]]
Далее нажимаем на карандашик около имени и переходим в редактирование аккаунта. 
![[Снимок экрана 2025-02-20 в 13.09.18.png]]
Листаем в самый низ и находим кнопку "удалить". Нажимаем и учетная запись пользователя будет удалена.
![[Снимок экрана 2025-02-20 в 13.09.11.png]]
   - Результаты: удалена учетная запись.
</t>
  </si>
  <si>
    <t>Да, хочу удалить свой аккаунт</t>
  </si>
  <si>
    <t>https://rdm.inventos.ru/issues/159051</t>
  </si>
  <si>
    <t>Добрый день. Как там наш сервер поживает, скоро запустим?</t>
  </si>
  <si>
    <t>да, нужна помощь. как можно связаться и проверить по телефону ( вроде всё сделала правильно.</t>
  </si>
  <si>
    <t>А можно ночером сделать рестарт канала Триумф что с ним странное творится?</t>
  </si>
  <si>
    <t>Рекомендуем пользователю передобавить чат</t>
  </si>
  <si>
    <t>Добрый вечер, сегодня заметил что в мульти чате не отображались сообщения из ютуб, хотя до этого проблем вообще не было</t>
  </si>
  <si>
    <t>Добрый вечер. Скажите, можно ли нам организовать на субботу 14 числа 2 канала? Что бы мы могли провести 2 трансляции?</t>
  </si>
  <si>
    <t>Проигнорил</t>
  </si>
  <si>
    <r>
      <t xml:space="preserve">restream.su, 🥁 Артём Бикмурзин
Имя: #Неизвестный_Синий_Карибу &gt; Артём Бикмурзин
Email: temich771@gmail.com
Телефон: 89899567099
Время: 10.06.2025, 07:41:43
Локация: Russia, Moscow, Moscow
IP: 95.24.121.142
Страница: </t>
    </r>
    <r>
      <rPr>
        <u/>
        <sz val="10"/>
        <color rgb="FF1155CC"/>
        <rFont val="Arial"/>
        <family val="2"/>
        <charset val="204"/>
      </rPr>
      <t>https://restream.su/</t>
    </r>
    <r>
      <rPr>
        <sz val="10"/>
        <color rgb="FF000000"/>
        <rFont val="Arial"/>
        <family val="2"/>
        <charset val="204"/>
        <scheme val="minor"/>
      </rPr>
      <t xml:space="preserve">
restream.su, 🥁 Артём Бикмурзин
запустил стрим
restream.su, 🥁 Артём Бикмурзин
написано есть сигнал
restream.su, 🥁 Артём Бикмурзин
но картинки нету
restream.su, 🥁 Артём Бикмурзин
просто загрузка</t>
    </r>
  </si>
  <si>
    <t>https://rdm.inventos.ru/issues/160903</t>
  </si>
  <si>
    <t>Виталий Брагин, [10 июня 2025 г., 10:52:26]:
Здравствуйте. Давайте отключим совсем сервер ВТБ SDI 5,6,7,8 эти каналы мы переведём на новый сервер, они нам не понадобятся летом.
Хотя нет. эти каналы разбросаны по разным серверам. Лучше отключим сервер 1,2,3,4 совсем и переместим каналы на новый сервер.
Сервер мы получается возвращаем вам.</t>
  </si>
  <si>
    <t>Подскажите, а есть возможность поднять выходной битрейт, скажем, до 6 Мб/с (желательно с пресетом medium или fast для h264 или p6-p7 для hvenc) , при этом не трогать фреймрейт(что на входе, то и на выходе). Так как у нас может быть несколько трансляций с разным оборудование, какое-то из них поддерживает 50p какое-то только 25/30p.  И будет ли это стоить отдельных денег? Спасибо.</t>
  </si>
  <si>
    <t>Добрый день, поток не доступен с 15:12:27 где-то по 15:16</t>
  </si>
  <si>
    <t>Коллеги, это откуда у нас такое в трансляции взялось?</t>
  </si>
  <si>
    <t>Ещё у нас одна проблема, если один из партнёров меняет настройки стрима или добавляет ещё один стрим то у всех остальных партнёров стримы рестартятся, исправьте, пожалуйста.</t>
  </si>
  <si>
    <t>https://rdm.inventos.ru/issues/161135</t>
  </si>
  <si>
    <t>Добрый вечер! Почему то вчера и сегодня в вечернее время трансляция приходит на restream, но в ВК вобще не пошла а на Ютюб пошла минут через 8 после начала эфира</t>
  </si>
  <si>
    <t>Добрый вечер. Можете перезапустить линию Матч Арена? Там звук немного опережает картинку. Несильно, меньше секунды, но это заметно. Это не очень срочно, перезапустить можно сегодня или завтра.</t>
  </si>
  <si>
    <t>Добрый день. Не получается авторизировать ютуб. В чем может быть проблема?</t>
  </si>
  <si>
    <t>К сожалению, на данный момент мы не можем предложить стриминг в Инстаграм
Чтобы добавить оставшиеся платформы, необходимо создать эфир на нашей площадке и добавить каналы. Ознакомиться с инструкцией вы можете по ссылке https://restream.su/instruction</t>
  </si>
  <si>
    <t>restream.su, 🎼 Суркова Ирина Михайловна
Как добавить ютуб и инстаграмм (для них нужен же впн) нужны вк личная, рутуб, инста, твич,ютуб</t>
  </si>
  <si>
    <t>Вы пускаете сигнал на нашу площадку, а наша площадка отправляет его на выбранные вами 5 платформ. 
Для стриминга вам нужно соответствующее ПО, например OBS. 
Вы подключаете OBS и отправляете к нам сигнал.</t>
  </si>
  <si>
    <t>Подскажите пожалуйста хотел тариф купить у вас 5 стримов как на одном компьютере запустить 5 стримов</t>
  </si>
  <si>
    <t>купите платную версию ларикс</t>
  </si>
  <si>
    <t>хДРАВСТВУЙТЕ . ОПЛАТИЛА 5КАНАЛОВ,НО   ПО НАСТОЯЩЕЕ ВРЕМЯ ПРИ ТРАНСЛЯЦИИ ВЫХОДИТ ЭТОТ ТЕКСТ ...КАК ОТ НЕГО ИЗБАВИТЬСЯ?</t>
  </si>
  <si>
    <t>Всем привет! У нас пропал доступ до video.matchtv.zxz.su, хотел у вас уточнить, не было ли каких-то работ связанных с ИБ с вашей стороны? Доступ пропал вчера примерно в 12 дня.
UPD.
Забыл уточнить что доступа нет с рабочих стендов. Через UI удается попасть в админку и обращаться в апи.</t>
  </si>
  <si>
    <t>Запрашиваем у пользователя почту, с которой он регистрировался на платформе. Уточняем у пользователя, какой битрейт он подает на площадку.</t>
  </si>
  <si>
    <t>здравствуйте! у меня перестал работать рестрим на сайт  кик , сбрасываю ключ - запускается на минуту и опять в оффлайн - на других сайтах нормально работает</t>
  </si>
  <si>
    <t>пользователь не вернулся с обратной связью</t>
  </si>
  <si>
    <t>Добрый день
Не работает ваш сервер, не включает трансляцию</t>
  </si>
  <si>
    <t>Срочно помогите
Рестрим путает ключи для вк
Забиваем ключ в одну трансляцию, потом во вторую , в итоге первая останавливается из за того, что туда тоже попадает ключ второй
Короче бардак, работа парализована на 9 трансляциях</t>
  </si>
  <si>
    <t>Привет, запускаю на несколько платформ. Но работает только твич</t>
  </si>
  <si>
    <t>Что то даже сайт не открывается</t>
  </si>
  <si>
    <t>Добрый день. Подскажите, когда мы сможем начать пользоваться новым сервером?</t>
  </si>
  <si>
    <t>Здравствуйте. В календаре пропала красная полока показывающая текущее время, не отображаются каналы и не всплывает окно при нажатии на событие, почините, пожалуйста.</t>
  </si>
  <si>
    <t>Коллеги, можете потушить наши сервера ВТБ, надо их снять, а линии переставить.
Сервер где линии ВТБ 1-4 и те сервера с которых идут линии 5, 6, 7, 8.</t>
  </si>
  <si>
    <t>Добрый день. Моя коллега попросила помощи в сдаче онлайн-экзамена через WBNR.SU (помощь в том как пройти экзамен на компьютере) Она слушала лекции на телефоне. Подскажите, как правильно выйти на компьютере? Логин и пароль вы высылаете? Или свой придуманный надо вводить?</t>
  </si>
  <si>
    <r>
      <t xml:space="preserve">Объяснил по </t>
    </r>
    <r>
      <rPr>
        <u/>
        <sz val="10"/>
        <color rgb="FF1155CC"/>
        <rFont val="Arial"/>
        <family val="2"/>
        <charset val="204"/>
      </rPr>
      <t xml:space="preserve">инструкции </t>
    </r>
    <r>
      <rPr>
        <sz val="10"/>
        <color rgb="FF000000"/>
        <rFont val="Arial"/>
        <family val="2"/>
        <charset val="204"/>
        <scheme val="minor"/>
      </rPr>
      <t xml:space="preserve">как запускать трансляцию </t>
    </r>
  </si>
  <si>
    <t>У меня на ютюб трансляция не идет</t>
  </si>
  <si>
    <t>В случае добавления трансляции в плейлист, API ютуба изменяет название предыдущих трансляций на текущее название</t>
  </si>
  <si>
    <t>Странная штука, когда стримлю на ютуб, название и описание предыдущего стрима меняется на текущий стрим</t>
  </si>
  <si>
    <t>Через время работа нормализовалась</t>
  </si>
  <si>
    <t>Не работает твич и гг</t>
  </si>
  <si>
    <r>
      <rPr>
        <sz val="11"/>
        <color theme="1"/>
        <rFont val="Arial"/>
        <family val="2"/>
        <charset val="204"/>
      </rPr>
      <t xml:space="preserve">Добрый день. Все верно, битрейт можно выставлять до 40мбит/с.
По разрешению ограничений нет.
</t>
    </r>
    <r>
      <rPr>
        <b/>
        <sz val="11"/>
        <color theme="1"/>
        <rFont val="Arial"/>
        <family val="2"/>
        <charset val="204"/>
      </rPr>
      <t xml:space="preserve">Варианты серверов для подключения есть?
</t>
    </r>
    <r>
      <rPr>
        <sz val="11"/>
        <color theme="1"/>
        <rFont val="Arial"/>
        <family val="2"/>
        <charset val="204"/>
      </rPr>
      <t xml:space="preserve">
На данный момент самостоятельно вы не сможете это сделать. Все наши сервера находятся в России и вы распределяетесь на них автоматически по нагрузке
</t>
    </r>
    <r>
      <rPr>
        <b/>
        <sz val="11"/>
        <color theme="1"/>
        <rFont val="Arial"/>
        <family val="2"/>
        <charset val="204"/>
      </rPr>
      <t xml:space="preserve">А если с Беларуси?
</t>
    </r>
    <r>
      <rPr>
        <sz val="11"/>
        <color theme="1"/>
        <rFont val="Arial"/>
        <family val="2"/>
        <charset val="204"/>
      </rPr>
      <t xml:space="preserve">
Ваше местоположение не имеет значение. Вы распределитесь на российский сервер
</t>
    </r>
    <r>
      <rPr>
        <b/>
        <sz val="11"/>
        <color theme="1"/>
        <rFont val="Arial"/>
        <family val="2"/>
        <charset val="204"/>
      </rPr>
      <t xml:space="preserve">Т.е в теории потерь пакетов и урезания скорости до вас не должно быть
</t>
    </r>
    <r>
      <rPr>
        <sz val="11"/>
        <color theme="1"/>
        <rFont val="Arial"/>
        <family val="2"/>
        <charset val="204"/>
      </rPr>
      <t xml:space="preserve">
Все зависит от вашего интернет- соединения. Если вы будете наблюдать крещения пакетов, то можете обратиться в нашу техподдержку для уточнения информации. Мы обязательно вас проконсультируем</t>
    </r>
  </si>
  <si>
    <t>Добрый день! Подскажите, тариф рестрим 5, битрейт можно выставлять в обс до 40 000 кб/с правильно?
И в каком разрешении будет трансляция?</t>
  </si>
  <si>
    <t>Костя ответил</t>
  </si>
  <si>
    <t>Здравствуйте. Подскажите, как проходит процесс переноса данный с сервера ВТБ ?</t>
  </si>
  <si>
    <t>Доброй день, отображается черный экран в эфире и на веб сайте, АНО «ОТВР» (ОТР).
Прошу разобраться в проблеме, спасибо.
Так же не удалось дозвониться по телефону поддержки.</t>
  </si>
  <si>
    <t>https://rdm.inventos.ru/issues/161279</t>
  </si>
  <si>
    <t>Доброе утро!
@small9rose  помогите, пожалуйста, разобраться с пользователем. 
UID LNrTyVjmWnugex5DCELcMX 
https://api.video.matchtv.ru/client/users/2352501
Перехожу в транзакции, а там у данного пользователя почему то множество покупок и разные почты.
Реальная покупка пользователя 23 июня 2025 в 10:25
https://api.video.matchtv.ru/admin/transactions?date_from=2024-08-31&amp;transaction%5Bcustomer%5D=2352501</t>
  </si>
  <si>
    <t>https://rdm.inventos.ru/issues/161291</t>
  </si>
  <si>
    <t>@konyshevvvv @small9rose добрый день!
Мы закончили снимать с публикации ролики и трансляции немецких футбольных турниров, на которые у нас истекли права. Можно начать очищать от них хранилище:
Удалить все ролики и трансляции:
У которых есть признак "Турнир":
- Бундеслига (Германия);
-  Кубок Германии 2024-25;
- Суперкубок Германии. 2024;
- Суперкубок Германии. 2023;
- Вторая Бундеслига 2024-25;
- Вторая Бундеслига (Германия).
У которых в поле "Название" есть сочетания:
- Чемпионат Германии;
- Чемпионата Германии;
- Кубок Германии;
- Кубка Германии;
- Суперкубок Германии;
- Суперкубка Германии;
- Вторая Бундеслига;
- Второй Бундеслиги.</t>
  </si>
  <si>
    <t>1. Уточнить почту пользователя
2. Передать данные Александру Серегину
3. В ходе решения, порекомендовали использовать настройку "интервал ключевых кадров" и перевести её в значение 2</t>
  </si>
  <si>
    <t>на вк плее проблемы</t>
  </si>
  <si>
    <t>Друзья, всем добрый день! Могли бы, пожалуйста, сбросить подписку для этого пользователя?
Мейл: potmkin.roma@bk.ru 
Заранее спасибо!</t>
  </si>
  <si>
    <t>Хочу сделать рестрим с тик тока. Скачал тик ток студию , но он не дает запускать, пишет что 180 дней не было эфира, как это исправить ?</t>
  </si>
  <si>
    <t>у меня почему то написано , что тариф 5 каналов, хотя было 10. Оплатил опять 10 каналов, показывает 5 каналов</t>
  </si>
  <si>
    <t>подскажите сколько сейчас у меня есть места в общем на хостинге?</t>
  </si>
  <si>
    <t>Коллеги, заметил один момент на вебкастере. Через поиск хочу найти все голы Виноградова за сезон 24/25</t>
  </si>
  <si>
    <t>Мы ранее уже настраивали второй канал, адрес и ключ все еще актуальны. Информацию передавали в личные сообщения</t>
  </si>
  <si>
    <t>Добрый вечер. Можно на субботу и воскресение организовать 2 канала эфира? Будет две трансляции параллельно</t>
  </si>
  <si>
    <t>При запуске следующей трансляции советуем поставить стандартную или малую задержку.</t>
  </si>
  <si>
    <t>Что у вас опять с соединением? Ютуб пишет что видеопоток поступает слишком медленно!</t>
  </si>
  <si>
    <t>А чат с ВК Видео Лайв не работает у вас?</t>
  </si>
  <si>
    <r>
      <t xml:space="preserve">Объяснила про тарифы по </t>
    </r>
    <r>
      <rPr>
        <u/>
        <sz val="10"/>
        <color rgb="FF1155CC"/>
        <rFont val="Arial"/>
        <family val="2"/>
        <charset val="204"/>
      </rPr>
      <t>ссылке</t>
    </r>
    <r>
      <rPr>
        <sz val="10"/>
        <color rgb="FF000000"/>
        <rFont val="Arial"/>
        <family val="2"/>
        <charset val="204"/>
        <scheme val="minor"/>
      </rPr>
      <t>, Проконсультировала по значению битрейта</t>
    </r>
  </si>
  <si>
    <t>Добрый день. Как купить тариф</t>
  </si>
  <si>
    <r>
      <t xml:space="preserve">Предоставила </t>
    </r>
    <r>
      <rPr>
        <u/>
        <sz val="10"/>
        <color rgb="FF1155CC"/>
        <rFont val="Arial"/>
        <family val="2"/>
        <charset val="204"/>
      </rPr>
      <t xml:space="preserve">инструкцию </t>
    </r>
    <r>
      <rPr>
        <sz val="10"/>
        <color rgb="FF000000"/>
        <rFont val="Arial"/>
        <family val="2"/>
        <charset val="204"/>
        <scheme val="minor"/>
      </rPr>
      <t xml:space="preserve">по настройке каналов. </t>
    </r>
  </si>
  <si>
    <t>Здравствуйте, Не понимаю как привязать каналы</t>
  </si>
  <si>
    <t>Не правильно введен URL и ключ трансляции</t>
  </si>
  <si>
    <t>Здравствуйте!
В первый раз пытаюсь запустить трансляцию через ваш сервис.
На Twitch + ВК Плей Видео Лайв.
Сервис показывает что сигнал есть
Так-же показывает что сигнал на площадки идёт но трансляции нет.</t>
  </si>
  <si>
    <t>Всем привет! @small9rose @konyshevvvv Помогите, пожалуйста, разобраться с случаем:
1) Пользователь оформляет подписку в приложении по акции и с удовольствием её использует;
2) За два дня до очередного продления подписки он отвязывает старую карту и привязывает новую в приложении;
3) За один день до продления подписки он удаляет аккаунт ГИД;
4) Деньги за продление не списываются, всё ок.
5) Он увидел, что подписки нет 06.07.2025, и покупает в плеере новую подписку. (Я предполагаю, что аккаунт в ГИД он не восстановил, но был авторизован удаленным внутри плеера?)
Эта покупка подписки не отображается поиском (https://api.video.matchtv.ru/admin/transactions?utf8=%E2%9C%93&amp;transaction%5Bfilter%5D%5Bid%5D=&amp;transaction%5Bfilter%5D%5Bcode%5D=&amp;transaction%5Bfilter%5D%5Bpromocode%5D=&amp;transaction%5Bfilter%5D%5Bevent_key%5D=&amp;transaction%5Bfilter%5D%5Bcomment%5D=&amp;transaction%5Bfilter%5D%5Bhd%5D=&amp;transaction%5Bfilter%5D%5Btransaction_types%5D%5B%5D=&amp;transaction%5Bfilter%5D%5Bouter_id%5D=2ffcddb9-000f-5000-b000-1bae3fe269b9&amp;transaction%5Bfilter%5D%5Bcustomer_key%5D=&amp;transaction%5Bfilter%5D%5Buid%5D=&amp;transaction%5Bfilter%5D%5Bemail%5D=&amp;transaction%5Bfilter%5D%5Bphone%5D=&amp;transaction%5Bfilter%5D%5Bip%5D=&amp;transaction%5Bfilter%5D%5Bdate_from%5D=2025-06-23&amp;transaction%5Bfilter%5D%5Bdate_to%5D=2025-07-07&amp;transaction%5Bfilter%5D%5Bactive%5D=0&amp;transaction%5Bfilter%5D%5Bamount_gteq%5D=&amp;transaction%5Bfilter%5D%5Bamount_lteq%5D=&amp;transaction%5Bfilter%5D%5Baccess_start_time_from%5D=&amp;transaction%5Bfilter%5D%5Baccess_start_time_to%5D=&amp;transaction%5Bfilter%5D%5Baccess_end_time_from%5D=&amp;transaction%5Bfilter%5D%5Baccess_end_time_to%5D=&amp;transaction%5Bfilter%5D%5Bpartner_ids%5D%5B%5D=&amp;transaction%5Bfilter%5D%5Bpayment_services%5D%5B%5D=&amp;transaction%5Bfilter%5D%5Bstatus%5D=&amp;transaction%5Bfilter%5D%5Btype%5D=&amp;transaction%5Bfilter%5D%5Bpromo_code%5D=&amp;transaction%5Bfilter%5D%5Bapplications%5D%5B%5D=&amp;transaction%5Bfilter%5D%5Btrial%5D=&amp;transaction%5Bfilter%5D%5Brecurring%5D=&amp;transaction%5Bfilter%5D%5Boutput_from_sequence%5D=). И в старом аккаунте (https://api.video.matchtv.ru/client/users/9195962) её нет.
Вопрос, что делать и как быть?</t>
  </si>
  <si>
    <t>Здравствуйте. Посмотрите, пожалуйста стрим в вк на этой трансляции, нет ли там проблем?</t>
  </si>
  <si>
    <t>Всем доброго дня! В приложении на Андроид ТВ на канале «Матч Премьер» при выборе качества указано FHD (1080P), а на других каналах, например «Футбол 1» FHD (1080P) 50 FPS. 
Почему так? Пользователи переживают, что на МП нет 50 фпс по этому признаку</t>
  </si>
  <si>
    <t>коллеги, привет!
подскажите, пожалуйста, инструкцию по функционалу включения загрузки видеороликов для мхл в вебкастер с передачей их по API в ютуб</t>
  </si>
  <si>
    <t>Здравствуйте, похоже опять проявилась старая проблема с плейлистом, проверьте пожалуйста, честно я уже и не помню как это исправлял, Ольга на вас надежда.</t>
  </si>
  <si>
    <t>В ВК сегодня лагал стрим. Это на их стороне или у вас что-то не так было?</t>
  </si>
  <si>
    <t>Здравствуйте! Вопрос: как мне получить список всех начатых просмотров моментов И трансляций для конкретного пользователя по его uid? Есть ли api для этого? Наверное вопрос для @small9rose</t>
  </si>
  <si>
    <t>@small9rose @konyshevvvv 
Добрый день
Нам для тестов на стейдже надо сделать:
1) Трансляцию, в которой есть Dolby Digital и h265; 
2) Трансляцию в которой есть только Dolby Digital;
3) Трансляцию в которой есть только h265.
Подскажите, есть ли такая возможность на стейдже?</t>
  </si>
  <si>
    <t>Коллеги, привет!
Спасибо за информацию, а вы бы могли помочь с настройкой в режиме звонка с демонстрацией экрана?</t>
  </si>
  <si>
    <t>Добрый день!
В первом запросе вы не указываете в каком формате вы хотите получить видеоконтент - в виде m3u8, iframe, js embed и т.д. Поэтому никакой информации о контенте и не отдается. 
Во втором запросе указывается - m3u8 и сервер информацию отдает. Сервис - можно не передавать, тогда сервис подбирается автоматически.</t>
  </si>
  <si>
    <t>добрый день, @small9rose , хотелось бы доконца разобраться, если сервис допускается не указаывать, то почему аудиодорожки не возвращаются в этом примере 
https://video.matchtv.zxz.su/api/events.json?cid=matchtv&amp;id=1277765&amp;sig=c5761cf638a74260666d5d19cc9cd6db
а когда явно указываем 14, то аудиодорожки есть https://video.matchtv.zxz.su/api/events.json?cid=matchtv&amp;embed[service_id]=14&amp;embed[type]=m3u8&amp;id=1277765&amp;sig=d06169d5deebe4e77860030159db0a16 
ИЛИ мы обуславливаемся, что всегда embed[type] и embed[service_id необходимо передавать, если хотим получать аудиодорожки</t>
  </si>
  <si>
    <t>Добрый день!
Можно ли посмотреть, сколько просмотр было у этой лекции с 8 по 13 июля?</t>
  </si>
  <si>
    <t>Здравствуйте! Попробуйте ещё раз через несколько минут.</t>
  </si>
  <si>
    <t>Ошибка авторизации на платформе: youtube, время: 2025-07-15T22:55MSK</t>
  </si>
  <si>
    <t>есть мультичаат?</t>
  </si>
  <si>
    <t>Коллеги, добрый день!
Посмотрите, пожалуйста, запрос от пользователя:
Плеер нормально работает только в режиме окна, а в полноэкранном режиме картинка дёргается так, что невозможно смотреть.
Подскажите, что можно ответить?</t>
  </si>
  <si>
    <r>
      <t xml:space="preserve">Добрый вечер! Подскажите пожалуйста в чем может быть проблема уже несколько раз пытаюсь забрать ссылку на mp4 на вот это видео </t>
    </r>
    <r>
      <rPr>
        <u/>
        <sz val="10"/>
        <color rgb="FF1155CC"/>
        <rFont val="Arial"/>
        <family val="2"/>
        <charset val="204"/>
      </rPr>
      <t>https://ifree.webcaster.pro/client/video_files/54545</t>
    </r>
  </si>
  <si>
    <t>Добрый день!
На Смарт ТВ Hisense 55e86gevs в приложении "МАТЧ!" у пользователя зависает прямой эфир канала Матч Премьер. 
I.p.81.200.17.105
провайдер seven sky</t>
  </si>
  <si>
    <t>Здравствуйте. Коллеги, проблема с загрузкой файла по ссылке. Загружаю: https://fc.gpm-match.ru/index.php/s/PEF86rCfTb5Qyw4
Получаю результат: https://video.matchtv.ru/client/events/1279141</t>
  </si>
  <si>
    <t>Подскажите а как проверить скорость на ваших серверах рестрима</t>
  </si>
  <si>
    <t>Добрый день! Вас беспокоят из дирекции Форума Министерства промышленности и торговли РФ - E-Retail Week Он пройдет в Москве 7-8 октября. У нас Форум про технологии. Хотим пригласить Вашу компанию стать участниками и рассказать о Вашем решении для электронной торговли. Куда лучше направить это приглашение и к кому в письме обращаться?</t>
  </si>
  <si>
    <r>
      <t xml:space="preserve">Коллеги, добрый день! Упала админская трансляция канала «Матч ТВ» 
webcaster_player_e587814
</t>
    </r>
    <r>
      <rPr>
        <u/>
        <sz val="10"/>
        <color rgb="FF1155CC"/>
        <rFont val="Arial"/>
        <family val="2"/>
        <charset val="204"/>
      </rPr>
      <t>https://admin.sportbox.ru/vdl/tv</t>
    </r>
  </si>
  <si>
    <t>В sdi 3 и в sdi 5 приходит одинаковая картинка красное поле, похоже проблемы с сервером</t>
  </si>
  <si>
    <t>Здравствуйте, пишу по поводу возможности продления тарифа, всё по прежнему как ранее договаривались - логотипы в оформлении всех каналов и пабликов, кастомный банер на видеопотоке, везде где можно ссылка на ваш сайт, и в каждом описании видео. Отправляю скриншоты некоторых соцсетей, однако все старые скриншоты отправленные в прошлые месяцы так же актуальны
За этот месяц в эфир выходил каждый день) очень надеюсь на дальнейшее сотрудничество)</t>
  </si>
  <si>
    <t>Привет, оплатил подписку R10, понял что нужен транскодинг и оплатил дополнительно транскодинг 2, но тарифный план не сменился, помогите</t>
  </si>
  <si>
    <t>Пользователь пока молчит</t>
  </si>
  <si>
    <t>что у вас сейчас с сервисом?</t>
  </si>
  <si>
    <t>не подскажите по вашему опыту может сервер наш вот такие артефакты добавлять, у нас сигнал приходит хороший но вот такое мы видем</t>
  </si>
  <si>
    <t>Доброе утро!
В трансляции https://matchtv.ru/football/rpl/552400726-krasnodar-lokomotiv-26-07-2025  КРА-ЛОКО  при смене камер показывает другой матч.</t>
  </si>
  <si>
    <t>у нас сейчас индивидуальный тариф Р20, как нам оплатить ?</t>
  </si>
  <si>
    <t>Снова появляется, сейчас, например, в одной трансляции 4 момента создались, а в двух ошибка</t>
  </si>
  <si>
    <t>Добрый день. Установка «заглушки» на дополнительные камеры РПЛ, сломало отображение доп. камер - бесконечное ожидание вместо «заглушки».</t>
  </si>
  <si>
    <t>Добрый день! На аккаунте alex@mintaly.ru не выходит подключить youtube-канал</t>
  </si>
  <si>
    <t>Добрый день
Пробовал запустить трансляцию на ютуб и телеграмм параллельно, из ОБС через ваш сервис
Трансляция не идет нормально нигде, зависает просто в виде скрина
Почему так и как исправить?</t>
  </si>
  <si>
    <t>Добрый день
Можете добавить, пожалуйста, для тестов 4к качество на канал matchtv-test на стейдж?</t>
  </si>
  <si>
    <t>Добрый день, нам нужно оплатить наш тариф</t>
  </si>
  <si>
    <t>здравствуйте, наконец-то добрался чтоб постримить, а как в студии делать ещё одно окно?</t>
  </si>
  <si>
    <r>
      <t xml:space="preserve">Добрый день!
Подскажите плиз, на стейдже сейчас есть рабочий поток?
Например, создали трансляцию https://admin.video.matchtv.zxz.su/client/events/1280877 но она не работает.
и тут не грузится плеер </t>
    </r>
    <r>
      <rPr>
        <u/>
        <sz val="10"/>
        <color rgb="FF1155CC"/>
        <rFont val="Arial"/>
        <family val="2"/>
        <charset val="204"/>
      </rPr>
      <t>https://admin.video.matchtv.zxz.su/client/channels/1/watch?autostart=1</t>
    </r>
  </si>
  <si>
    <r>
      <t xml:space="preserve">у меня вообще не грузится с хоста bl.video.matchtv.zxz.su ничего
пример: </t>
    </r>
    <r>
      <rPr>
        <u/>
        <sz val="10"/>
        <color rgb="FF1155CC"/>
        <rFont val="Arial"/>
        <family val="2"/>
        <charset val="204"/>
      </rPr>
      <t>https://bl.video.matchtv.zxz.su/assets.js?type=payment_window_css</t>
    </r>
  </si>
  <si>
    <t>Добрый день!
Пользователю из ДНР недоступен просмотр Матч ТВ
Date: Wed, 30 Jul 25 18:03:23 +0300 GeoIP country: RU GeoIP country nginx: UA GeoIP region nginx: 14 HTTP_USER_AGENT: Mozilla/5.0 (Linux; arm_64; Android 15; I2218) AppleWebKit/537.36 (KHTML, like Gecko) Chrome/136.0.7103.117 YaBrowser/25.6.2.117.00 SA/3 Mobile Safari/537.36 REMOTE_ADDR: 31.6.105.233 HTTP_X_FORWARDED_FOR: 31.6.105.233, 31.6.105.233 IP-Z: 31.6.105.233 Proxied IP: 31.6.105.233 Network Family: common Current UID/SU: / HAS FLASH: false MSE: true
Интернет провайдер "Тринити"</t>
  </si>
  <si>
    <t>Добрый вечер, подскажите, пожалуйста, с чем может быть связана данная проблема:
когда срезаю моменты на сайте СБ кнопка "Обновить список" не работает и момент не срезается, но когда момент срезаю в самом вебкасетере он в списке появляется</t>
  </si>
  <si>
    <t>Пользователю из ДНР недоступен просмотр
Date: Wed, 30 Jul 25 19:27:53 +0300
GeoIP country: RU
GeoIP country nginx: RU
GeoIP region nginx: 00
HTTP_USER_AGENT: Mozilla/5.0 (Windows NT 10.0; Win64; x64) AppleWebKit/537.36 (KHTML, like Gecko) Chrome/136.0.0.0 YaBrowser/25.6.0.0 Safari/537.36
REMOTE_ADDR: 193.110.72.189
HTTP_X_FORWARDED_FOR: 193.110.72.189, 193.110.72.189
IP-Z: 193.110.72.189
Proxied IP: 193.110.72.189
Network Family: common
Current UID/SU: /
HAS FLASH: false
MSE: true</t>
  </si>
  <si>
    <t>теперь cdnbl.video.matchtv.zxz.su похожая проблема вроде</t>
  </si>
  <si>
    <t>Отчет по сотрудникам за месяц</t>
  </si>
  <si>
    <t>Отчет по клиентам за месяц</t>
  </si>
  <si>
    <t>Сотрудник</t>
  </si>
  <si>
    <t>Количество часов</t>
  </si>
  <si>
    <t>Количество нерабочих часов (для штатных сотрудников)</t>
  </si>
  <si>
    <t>Количество успешно завершенных заявок</t>
  </si>
  <si>
    <t>Количество заявок, переведенных в тикеты</t>
  </si>
  <si>
    <t>Количество незавершенных заявок</t>
  </si>
  <si>
    <t>Количество поступивших обращений</t>
  </si>
  <si>
    <t>Количество успешно закрытых обращений</t>
  </si>
  <si>
    <t>Количество обращений, переведенных в тикеты</t>
  </si>
  <si>
    <t>Количество обращений в работе</t>
  </si>
  <si>
    <t>РедВеб</t>
  </si>
  <si>
    <t>ВСЕГО</t>
  </si>
  <si>
    <t>ЖХЛ</t>
  </si>
  <si>
    <t>Кари</t>
  </si>
  <si>
    <t>sberzvok</t>
  </si>
  <si>
    <t>Sports</t>
  </si>
  <si>
    <t>Нерабочие часы штатных сотрудников</t>
  </si>
  <si>
    <t xml:space="preserve">Тимохина Дарья </t>
  </si>
  <si>
    <t>Эта функция пока в разработке</t>
  </si>
  <si>
    <t>А что по поводу опции отключения автоизменений в названии и категории при интегрированном подключении каналов (не через "другое")?</t>
  </si>
  <si>
    <t>передала Анастасии Шавло</t>
  </si>
  <si>
    <t>Подскажите пожалуйста, на сервисе присутствует возможность хранить ВИДИО и транслировать его, на платформу KICK и ТВИЧ без энкодеров, на примую\</t>
  </si>
  <si>
    <t>Стримлю на 3 сервиса, сегодня запускаю стрим, а на твич поток не идет, но только останавливаю трасляцию в обс, появляеться поток на твиче</t>
  </si>
  <si>
    <t>у меня не отвалился, пусть у себя проверяет</t>
  </si>
  <si>
    <t>Ребята, привет. Чат опять отвалился посреди стрима. Просто перестал захватывать сообщения</t>
  </si>
  <si>
    <t>можно!</t>
  </si>
  <si>
    <t>Подскажите, через Вас можно вести стрим на Chaturbate.com?</t>
  </si>
  <si>
    <t>спасибо за обратную связь</t>
  </si>
  <si>
    <t>Здравствуйте! Добавьте Стриминговую платформу Матрёшка ТВ!
Она появилась не давно, а ещё отключите, пожалуйста, Стриминговую платформу NUUM, эту платформу отключат с 1 Июня 2025.</t>
  </si>
  <si>
    <t>пользователь проигнорил</t>
  </si>
  <si>
    <t>Здравствуйте! Мне пишет что неправильный пароль или электронная почта</t>
  </si>
  <si>
    <t>Добрый вечер!
Коллеги, в трансляции Спартак - Ростов звук опережает картинку. Линия Матч ТВ Мск SRT</t>
  </si>
  <si>
    <t>Добрый день! Попробуйте, пожалуйста, воспользоваться другим браузером, например, Яндекс</t>
  </si>
  <si>
    <t>Здравствуйте! Как переподключится на телефоне на мероприятие (на компьютере вышла (нет возможности продолжить просмотр вебинара)?</t>
  </si>
  <si>
    <t>Добрый день , ранее мы поднималали, хочу обновить данные нет ли у вас счетчика лекций по лектору ? можно ли понять какое количество лекций конкретного лектора посмотрели слушатели за  нужный нам период ?</t>
  </si>
  <si>
    <t>Лектор включил микрофон</t>
  </si>
  <si>
    <t>Не слышно летора</t>
  </si>
  <si>
    <t>У лектора проблемсы с интернетом, похже он появился, все ок</t>
  </si>
  <si>
    <t>Прервана связь с лектором. Педиатрия  генетические заболевания легких</t>
  </si>
  <si>
    <t>Увидели сетевые проблемы у пользователя. Попробуйте сменить браузер или перезагрузить компьютер</t>
  </si>
  <si>
    <t>Добрый день!
Пользователь при переходе в прямой эфир на сайте Матч ТВ и при переходе на трансляцию https://matchtv.ru/athletics/matchtvvideo_NI2203442_translation_Mezhdunarodnyj_polumarafon_ZaBeg_RF получает ошибку
IP адрес 5.44.172.81
Провайдер «Сибирские сети» 
При использовании другой сети (LTE) проблем нет.</t>
  </si>
  <si>
    <t>Передал Сегегину для решения</t>
  </si>
  <si>
    <t>https://rdm.inventos.ru/issues/160551</t>
  </si>
  <si>
    <t>Дергается картинка на стриме</t>
  </si>
  <si>
    <t>Лектор включил звук,все хорошо</t>
  </si>
  <si>
    <t>Кафедра Детских болезней. ПК Актуальные вопросы педиатрии. Организация оказания медицинской помощи детям в Российской Федерации. Комплексная оценка состояния здоровья детей.  Льготное лекарственное обеспечение детей и подростков на региональном и федеральном уровнях. 28.05.25 - https://wbnr.su:50443/rooms?meet=e0523126-5e6a-4c5f-8a53-d1fe7211153b - Нет звука</t>
  </si>
  <si>
    <t>Пользователь не использовал никакого ПО для стриминга (думала что у нас уже есть студия). Отправила инструкцию по подключению ОБС</t>
  </si>
  <si>
    <t>Добрый день! Подскажите, как запустить трансляцию? Канал в тг добавила</t>
  </si>
  <si>
    <t>Добрый день. 
Чтобы начать эфиры на подключенные площадки, необходимо просто начать трансляцию в OBS. Сигнал поступит на нашу площадку, а от нас уже пойдет на ваши платформы.
Все верно. Вы подключаетесь через наш сервис к запланированной трансляции на Ютуб и после того, как пойдет сигнал, эфир на Ютуб начнется автоматически</t>
  </si>
  <si>
    <t>Здравствуйте! Сегодня впервые собираюсь сделать стрим на 4 площадках одновременно с помощью вашего сервиса. Оформила подписку R5. Все настроила, URL и ключ потока вставила в OBS, все аккаунты подключила.. Последний вопрос на всякий случай - для запуска эфиров везде нужно будет просто запустить странсляцию в OBS? На самом сайте доп действий делать не нужно будет? 
И насчет Ютуба важный вопрос. Когда я стримила там раньше, нужно было запускать трансляцию в OBS, а потом запускать трансляцию и на странице трансляции в Ютубе. Сейчас я создала  запранированную трансляцию через Restream.su в юутбе в том числе - и она уже появилась там в запланированных. Я так понимаю, нужно будет заскочить на страницу трансляции на ютубе, и ее там запустить?</t>
  </si>
  <si>
    <t>Проблема решалась 2 дня</t>
  </si>
  <si>
    <t>https://mm.inventos.ru/inventos/pl/ts9i4wdei3gqjjwfyh4t5gnbsh</t>
  </si>
  <si>
    <t>Добрый день! Происходит бесконечная загрузка страницы а после отваливается по таймауту https://video.matchtv.zxz.su/client/events/1254025/edit
Пытаюсь стучаться и с домашнего интернета и мобильно, с впн и без - результат один. Причем со слов коллег-удаленщиков у ни работает все нормально. Помогите решить проблему, пожалуйста</t>
  </si>
  <si>
    <t>У меня вопрос, проблему с битрейтом решили? Можно ставить цифру побольше? Просто у меня видео транслируется в ненадлежащем качестве</t>
  </si>
  <si>
    <t>Добрый день,не пришло подтверждение почты, исправьте пожалуйста этот момент</t>
  </si>
  <si>
    <t>Добрый день!
Пользователю из ЛНР недоступен просмотр Матч ТВ на сайте. Ошибка - недоступно в вашем регионе.
Date: Wed, 02 Apr 25 12:12:03 +0300
GeoIP country: RU
GeoIP country nginx: RU
GeoIP region nginx: MOW
HTTP_USER_AGENT: Mozilla/5.0 (X11; Linux x86_64) AppleWebKit/537.36 (KHTML, like Gecko) Chrome/126.0.0.0 YaBrowser/24.7.0.0 Safari/537.36
REMOTE_ADDR: 5.188.121.158
HTTP_X_FORWARDED_FOR: 109.254.131.2
IP-Z: 109.254.131.2
Proxied IP: 5.188.121.158
Network Family: common
Current UID/SU: /
HAS FLASH: false
MSE: true
Впн нет
Провайдер Матрикс</t>
  </si>
  <si>
    <t>https://rdm.inventos.ru/issues/156599</t>
  </si>
  <si>
    <t>ребята, привет.  я все понимаю, но уже полмесяца чат толком не работает на стримах. можно все-таки узнать, когда будет обновление, которое эту проблему уже решит? трансляции проводить в таких условиях не комфортно ни нам, ни зрителям.</t>
  </si>
  <si>
    <t>Леша Симаков: Яндекс не ответил вовремя на наш запрос за файлом</t>
  </si>
  <si>
    <t>Добрый вечер!  Не получается запустить конвертацию ролика по ссылкам...</t>
  </si>
  <si>
    <t>Инструкцию отписала клиенту</t>
  </si>
  <si>
    <t>Помогите подключиться к лекции</t>
  </si>
  <si>
    <t>Добрый день!
У пользователя из РФ на Смарт ТВ в приложении при попытке просмотреть обзоры прошедших матчей пишет, что не поддерживается в вашем регионе. Прямой эфир показывает нормально.
GeoIP country: AG
GeoIP country nginx: RU
GeoIP region nginx: MOW
HTTP_USER_AGENT: Mozilla/5.0 (Windows NT 10.0; Win64; x64) AppleWebKit/537.36 (KHTML, like Gecko) Chrome/134.0.0.0 Safari/537.36
REMOTE_ADDR: 5.188.121.199
HTTP_X_FORWARDED_FOR: 91.108.33.227
IP-Z: 91.108.33.227
Proxied IP: 5.188.121.199
Network Family: common
Current UID/SU: /
HAS FLASH: false
MSE: true
ВПН не установлен.
Провайдер: Е-Телеком, https://www.etelecom.ru/</t>
  </si>
  <si>
    <t>добрый день, трансляция матча Локо мхк Динамо М нет звука</t>
  </si>
  <si>
    <t>пользователь не ответил на вопросы (вк)</t>
  </si>
  <si>
    <t>Доброго дня. Нет ли возможности при рестриме на ютуб запускать текущую подготовленную трансляцию, а не создавать запланированную? я использую для чтения чата программу mini чат и он банально не видит этой трансляции, плюс надо постоянно после запуска теги заполнять и категорию</t>
  </si>
  <si>
    <t>Добрый день.
Можно проверить наличие проблемы ?</t>
  </si>
  <si>
    <t>Дратвуйте.
Позвольте в ЛС?</t>
  </si>
  <si>
    <t>Мы не отвечаем за тесты</t>
  </si>
  <si>
    <t>Добрый день! Пришлите, пожалуйста, ссылку на тесты
На Вовлекай у меня не открывается</t>
  </si>
  <si>
    <t>Пользователь переустановил обс</t>
  </si>
  <si>
    <t>Доброе утро! Вторую неделю имеются проблемы с трансляцией в телеграм - сигнал туда не доходит, хотя всё необходимое настроено</t>
  </si>
  <si>
    <t>Передала Анастасии Шавло</t>
  </si>
  <si>
    <t>Здравствуйте , нам для мониторинга сотрудников нужен сервис рестриминга
12 человек в 2 смены по 6
обычный контроль за работой</t>
  </si>
  <si>
    <t>Восстановить не получилось, видео попало под очистку хранилищ</t>
  </si>
  <si>
    <t>https://mm.inventos.ru/inventos/pl/i4wbfueqtbg75qe47dwexzqaxo</t>
  </si>
  <si>
    <t>Коллеги, добрый день!
Есть ли возможность как-то восстановить это видео?
https://video.matchtv.ru/client/events/1158938
Написано, что оно было удалено почему-то. Мы его не удаляли</t>
  </si>
  <si>
    <t>игнорит</t>
  </si>
  <si>
    <t>Привет! Не бросайте тапки, но такое дело : рестримил в твич и ВК просадки были беспощадные. Когда стримлю без рестрима и  и только на, скажем, твич - то все идеально, значит не а инете дело. А еще чат не сработал, как надо… Эти беды из-за бесплатности моего тарифа или есть другие причины и просто так звезды сегодня сошлись?</t>
  </si>
  <si>
    <t>Доброе утро! Этот лимит распространяется только на входящий поток. Однако имейте ввиду, что каждая конечная платформа имеет свое ограничение по битрейту</t>
  </si>
  <si>
    <t>Доброго дня. На тарифах ограничение по битрейту, это на входящий поток или на все исходящие делится он, или на каждый исходящий в отдельности этот лимит?</t>
  </si>
  <si>
    <t>молчит</t>
  </si>
  <si>
    <t>куда оплатить
и расскаджите о пакетах что туда входит
и могут ли быть скидки на посоянное обслуживание
при рекламе</t>
  </si>
  <si>
    <t>https://mm.inventos.ru/inventos/pl/7uqegwxff3ykbgi9q56c1awxza</t>
  </si>
  <si>
    <t>из запланированных пропало 4 трансляции, которые должны сейчас идти. 
Создавали 08.04 вечером, 
Название - Финал Первенства России + добавление региона</t>
  </si>
  <si>
    <t>Всем добрый день!
В этот уик-энд, 12-13 апреля, открываем наш летний сезон. 
Примерный тайминг эфиров направлю в чат завтра.
У всех трансляций планируем 1 аудиодорожку, только РУС язык.</t>
  </si>
  <si>
    <t>добрый вечер. скажите а какие именно каналы включены в рестрим при бесплатном тарифе и на 450 руб</t>
  </si>
  <si>
    <t>проблема в том чсто мне нужно перевязать новый ютуб канал</t>
  </si>
  <si>
    <t>Добрый день. Не могу подключиться к лекции.</t>
  </si>
  <si>
    <t>добрый вечер. в этой трансляции https://admin.sportbox.ru/vdl/media/954492/webcaster/moments пропал фрагмент гола примерное время на таймлинии 01:55</t>
  </si>
  <si>
    <t>Здравствуйте, на срт 4 опять нет лого</t>
  </si>
  <si>
    <t>Добрый день! Trovo, Twitch, GG, Youtube, VK, RuTube, Telegram, Boosty, NUUM, VKPLAY, Kick, Одноклассники.</t>
  </si>
  <si>
    <t>Какие площадки у вас поддерживаются?</t>
  </si>
  <si>
    <t xml:space="preserve">Параметры цветопередачи относительно недавно изменялись по согласованию только на каналах 4К.
Остальные каналы, в том числе эфирные, длительное время работают со старыми настройками цветопередачи, они не изменялись. Пересвеченная картинка приходит к нам в таком виде. </t>
  </si>
  <si>
    <t>Коллеги, добрый день. Сейчас во время матча Зенит - Краснодар получаем от руководства канала замечания, что у нас на эфире Матч ТВ пересвеченная картинка, как будто слишком белесая. 
Заметная разница между телеэфиром и эфиром в диджитал. Если сравнивать эфир Матч ТВ с отдельной трансляцией, то разница тоже заметна.</t>
  </si>
  <si>
    <t>Здравствуйте! 
Когда вы отключаете HDMI-кабель, система “теряет” монитор и видеокарта может останавливать вывод или переходить в другой режим, поэтому стрим и видео замирают. Если просто выключить монитор кнопкой — соединение остаётся, всё работает нормально.
Решения:
 1. HDMI-заглушка (HDMI Dummy Plug) — маленькое устройство, которое имитирует подключённый монитор. Система всегда будет думать, что экран подключён. Самый простой и надёжный способ.
 2. Виртуальный дисплей
— Можно создать фиктивный экран через драйверы или сторонние программы, OBS будет выводить на него.</t>
  </si>
  <si>
    <t>здравствуйте ! У меня ситуация, не связанная с вашим сервисом, но  может быть вы мне поможете: у меня идет круглосуточный стрим, видео+музыка, через OBS, всё хорошо, всё настроено, но если отключить в это время монитор от системника, то картинка видео застывает через минуту где то, если монитор подключить (через провод HDMI), то всё восстанавливается. Если монитор просто выключить с помощью кнопки на корпусе - всё работает.
Трансляция, проигрывание видео, реагирует именно на отключение провода от монитора. Плеер VLC проигрывает видео.
как это можно исправить, чтобы проигрывние видео не реагировало на подключение монитора</t>
  </si>
  <si>
    <t>такая надпись есть только на бесплатном тарифе, на платных ее можно убрать</t>
  </si>
  <si>
    <t>Здравствуйте! Подскажите можно ли как-то в названии стрима убрать "Прямой эфир через restream.su"? Просто на твиче он именно с этой припиской и сохраняет видео.</t>
  </si>
  <si>
    <t>как это сообщение убрать)
удалил все каналы кроме твича оставил 1 твич что бы тариф не влиял</t>
  </si>
  <si>
    <t>обращение считаю закрытым, так как пользователь не очень спокойный и очень часто истерит, а на вопросы отвечать отказывается</t>
  </si>
  <si>
    <t>Как же у меня горит уже!!!!!.... вроде норм сервис, допилите уже до ума все...... Короче еще раз удалил все каналы, еще раз создал новый эфир, переподключил все и настроил с нуля.... итого имеем, твич не работает, ютуб трово вк плей полет стабильный, 2 недели назад все работало прекрасно, на прямую твич работает идеально.... почему у вас неделю все работает потом неделю не работает..... итого 2 недели подписки в никуда просто психовал и пытался настроить эту трансляцию.</t>
  </si>
  <si>
    <t>создали тариф</t>
  </si>
  <si>
    <t>инструкция в обсидиан</t>
  </si>
  <si>
    <t>Добрый день!
Есть ли возможность посылать например 3 потока и делать рестрим тоже в 3 отдельных платформы? У нас есть трансляции по 10 часов и нам нужно разбивать их просто на кучу мелких с разных камер</t>
  </si>
  <si>
    <t>какой то сбой</t>
  </si>
  <si>
    <t>"Всем добрый день. 
После настройки ключей и URL в OBS, стрим не запускается. Не может соединиться. 
Я пытался пересоздать трансляцию на сайте рестрима и вводил новые URL и ключ трансляции в настройки OBS, но результат тот же - нет подключения. 
Так же пытался включать/отключать VPN. Результат тот же"</t>
  </si>
  <si>
    <t>Вчера была ошибка по ключу потока или урлу)) час мучался, в итоге спустя 5 созданных эфиров все заработало, у меня у одного такие проблемы?</t>
  </si>
  <si>
    <t>Доброе утро! Не могу зайти по ссылке, пишет не найден емайл</t>
  </si>
  <si>
    <t>уже починили</t>
  </si>
  <si>
    <t>Ребята, привет. Долго еще ждать, когда чат заработает? Все возможные варианты «ближайшего времени» давно прошли.</t>
  </si>
  <si>
    <t>можно это виджет в док панели обс</t>
  </si>
  <si>
    <t>инструкцияя в обсидиан</t>
  </si>
  <si>
    <t>здравствуйте
а можно мултичат вставить в обс не для всех а просто для себя или только виджет или на сайте можно смотреть?</t>
  </si>
  <si>
    <t>https://mm.inventos.ru/inventos/pl/o9nj41u97jdf5dc6oihgninaja</t>
  </si>
  <si>
    <t>Всем добрый день!
Пришла информация об ошибке на сайтах – не проигрывается пре-ролл в плеере, вместо него только черный экран 
Подскажите, пожалуйста, с чем это может быть связано?</t>
  </si>
  <si>
    <t>Подскажите, почему в Вк рестрим идёт, а в одноклассниках и тг нет. Все кнопки включены,  каналы в рестриме активированы.</t>
  </si>
  <si>
    <t>Нельзя ставить знаки &lt;&gt; в описании эфира, надо поизучать какие еще знаки нельзя ставить</t>
  </si>
  <si>
    <t>Добрый вечер\
Ночи)
В общем, у меня жена, решила постримить свою игру, мы зарегистрировали аккаунт (мой не вариант), купили тариф, создали ютуб, и твич и решили запустить
и уже какой день, с ютубом какая то хрень творится, не запускается через сервис стрим.
marchmarina3@gmail.com аккаунт на рестрим</t>
  </si>
  <si>
    <t>повторно с проблемой пользователь не обращался</t>
  </si>
  <si>
    <t>Добрый день!
У пользователя зависает прямой эфир Футбол2  
Виндовс 10, браузер - и в опере не показывает и в яндексе и в хроме.
Провайдер МТС. 
IP адрес 188.75.207.161</t>
  </si>
  <si>
    <t>У меня не получается настроить трансляцию через ТГ, к кому можно обратиться?</t>
  </si>
  <si>
    <t>вебинары не работают
посмотрите пожалуйста</t>
  </si>
  <si>
    <t>Добрый день! Пытаюсь у вас зарегистрироваться, пришло письмо подтверждения, но при попытке логина пишет надо активировать аккаунт</t>
  </si>
  <si>
    <t>работает</t>
  </si>
  <si>
    <t>Ребята, привет. Вторник прошел. Чат не работает</t>
  </si>
  <si>
    <t>Отправила к Анастасии Шавло</t>
  </si>
  <si>
    <t>Добрый день! Ваш сервис позволяет проводить индивидуальные видео-консультации (как Eyezone)?</t>
  </si>
  <si>
    <t>Решался в треде в ММ в канале с выкатками</t>
  </si>
  <si>
    <t>Коллеги, добрый день! С сегодняшнего дня при запуске любой трансляции или эфира в приложении на Иос появляется ошибка: упс, что-то пошло не так</t>
  </si>
  <si>
    <t>Мультичат собирает сообщения только с интегрированных платформ: Trovo, Twitch, GG, Youtube, VK.
Вы можете стримить на любую площадку, откуда можно взять URL адрес и ключ потока</t>
  </si>
  <si>
    <t>подскажите на какие площадки я могу рестримить? и работает ли мультичат со всеми платформами? нужны вк, вк плей твич рутуб ютуб ну и всякие другие если есть</t>
  </si>
  <si>
    <t>Попробуйте, пожалуйста, переустановить обс с официального сайта.
На нашей площадке удалить все эфиры и через какое то время пересоздать эфир и перепривязать его</t>
  </si>
  <si>
    <t>Программы для стриминга, отправляют несколько запросов и у нас в базе происходит взаимоблокировка. В таком случае надо ждать..</t>
  </si>
  <si>
    <t>Здраствуйте
все перепроверил
и сделал по инструкции
Что мне делать?</t>
  </si>
  <si>
    <t>решили на месяц еще продлить</t>
  </si>
  <si>
    <t>Здравствуйте, есть ли вердикт по поводу продления тарифа?</t>
  </si>
  <si>
    <t xml:space="preserve">после майских свяжемся </t>
  </si>
  <si>
    <t>Доброго дня, а когда будет доступно тестирование функции транскодинга?</t>
  </si>
  <si>
    <t>чего приходил, что хотел...?) Ответа не поступило, закрываю обращение</t>
  </si>
  <si>
    <t>как это работает?</t>
  </si>
  <si>
    <t>Здесь идет речь про функцию защиты от обрыва трансляции. Пока сроки реализации и тестирования неивестны, поэтому отвечаем по шаблону, оставила его в Решении</t>
  </si>
  <si>
    <t>Благодарим Вас за интерес к данной функции. В настоящее функция находится на этапе разработки, и мы не можем назвать конкретные сроки тестирования.
Обязательно сообщим, когда появится более точная информация.</t>
  </si>
  <si>
    <t>а когда тестовые запуски этой функции? примерно?</t>
  </si>
  <si>
    <t>здравия.
я так-то не самый тормозной пользователь всякими штуками, но у вас на сайте провозился более 10 минут, прежде, чем нашёл кнопку добавления каналов для рестрима..
слишком глубоко посадили, никаких меню нет, пришлось весь сайт перелопатить и начать конкретные шаги, чтобы дойти до уровня добавления каналов.
прям незачёт, - это моя обратная связь и отзыв.
буду пробовать в работе, какой-то форум есть с обратной связью?
у меня несколько ресурсов, поэтому, вероятнее всего, дойдёт до платной версии после всех необходимых тестирований. 
что-то там у вас было про спецусловия, когда о них можно будет рассуждать, - сразу же или по каким-то результатам?</t>
  </si>
  <si>
    <t xml:space="preserve">
Доброе утро !
На данный момент наша команда занимается оптимизацией и тестированием новой функции. Решили отложить запуск на несколько недель(ориентировочно в середине мая).
Мы свяжемся с вами.</t>
  </si>
  <si>
    <t>Здравствуйте, тестирование отменилось?</t>
  </si>
  <si>
    <t>Привет. Если я хочу транслировать с двух камер, мне надо зарегать два аккаунта, правильно?</t>
  </si>
  <si>
    <t>Пользователя интересовали платформы для общения</t>
  </si>
  <si>
    <t>Можем посоветовать такие платформы, как ВКонтакте, YouTube, Twitch. Это базовые платформы, которыми пользуются стримеры, а так же у нас осуществляется сбор сообщений с этих площадок, поэтому, общение можно сделать более живым.</t>
  </si>
  <si>
    <t>Настроил со стационарного компьютера 5 каналов. Слава Богу удалось разобраться) 
На IRL Pro заполнил данные своего первого эфира. Как-будто всё готово для работы. Буду пробовать в ближайшие дни как это будет работать. Спасибо за поддержку.
Подскажите, какие есть ПО кроме IRL Pro для РЕСТРИМА?</t>
  </si>
  <si>
    <t>Здравствуйте, купил подписку на restream.su 
Стримлю на вк,твич,кик и хочу в тг
Я ввел ключ потока, url, но трансляция не идет в канале
Почему так?</t>
  </si>
  <si>
    <t>Меня интересуют эфиры в режиме общения)
Что посоветуете?</t>
  </si>
  <si>
    <t>Здравствуйте. Не могу включить каналы, по тарифу можно 5, а на самом деле не подключается</t>
  </si>
  <si>
    <r>
      <rPr>
        <sz val="10"/>
        <rFont val="Arial"/>
        <family val="2"/>
        <charset val="204"/>
      </rPr>
      <t xml:space="preserve">Добрый вечер! Наш сервис является платформой для мультистриминга. Подробнее о нас можно узнать на нашем сайте по этой ссылке: 
</t>
    </r>
    <r>
      <rPr>
        <u/>
        <sz val="10"/>
        <color rgb="FF1155CC"/>
        <rFont val="Arial"/>
        <family val="2"/>
        <charset val="204"/>
      </rPr>
      <t>https://restream.su/#about</t>
    </r>
  </si>
  <si>
    <t>Здравствуйте
Для чего эта площадка?
Где прочитать подробнее?</t>
  </si>
  <si>
    <t>Добрый вечер! Эта надпись будет только на бесплатном тарифе, на платных тарифах она не будет отображаться</t>
  </si>
  <si>
    <t>у меня на тарифе текст Прямой эфир через restream.su нельзя убрать?</t>
  </si>
  <si>
    <t>Добрый вечер! Чтобы появилась панель добавления каналов, вам нужно зайти на саму трансляцию(кликнуть на нее), там же будет 2 поля ввода для ввода url и ключа</t>
  </si>
  <si>
    <t>Добрый день! почему у меня нет урл стрима и панели добавления каналов?</t>
  </si>
  <si>
    <t xml:space="preserve">Здесь речь идет о надписи. Клиент оплатил тариф r4, хотя по факту отображался r2. Оказалось, что тариф был настроен неправильно. Нужно было выставить в настройках тарифа 4 выходных потока. </t>
  </si>
  <si>
    <t>у меня все таки выводится
80 ЛЕТ ПОБЕДЕ / Стол № 18 Прямой эфир через restream.su</t>
  </si>
  <si>
    <t>Коллеги, доброе утро. Вчера были проблемы с сигналом матча Стальные Лисы - Лада. Я загрузил на вебкастер файл этого матча. https://api-video.khl.ru/client/events/2715255/edit  Загрузите его в архив</t>
  </si>
  <si>
    <t>https://rdm.inventos.ru/issues/158063</t>
  </si>
  <si>
    <t>Коллеги, доброе утро. В плеере, после завершения трансляции, в верхней части растра появлялся общий хронометрах медиа, а сейчас он пропал. Возможно ли нам его вернуть.</t>
  </si>
  <si>
    <t>Доброе утро!
В приложении при открытии матча Енисей - Алания получаю ошибку на iOS и Android</t>
  </si>
  <si>
    <t>Добрый день!
У пользователя ошибка при просмотре подписки Максимум
Date: Sat, 01 Mar 25 13:32:17 +0300
GeoIP country: RU
GeoIP country nginx: RU
GeoIP region nginx: MOW
HTTP_USER_AGENT: Mozilla/5.0 (Windows NT 10.0; Win64; x64) AppleWebKit/537.36 (KHTML, like Gecko) Chrome/132.0.0.0 YaBrowser/25.2.0.0 Safari/537.36
REMOTE_ADDR: 5.188.121.199
HTTP_X_FORWARDED_FOR: 147.45.126.137
IP-Z: 147.45.126.137
Proxied IP: 5.188.121.199
Network Family: common
Current UID/SU: /
HAS FLASH: false
MSE: true
ВПН - нет
Провайдер Ростелеком
 UID W5EYAnZqE2Pit5QNt84cM9</t>
  </si>
  <si>
    <t>Добрый день, у меня вопрос по поводу мультичата, у меня 4 площадки вк, трово, ютуб и рутуб, вк и рутуб сообщения в чат не приходят</t>
  </si>
  <si>
    <t>У пользователя ошибка  
Date: Sat, 01 Mar 25 14:14:37 +0300
GeoIP country: RU
GeoIP country nginx: RU
GeoIP region nginx: MOW
HTTP_USER_AGENT: Mozilla/5.0 (Linux; Android 10; K) AppleWebKit/537.36 (KHTML, like Gecko) Chrome/126.0.0.0 Mobile Safari/537.36
REMOTE_ADDR: 5.188.121.201
HTTP_X_FORWARDED_FOR: 31.173.84.21
IP-Z: 31.173.84.21
Proxied IP: 5.188.121.201
Network Family: common
Current UID/SU: /
HAS FLASH: false
MSE: true
ВПН - нет
Провайдер МГТС
UID JM1jJn6sRKk1beP2yX3u5p</t>
  </si>
  <si>
    <t>Соловьёв Владислав</t>
  </si>
  <si>
    <t>Друзья, всем добрый день 🙌
Обратился клиент, утверждает, что ему не пришёл код доступа к трансляции (покупка за 89 рублей) на почту. Могли бы проверить, пожалуйста? 
Мейл:
sashakarpov2123@gmail.com</t>
  </si>
  <si>
    <t>здравствуйте, не идет видео и аудио на сайт, при том, что сигнал есть. Проводим тестовые эфиры, из 4х штук получается только один раз вывести изображение. В чем может быть причина?Тариф подключен платный, а провести эфир мы не можем</t>
  </si>
  <si>
    <t>Добавил подсеть в исключения</t>
  </si>
  <si>
    <t>В ДНР нет просмотра 
Date: Mon, 03 Mar 25 18:11:15 +0300</t>
  </si>
  <si>
    <t>Уточнил какую именно трансляцию нужно было  отправить на экспорт, так как в админке их было 2, клиент сам разобрался с проблемой</t>
  </si>
  <si>
    <t>Здравствуйте, надо скачать игру ЕМЛ ВТБ Уралмаш-2-Минск-М</t>
  </si>
  <si>
    <t>Добрый вечер! С вашей стороны ничего не менялось с покупками трансляций? https://api.video.matchtv.ru/admin/transactions/87712041 пытаюсь купить трансляцию, но получаю ошибку https://api.video.matchtv.ru/admin/transactions/87712041</t>
  </si>
  <si>
    <t>Ответ: Здравствуйте! Да, есть</t>
  </si>
  <si>
    <t>Добрый день 
На вашем сервисе есть поддержка мултичатов при рестриминге?</t>
  </si>
  <si>
    <t>Здравствуйте, я не смогла подключиться в 10.00 на вебинар, будет ли повторение в 15.00? Видео не могу просмотреть</t>
  </si>
  <si>
    <t>Решением занимался l2</t>
  </si>
  <si>
    <t>Добрый день. Посмотрите, пожалуйста, нет ли проблем с трансляцией партнёры говорят поток прерывается https://vtb-league.webcaster.pro/client/events/2714187</t>
  </si>
  <si>
    <t>Двигаем трансляцию на секунду вперед или назад</t>
  </si>
  <si>
    <t>Здравствуйте. Коллеги, не проигрывается архив: https://video.matchtv.ru/client/events/1246973/edit</t>
  </si>
  <si>
    <t>Почему только на restream трансляция идёт</t>
  </si>
  <si>
    <t>Данная надпись отображается при попытке поставить время завершения раньше, чем время начала трансляции
Вы можете подвинуть время начала трансляции, а не останавливать её</t>
  </si>
  <si>
    <t>Добры день. Не получается остановить трансляцию. У не1 изменилось время, и теперь нам надо её остановить и потом снова запустить вовремя. Но при попытке остановить получаем ошибку</t>
  </si>
  <si>
    <t>Добрый вечер, завтра будем дартс показывать, принимаем картинку сейчас с места срт8 с ней всё плохо можете помочь разобраться в чём проблема?</t>
  </si>
  <si>
    <t>Добрый день. подаю сигнал на ostankino62 сигнала не вижу в админке, с того же места подаю на ostankino63 сигнал и вижу в админке, канал ostankino62 рестартовал не помогает.</t>
  </si>
  <si>
    <t>Занимается Крылов</t>
  </si>
  <si>
    <t>Добрый вечер!
Смарт lg oled48c24la в приложении - ближайшие трансляции - матч Локо-Ахмат нет выбора 4К</t>
  </si>
  <si>
    <t>https://admin.sportbox.ru/vdl/media/948745/webcaster/moments</t>
  </si>
  <si>
    <t>Добрый день!
Рябь в трансляции
https://matchtv.ru/football/germany/matchtvvideo_NI2172817_translation_Chempionat_Germanii_Bajjer___Verder</t>
  </si>
  <si>
    <t>Добрый день! VTB sdi4 и sdi5 отправляем одинаковые сигналы. Проверьте, пожалуйста, стабильность приёма. У меня фризятся</t>
  </si>
  <si>
    <t>https://vtb-league.webcaster.pro/client/events/2714287
посмотрите ,пожалуйста стрим сербам обрывается</t>
  </si>
  <si>
    <t>webcaster.pro, 🏹 #Неизвестный_Коричневый_Енот
Здравствуйте! Насколько ч полняла, вы находитесь в городе Орел. Напишите, пожалуйста, чем ваша платформа отличается от платформы "Прямая речь", которая а Москве?</t>
  </si>
  <si>
    <t>Не могу войти в вебинар</t>
  </si>
  <si>
    <t>К Константину Курасову</t>
  </si>
  <si>
    <t>Добрый вечер!
У пользователя при просмотре на сайте зависания на канале Матч ТВ. Со слов пользователя каждые 4-5 секунд начинает тормозить.
178.66.157.120
Провайдер Ростелеком.</t>
  </si>
  <si>
    <t>У пользователя на Смарт ТВ Sony BRAVIA 4K 2015 в приложении при просмотре трансляции "Чемпионат Испании. Реал - Райо Вальекано" проходит 10 мин и вылетает, приходится ждать 1-2 мин и перезаходить в приложение, и так 3-4 раза за матч. 
IP 176.120.231.11</t>
  </si>
  <si>
    <t>Можно ли настраивать битрейт и качество под каждую площадку отдельно?</t>
  </si>
  <si>
    <t>Здравствуйте, у меня проблема с трансляцией на вк, то зелёный экран, то теперь трансляция не запускается со всеми
У меня 4 потока
Ютуб, рутуб, трово, вк 
Разобрались?
Сервис работает?</t>
  </si>
  <si>
    <t>портал не работает</t>
  </si>
  <si>
    <t>А куда можно скинуть предложение или просьбу добавить "то-то" или "это"?</t>
  </si>
  <si>
    <t>Здравствуйте, сегодня опять будет вебинар я могу зайти по ссылке которые вы вчера отправили</t>
  </si>
  <si>
    <t>Добрый день,
https://ifree.webcaster.pro/client/video_files/1133775 - это видео не проигрывается, выдает 502 ошибку</t>
  </si>
  <si>
    <t>Добрый день! Проверьте, пожалуйста, почему ошибка в данном видео
https://pr.webcaster.pro/client/events/649741</t>
  </si>
  <si>
    <t>Здравствуйте, отправите мне ссылку на сегодняшнюю лекцию</t>
  </si>
  <si>
    <t>Все трансляции кроме ютуба работают</t>
  </si>
  <si>
    <t>На вк снова зелёный экран</t>
  </si>
  <si>
    <t>Здравствуйте, можете отправить ссылку на сегодняшний вебинар</t>
  </si>
  <si>
    <t>добрый день, стали дублироваться сообщения с чата твича</t>
  </si>
  <si>
    <t>надо посмотреть</t>
  </si>
  <si>
    <t>Доброе утро.
Интересуют условия 4 источника (возможно +1 резерв) , на месяц (проект). Юр. Лицо.</t>
  </si>
  <si>
    <t>Обратной связи нет, обращение закрываю</t>
  </si>
  <si>
    <t>Добрый день, у меня продолжает появляться зелёный экран на вк периодически
Битрейт 6500</t>
  </si>
  <si>
    <t>1. Спрашиваем тему вебинара
2. Заходим в админку, находим вебинар и копируем ссылку</t>
  </si>
  <si>
    <t>Здравствуйте, что с битрейтом?</t>
  </si>
  <si>
    <t>Добрый день! Подскажите, как мне настроить Геоблок? Нигде не вижу в меню возможности создать шаблон Только Россия(((</t>
  </si>
  <si>
    <t>Добрый день, опять упал сервер, кажется
напрямую сигнал идет на площадки, а через рестрим нет</t>
  </si>
  <si>
    <t>Добрый день! В событии https://start.webcaster.pro/admin/events/2720787 не накладывается лого. Вчера проверяли, включалось автоматически нормально. Сегодня ни автоматом, ни вручную не хочет</t>
  </si>
  <si>
    <t>к l2</t>
  </si>
  <si>
    <t>Проверь все каналы срт, пожалуйста.</t>
  </si>
  <si>
    <t>Пользователю из ДНР недоступен просмотр Матч ТВ на сайте 
Date: Sat, 15 Mar 25 17:16:31 +0300
GeoIP country: RU
GeoIP country nginx: RU
GeoIP region nginx: MOW
HTTP_USER_AGENT: Mozilla/5.0 (Windows NT 10.0; Win64; x64) AppleWebKit/537.36 (KHTML, like Gecko) Chrome/132.0.0.0 YaBrowser/25.2.0.0 Safari/537.36
REMOTE_ADDR: 5.188.121.200
HTTP_X_FORWARDED_FOR: 91.241.193.3
IP-Z: 91.241.193.3
Proxied IP: 5.188.121.200
Network Family: common
Current UID/SU: /
HAS FLASH: false
MSE: true
провайдер Eastnet</t>
  </si>
  <si>
    <t>Проверил со своей стороны, проблема подтвердилась, Саша сделал рестарт чата</t>
  </si>
  <si>
    <t>Здравствуйте. Сейчас запустили стрим, сообщения не собираются</t>
  </si>
  <si>
    <t>Добрый вечер, https://video.matchtv.ru/client/events/1251969/edit в ноду не грузиться видео</t>
  </si>
  <si>
    <t>Мы этим не занимаемся</t>
  </si>
  <si>
    <t>Здравствуйте, извините не подскажите почему не могу пройти тестирование по пройденному вебинару? 
на всех вебинарах участвовала но только 10 баллов почему-то,</t>
  </si>
  <si>
    <r>
      <t xml:space="preserve">Александр Михалыч, [16 марта 2025 г., 13:09:12]:
Добрый день. Лого опять не включился
</t>
    </r>
    <r>
      <rPr>
        <u/>
        <sz val="10"/>
        <color rgb="FF1155CC"/>
        <rFont val="Arial"/>
        <family val="2"/>
        <charset val="204"/>
      </rPr>
      <t>https://start.webcaster.pro/client/events/2720823/edit</t>
    </r>
  </si>
  <si>
    <t xml:space="preserve">Потеря пакетов происходила из-за провайдера пользователя. Посоветовали его сменить </t>
  </si>
  <si>
    <t>Здравствуйте, проверьте пожалуйста соединение
А то у меня опять битрейт низкий</t>
  </si>
  <si>
    <t>Наш ответ:
 Вам нужно будет зайти в редактирование вашего файла ( кнопка Редактирование под плеером), почти в самом низу будет кнопка Экспорт в mp4, после завершения процесса там появится ссылка на страницу в браузере, откуда по кнопке Скачать можно будет сохранить контент</t>
  </si>
  <si>
    <t>Здравствуйте! Видеокартинка есть,а как скачать</t>
  </si>
  <si>
    <t>Добрый вечер. Подскажите, пожалуйста. https://vtb-league.webcaster.pro/client/events/2717051 Это событие принималось с несколькими звуковыми дорожками. Подскажите, как мне выгнать его отдельно с дорожкой интершума, не нашёл что-то такую опцию =)</t>
  </si>
  <si>
    <t>Здравствуйте, немного не разобрался в функциях. Скажите, есть ли возможность отложенного стриминга? Например надо готовое видео запустить как прямой эфир</t>
  </si>
  <si>
    <t>Здравствуйте
https://news.sportbox.ru/Vidy_sporta/Futbol/Evropejskie_chempionaty/Ispaniya/Segunda/spbvideo_NI2181381_clip_Kastelon___Deportivo_Goly_video_Chempionat_Ispanii_Segunda_Futbol
Что-то слишком долго склеивается ролик через "склейка роликов"</t>
  </si>
  <si>
    <t>Все настройки каналов слетели 👍
Хороший сервис
И настроить невозможно
Четко постримтримили</t>
  </si>
  <si>
    <t>Здравствуйте
У меня логает не понятно</t>
  </si>
  <si>
    <t>Не могу войти в вебинар Пневмонии у детей</t>
  </si>
  <si>
    <t>Здравствуйте, а почему я стрим запустил а на твиче его нету?</t>
  </si>
  <si>
    <t>Добрый день! Партнёры из РБ по ВТБ лиге спрашивают, какой латенси у нас поставлен? Можете подсказать?</t>
  </si>
  <si>
    <t>https://vtb-league.webcaster.pro/client/events/2717095 опять у сербов рв1ётся стрим посмотрите, пожалуйста</t>
  </si>
  <si>
    <t>Добрый вечер! У нас моменты почему-то не привязываются к статистике. Посмотрите, пожалуйста</t>
  </si>
  <si>
    <t>Рестрим опять лагает?</t>
  </si>
  <si>
    <t>Ребята, привет! 
а скажите плиз, есть ли какая-то возможность выкачать исходники видеороликов? 
не экспорт в MP4, там довольно низкий битрейт, а именно исходники скачать?</t>
  </si>
  <si>
    <t xml:space="preserve">Добрый день!
Пользователю из РФ недоступен просмотр Матч ТВ на сайте https://matchtv.ru/on-air </t>
  </si>
  <si>
    <t>Доброго времени, у меня вновь пошли проблемы с виджетом чата
В OBS пересоздавал, очищал кэш, ни в какую не хочет обновлять чат автоматически. Только после полной перезагрузки..</t>
  </si>
  <si>
    <t>Добрый день! Как убрать перемотку на ютубе при рестриме?</t>
  </si>
  <si>
    <t>Не могу слушать лекции</t>
  </si>
  <si>
    <r>
      <rPr>
        <u/>
        <sz val="12"/>
        <color rgb="FF000000"/>
        <rFont val="Arial"/>
        <family val="2"/>
        <charset val="204"/>
      </rPr>
      <t>https://rdm.inventos.ru/issues/156599</t>
    </r>
    <r>
      <rPr>
        <sz val="12"/>
        <color rgb="FF000000"/>
        <rFont val="Arial"/>
        <family val="2"/>
        <charset val="204"/>
      </rPr>
      <t xml:space="preserve"> </t>
    </r>
  </si>
  <si>
    <t>Здравствуйте. Чат по-прежнему не собирает в себя сообщения самостоятельно. Приходится постоянно вручную обновлять кэш, чтобы сообщения прогружались</t>
  </si>
  <si>
    <t>добрый день, столкнулся с такой проблемой: сообщения из чатов не передаются в обс. то есть они попадают в сам чат рестрима, но не передаются на докпанель в обсе. уже перепробовал все возможное - от переустановки обс до чистки кэша и различных перезапусков. другие док панели работают корректно, например если выводить в док панель чат с твича. но чат с рестрима не работает ни в какую. может быть можете подсказать, как это можно поправить? возможно у кого уже была такая проблема :(</t>
  </si>
  <si>
    <t xml:space="preserve">Подключила L2. По логам оказалось, что копится задержка на отправку пакетов сербам. </t>
  </si>
  <si>
    <t>Добрый день. Опять у сербов проблемы с рестримом https://vtb-league.webcaster.pro/client/events/2717147, посмотрите, пожалуйста.</t>
  </si>
  <si>
    <t>У меня снова ничего не открывается</t>
  </si>
  <si>
    <t>Здравствуйте можете отправить ссылку на сегодняшний вебинар по теме лихорадочные синдромы у детей</t>
  </si>
  <si>
    <t>Добрый день! Можно ли попросить вас обрезать два видео, а именно каждое из них с 01:40 просто обрезать там темноту</t>
  </si>
  <si>
    <t>Перепривязка канала помогла</t>
  </si>
  <si>
    <r>
      <rPr>
        <sz val="10"/>
        <color rgb="FF000000"/>
        <rFont val="&quot;Helvetica Neue&quot;"/>
      </rPr>
      <t xml:space="preserve">Здравствйте у меня стрим на ВК не подключается </t>
    </r>
    <r>
      <rPr>
        <u/>
        <sz val="10"/>
        <color rgb="FF000000"/>
        <rFont val="&quot;Helvetica Neue&quot;"/>
      </rPr>
      <t>https://vk.com/video-185386946_456239243</t>
    </r>
  </si>
  <si>
    <t>нет нету</t>
  </si>
  <si>
    <t>Есть ли у вас заглушка на случай плохого соединения, чтоб не было обрыва трансляции</t>
  </si>
  <si>
    <t>Игнорит, закрываю обращение</t>
  </si>
  <si>
    <t>Здравствуйте
Как убрать родительский контроль</t>
  </si>
  <si>
    <t>Входящий битрейт низкий, мы на него не влияем. Надо изучать стриминг через зум</t>
  </si>
  <si>
    <t>Доброй ночи!
Настроил трансляцию, но на платформе, куда ведется стрим, показывает, что маленький битрейт. Тариф у меня R10 до 40 mb битрейт
С чем может быть связано?</t>
  </si>
  <si>
    <t>я отказываюсь этокомментировать</t>
  </si>
  <si>
    <t>Добрый вечер, не могу войти в свой аккаунт</t>
  </si>
  <si>
    <t>Пользователь не дал фидбек, обращение закрываю</t>
  </si>
  <si>
    <t>Добрый день, у меня почему то не идет эфир в вк видео, хотя раньше все шло. Почему?</t>
  </si>
  <si>
    <t>Сделайте, пожалуйста, чтобы на учетке a.kompanets тоже можно было копировать URL и что это за новый адаптивный фрэйм?</t>
  </si>
  <si>
    <t>Добры день!
К нас обратился провайдер из г.Энергодар Запорожской области:
Клиенты жалуются на то, что не могут пользоваться Вашими ресурсами, хотя мы перерегистрировали наши IP-адреса и предприятие под российское законодательство. Наши 178.212.232.0/21 и 95.215.164.0/22</t>
  </si>
  <si>
    <t>передобавление канала помогло</t>
  </si>
  <si>
    <t>добрый вечер на рутуб сново видео не идет</t>
  </si>
  <si>
    <t>нет не имеется</t>
  </si>
  <si>
    <t>Добрый вечер! Функция защиты от разрыва соединения имеется?</t>
  </si>
  <si>
    <t>я отказываюсь это комментировать</t>
  </si>
  <si>
    <t>Не могу войти, что мне делать?
Сегодня 27.03 на этот семинар. Панкреатита у детей                              При восстановлении пароля Е-mail не найден</t>
  </si>
  <si>
    <t>Сделали партнеру реф ссылку</t>
  </si>
  <si>
    <t>Добрый день. Подскажите, есть ли у ваших технических специалистов по сайту возможность сделать мне короткую реферальную ссылку для более удобного привлечения людей? Я имею ввиду к примеру ссылку вида https://restream.su/ankk или вообще было бы круто если https://ankk.restream.su/ потому что длинная реферальная ссылка в описании к видео и трансляциям смещает вёрстку описания и переносится частично на новую строчку, это в свою очередь полагаю может заставлять зрителя не читать описание вовсе из-за сложности в чтении. Вдобавок такую короткую ссылку я смогу вставлять прямо в название трансляций. Если создать такую ссылку не возможно, то есть ли хотябы возможность изменить мой реферальный токен с "aqF81gmM" на "AnKK" ?</t>
  </si>
  <si>
    <t>Пользователь прислал ссылку на вебинар в сервисе МТСЛинк. Это не наша зона ответственности</t>
  </si>
  <si>
    <t>Добрый день! Как сегодня подключиться к семинару. : Ошибки диагностики миокардитов</t>
  </si>
  <si>
    <t>Всем привет!
У нас на сайте теперь во всех матчах будет выбор FPS?</t>
  </si>
  <si>
    <t>Это подарочный сертификат, а подарочные сертификаты не отображаются в транзакциях</t>
  </si>
  <si>
    <t>Всем привет! Нужна Ваша помощь:
Есть пользователь: https://api.video.matchtv.ru/client/users/7594270
Он оплачивает подписку. Номер транзакции: 2f78c9f5-000f-5000-b000-1de910958633 
28 мар. 2025 17:46
В админке вашей  транзакции нет 
И подписки на его аккаунте тоже нет</t>
  </si>
  <si>
    <t>Здравствуйте. Коллеги, не могу подрезать трансляцию, таймлайн серый и не становится зеленым. https://video.matchtv.ru/client/events/1253097/editor</t>
  </si>
  <si>
    <t>На заглушках периодически появляется и исчезает ватермарк Streambuilder.pro</t>
  </si>
  <si>
    <t>Здравствуйте, столкнулся с тем что рестримы на платформы работающие с серверами VK (а именно Boosty, OK, VK Видео, VK Видео Live) по какой-то причине транслируются с краткосрочными вставками какого-то зелёного экрана. Прилогаю скриншот для примера и ссылки на записи стримов внизу сообщения. Проблема наблюдается с первых секунд трансляции. При этом на другие платформы (Twitch, YouTube, RuTube, Trovo, GoodGame, Платформа, Kick, Dlive, Nuum, Steam) рестрим идёт без такой проблемы.
Стримлю поток такого качества: 1920x1080, 60 кадр/сек, битрейт 6000 кбит/сек.
В вашем груповом чате ТГ 11 марта уже обсуждали данную проблему но продолжение диалога ушло в личные сообщения, поэтому не знаю чем всё закончилось.
Boosty: https://boosty.to/ankk/posts/8b2b8f2e-9837-44c1-9683-28360575b21b
OK: https://ok.ru/video/9753239953012
VK Видео: https://vk.com/video15420712_456239423?list=ln-PQOZ3JPajscVlsrUw5
VK Видео Live: https://live.vkvideo.ru/ankk/record/17634b2e-8f54-4907-ac0b-77a3fb9609cc
И ещё вопрос, как скоро планируется добавление функционала по защите от потери соединения? Чтоб если у меня теряется краткосрочно соединение ваш сервис продолжил транслировать хотябы 1 минуту заглушку (желательно чтоб можно было загрузить свою видео или хотябы изображение)</t>
  </si>
  <si>
    <t>Есть подписка на год, и дешевле?</t>
  </si>
  <si>
    <t>Передали пользователю рекомендации, ответа не последовало</t>
  </si>
  <si>
    <t>подскажите что за проблема такая ?</t>
  </si>
  <si>
    <t>Был баг</t>
  </si>
  <si>
    <t>Здравствуйте, я купила подписку на месяц, вчера сделала трансляции, но чаты не собираются в окне чатов у вас на сайте и не работают, и не показывало мою трансляцию в окне трансляций у вас, и было написано не подключено- хотя везде на сайтах я была онлайн и все работало именно через ваш сервис</t>
  </si>
  <si>
    <t>Проблема уже была ранее, заведен был тикет</t>
  </si>
  <si>
    <t>когда виджет чата добавляю в обс - появляются предыдущие сообщение- а новые нет
хотя на сайте вашем в разделе чатновые появляются</t>
  </si>
  <si>
    <t>Добрый вечер, хотелось бы протестировать ваш сервис на несколько каналов сразу, но подписка на месяц слишком большая для теста, есть возможность предоставить тестовую трансляцию для первого раза?</t>
  </si>
  <si>
    <t>На андроид тв качества 25 фпс и 50 фпс перепутаны местами</t>
  </si>
  <si>
    <t>.</t>
  </si>
  <si>
    <t xml:space="preserve">Константин занимался насройками канала, был выполнен рестарт </t>
  </si>
  <si>
    <r>
      <t xml:space="preserve">Добрый день! 
В трансляциях Матч ТВ наблюдается небольшой рассинхрон картинки и звука и периодически возникает рябь
Пример трансляции </t>
    </r>
    <r>
      <rPr>
        <u/>
        <sz val="10"/>
        <color rgb="FF1155CC"/>
        <rFont val="Arial"/>
        <family val="2"/>
        <charset val="204"/>
      </rPr>
      <t>https://video.matchtv.ru/client/events/1242293</t>
    </r>
  </si>
  <si>
    <t>Проверяем настройки канала, интершум должен совпадать с другой аудиодорожкой</t>
  </si>
  <si>
    <t>Проверьте, пожалуйста, опять в интершум mp2 лезет комментатор</t>
  </si>
  <si>
    <t xml:space="preserve">Проверяем подписку у пользователя, добавляем подсеть в исключение, если проблема сохраняется на всем контенте </t>
  </si>
  <si>
    <t>Добрый день!
Пользователю из РФ недоступен просмотр Матч Премьер по подписке
UID 8KCdFuj6LmhUnLkZBVTYuN  
ВПН - нет</t>
  </si>
  <si>
    <t>Пишем Александру Серегину, чтобы он настроил чат, перед этим проверяем, правильно ли указана трансляция и ведет ли она на онлайн трансляцию</t>
  </si>
  <si>
    <t>Доброго времени, я походу буду вам каждый день писать по аналогичной проблеме :)</t>
  </si>
  <si>
    <t>Данный функционал на рестриме отуствует, пользователю можем предложить вебкастер</t>
  </si>
  <si>
    <t>Добрый день, подскажите пожалуйста, ведём трансляцию на несколько каналов, если ли возможность на одном канале отключать звук на некоторое время, в то время как на другом канале его оставлять?</t>
  </si>
  <si>
    <t>коллеги, а где разметка 2го периода у Амур - Барыс?</t>
  </si>
  <si>
    <t xml:space="preserve">Передала запрос менеджеру. Но недавно клиент  удалил аккаунт, соответственно вопрос о сотрудничестве неактуален. </t>
  </si>
  <si>
    <r>
      <t xml:space="preserve">привет, хотел уточнить возможность партнерских условий
https://vk.com/timewithyan
</t>
    </r>
    <r>
      <rPr>
        <u/>
        <sz val="10"/>
        <color rgb="FF1155CC"/>
        <rFont val="Arial"/>
        <family val="2"/>
        <charset val="204"/>
      </rPr>
      <t>https://www.youtube.com/@timewithyan</t>
    </r>
  </si>
  <si>
    <t>Если пишут, что чата нет:
Для Youtube: 
1. Проверьте, что ссылка на эфир(Stream URL) в админке ведёт на эфир который в статусе онлайн. Если она не онлайн, то найти на какой эфир идёт трансляция
2. Пишем разработчикам.
с ВК так же</t>
  </si>
  <si>
    <t>Вновь по той-же причине )</t>
  </si>
  <si>
    <t>подскажите пожалуйста, а где указывать битрейт к конкретной площадке? для твича например 6к, вк 14к, ютуб 30к мне необходимо</t>
  </si>
  <si>
    <t>передаем обращение дежурному L2</t>
  </si>
  <si>
    <t>Добрый вечер!
Пользователю из Донецка недоступен просмотр Матч ТВ
Date: Sun, 02 Feb 25 19:13:59 +0300 GeoIP country: RU GeoIP country nginx: RU GeoIP region nginx: MOW HTTP_USER_AGENT: Mozilla/5.0 (Linux; Android 10; K) AppleWebKit/537.36 (KHTML, like Gecko) Chrome/132.0.0.0 Mobile Safari/537.36 OPR/87.0.0.0 REMOTE_ADDR: 5.188.121.149 HTTP_X_FORWARDED_FOR: 5.104.62.58 IP-Z: 5.104.62.58 Proxied IP: 5.188.121.149 Network Family: common Current UID/SU: / HAS FLASH: false MSE: true
провайдер OOO trinity Донецк
ВПН - нет</t>
  </si>
  <si>
    <t>Занимается Константин и Стас</t>
  </si>
  <si>
    <t>У пользователя проблема при просмотре канала "Матч Футбол 1" на телевизоре LG через приложение "Матч".
Лагает картинка в качестве Full HD 1080p.
Проблема только на этом канале и только в таком качестве.
Телевизор, 43UN81006LB, webOS 04.50.90
IP 128.75.90.10
Обесточивание ТВ не помогло, проблема сохраняется.</t>
  </si>
  <si>
    <t xml:space="preserve">Данная проблема возникает у пользователей, которые подключаются через Mi браузер (в редких случаях через Chrome). Поэтому просим клиента переподключиться через другой браузер.  </t>
  </si>
  <si>
    <t>Решение - прислать полную ссылку</t>
  </si>
  <si>
    <t>Не могу подключиться к вебинару</t>
  </si>
  <si>
    <t xml:space="preserve">Не сотрудничаем с данной компанией </t>
  </si>
  <si>
    <t>Добрый день, мне поступило предложение о работе на вашей платформе, но не напрямую, а от агентства spectrum-web.ru
Подскажите, вы сотрудничаете с ними? Могу ли я доверить их предложению о работе?</t>
  </si>
  <si>
    <t>да я другой рестрим приобрел, все стабильно
если возврат не возможен, то ладно</t>
  </si>
  <si>
    <t xml:space="preserve">Проверяем самостоятельно, заходя на трансляцию к пользователю. Комментарии отображались корректно </t>
  </si>
  <si>
    <t>Здравствуйте. Запустил трансляцию в ВК, через канал "ВКонтакте". Комментарии почему то не отображаются в чате трансляции.</t>
  </si>
  <si>
    <t>Проблема связана с недоступностью хранилищ. Костя Курасов вернул хранилища в работу, экспорт появился</t>
  </si>
  <si>
    <t>Привет, у нас экспорта нет) 
кнопка не активна))
https://admin.sportbox.ru/vdl/media/945959/webcaster/live</t>
  </si>
  <si>
    <t>В редактировании канала нужно убрать галочку "Наложение логотипа". Но в случае с RTMP1 у Спорт Ру так не получилось, так как Максим Сердюк изначально настроил канал по-другому, поэтому Косте пришлось вручную в коде убирать логотип</t>
  </si>
  <si>
    <t>Коллеги, добрый день.
Напомните, пожалуйста, сейчас в нашем канале RTMP1 при создании вставки автоматически генерируется наш лого? Можно ли сделать так, чтобы по умолчанию ничего не ставилось и была только чистая прилетающая картинка без логотипов?</t>
  </si>
  <si>
    <t>Туки-туки :)
не надоел?))</t>
  </si>
  <si>
    <t xml:space="preserve">Предложили пользователю такой вариант: Мы можем настроить вам кастомный тариф. Он будет позволять запускать до 9 стримов в общем, мы можете их распределять по эфирам как вам захочется. Стоимость: 882 рубля в месяц. </t>
  </si>
  <si>
    <t>приветсвую
мне нужно сделать 2 эфира рестримных
1 эфир на 6 стримов
2 эфир на 3 стрима
скажите пожалуйста 4какой тариф выбрать и как настроить</t>
  </si>
  <si>
    <t>https://docs.google.com/document/d/1WSgWoYJJGLShxXzpyjqw9RCbfT78hkUmRUdKIQcnV4g/edit?tab=t.57yr53daomm1</t>
  </si>
  <si>
    <t>приветсвую
мне нужно сделать 2 эфира рестримных
1 эфир на 6 стримов
2 эфир на 3 стрима
скажите пожалуйста 4какой тариф выбрать и как настроит...</t>
  </si>
  <si>
    <t>https://rdm.inventos.ru/issues/157399</t>
  </si>
  <si>
    <t>Всем привет! Хорошего дня. Опишу ситуацию. Хочу получить статистику по Уникам за определённый период, но по только по событиям, входящим в определённый альбом. Выскочила ошибка. И ничего не показывает. Может я что-то не правильно делаю?</t>
  </si>
  <si>
    <t>у нас на 2 трансляциии ютуб1 не пришел</t>
  </si>
  <si>
    <t xml:space="preserve">Restream.su - это российская платформа </t>
  </si>
  <si>
    <t>привет! restream.su (http://restream.su/) это российская платформа?</t>
  </si>
  <si>
    <t>Доброго! Инстаграм можно подключить?</t>
  </si>
  <si>
    <t>Наш ответ: "Здравствуйте, да, не замечали нестабильного поведения платформы"</t>
  </si>
  <si>
    <t>Здравствуйте 
Телеграм работает сейчас в штатном режиме?</t>
  </si>
  <si>
    <t>Поток у пользователя пошел, проблема неактуальна</t>
  </si>
  <si>
    <t>Добрый вечер. Итак по порядку... 
1. Проблема с зелеными кадрами иногда появляется. 
2. Твич и ВК не работают в 1080, а если снизить до 720, то работает. Отправляю 8к битреита, 1080, CBR...</t>
  </si>
  <si>
    <t>Студенты МОНИКИ иногда не разбираются в компьютерных технологиях, поэтому вместо того чтобы просто нажать на ссылку и перейти, они копируют неполную ссылку. Поэтому эта женщина не смогла перейти, так как скопировала ссылку некорректно.</t>
  </si>
  <si>
    <t>Добрый день, опять не получается подключиться к вебинару</t>
  </si>
  <si>
    <t>В качестве временного решения помогает экспорт с конвертацией.</t>
  </si>
  <si>
    <t xml:space="preserve">Заходим в редактирование трансляции, нажимаем на экспорт, и ставим галочку с конвертацией.  </t>
  </si>
  <si>
    <t>Добрый день.Khimki-2 vs Enisey-2. Regular season. February 5, 2025 у меня таже проблема видео идет 4 секунды и потом останавливается. Хочу скачать это видео.</t>
  </si>
  <si>
    <t>Здравствуйте, такого функционала на данный момент у нас нет. Однако он есть на нашей материнской платформе - Webcaster.pro.</t>
  </si>
  <si>
    <t>здравствуйте, подскажите а как мне поделиться трансляцией, или как взять ссылку для встраивания в сайт?</t>
  </si>
  <si>
    <t>Да, возможно</t>
  </si>
  <si>
    <t>Здравствуйте, мне надо создать бесконечную трансляцию прямого эфира, чтоб я с OBS запустил ее. Это возможно?</t>
  </si>
  <si>
    <t>Добрый день. при попытке экспорта с вебкастера получаю ошибку.
1) https://video.matchtv.ru/client/quotes/326813/edit
2) https://video.matchtv.ru/client/quotes/326829/edit
3) https://video.matchtv.ru/client/quotes/332605/edit
4) https://video.matchtv.ru/client/quotes/328333/edit
в первых трех случаях после экспорта вместо видео скачивается что-то не то</t>
  </si>
  <si>
    <t>Здравствуйте. Не создаются моменты на сайте спортбокс.</t>
  </si>
  <si>
    <t>Вебинар завершился</t>
  </si>
  <si>
    <t>Не могу зайти в вебинар</t>
  </si>
  <si>
    <t>Спросили у пользователя, какой тариф он хочет. Ответа нет до сих пор, закрываю обращение</t>
  </si>
  <si>
    <t>привет
а как криптой оплатить подписку</t>
  </si>
  <si>
    <t>Были сделаны настройки канала</t>
  </si>
  <si>
    <t>Добрый вечер!
У пользователя на Смарт ТВ  LG, web os 05.40.61(43UM7490PLC) при просмотре канала Ф1 дергается картинка. Наблюдается только на режиме FullHD, на 720 идёт гладко. И только на Футбол 1. Все другие – гладко в любом разрешении.</t>
  </si>
  <si>
    <t>Здравствуйте не могу подключится к вебинару</t>
  </si>
  <si>
    <t>Добрый день, я не могу подключиться к лекции</t>
  </si>
  <si>
    <t xml:space="preserve">Написала L2, добавили подсеть в исключение. Проблема устранена. </t>
  </si>
  <si>
    <t>Добрый вечер!
Пользователю РФ недоступен просмотр 
Date: Mon, 10 Feb 25 21:40:26 +0300
GeoIP country: CM
GeoIP country nginx: RU
GeoIP region nginx: MOW
HTTP_USER_AGENT: Mozilla/5.0 (Windows NT 10.0; Win64; x64; rv:135.0) Gecko/20100101 Firefox/135.0
REMOTE_ADDR: 5.188.121.156
HTTP_X_FORWARDED_FOR: 78.136.199.89
IP-Z: 78.136.199.89
Proxied IP: 5.188.121.156
Network Family: common
Current UID/SU: /
HAS FLASH: false
MSE: true
VPN не включен.</t>
  </si>
  <si>
    <t>Добрый вечер! Если при регистрации на нашей платформе вы выбрали тариф R2, то да, пользование сервисом будет бесплатным</t>
  </si>
  <si>
    <t>Restream 2 можно использовать всегда бесплатно или это пробный период?</t>
  </si>
  <si>
    <t>Лекция еще не началась...</t>
  </si>
  <si>
    <t>Не получается подключиться к лекции</t>
  </si>
  <si>
    <t>Добрый вечер, да, на нашей платформе вы можете стримить тикток и ютуб. После регистрации на нашей платформе, вы получаете бесплатный тариф R2, что позволит вам делать рестрим на 2 платформе с битрейтом до 15мб</t>
  </si>
  <si>
    <t>Тикток и ютуб Можно стримить?</t>
  </si>
  <si>
    <t>Страна опредлялась как не РФ, запросил информацию, обратно пока не вернулись</t>
  </si>
  <si>
    <t>По всем базам страна определяется как GB. Уточните, пожалуйста, у пользователя, точно ли у него не включен VPN или у провайдера, точно ли данный IP адрес входит в зону РФ</t>
  </si>
  <si>
    <t xml:space="preserve">Добрый вечер!
Пользователю из РФ недоступен просмотр </t>
  </si>
  <si>
    <t>Утоянем информацию у Максима Сердюка</t>
  </si>
  <si>
    <t>Останкино телеком уверяют, что РТ каналы работают отлично, а мы их не видим у себя, можете проверить и дать мне неопровержимые доказательства?))</t>
  </si>
  <si>
    <t xml:space="preserve">Написала А. Серегину, поставили тариф, который оплатил пользователь. Возможно, что тариф не проставился системой из-за того, что платежка у нас становится не действительной, если ее не оплатить в течении часа или двух. А пользователь мог оплатить тариф уже после окончания этого срока с момента генерации ссылки на оплату. </t>
  </si>
  <si>
    <t>Здравствуйте, не сменился тариф после оплаты</t>
  </si>
  <si>
    <t>https://docs.google.com/document/d/1WSgWoYJJGLShxXzpyjqw9RCbfT78hkUmRUdKIQcnV4g/edit?tab=t.4prf63vu338t</t>
  </si>
  <si>
    <t>Здравствуйте. Пытаюсь загрузить вчерашние трансляции а оно не хочет
https://dropmefiles.com/nQGfV вот такие ссылки</t>
  </si>
  <si>
    <t>Доброго вечера, запустил трансляцию, чат вообще не прогружается ))</t>
  </si>
  <si>
    <t xml:space="preserve">Момент размечен с 20:50 до 20:55, при этом на трансляции есть пропуск с 20:46 до 21:00, таким образом весь момент попадает в вырезанный пропуск (который они сами же и сделали). Оповестили об этом клиента, который  позднее самостоятельно убрал пропуск, проблема была решена. </t>
  </si>
  <si>
    <r>
      <t xml:space="preserve">привет, у нас ошибка экспорта здесь 
пофиксите, плиз)
</t>
    </r>
    <r>
      <rPr>
        <u/>
        <sz val="10"/>
        <color rgb="FF1155CC"/>
        <rFont val="Arial"/>
        <family val="2"/>
        <charset val="204"/>
      </rPr>
      <t>https://admin.sportbox.ru/vdl/media/947263/webcaster/live</t>
    </r>
  </si>
  <si>
    <t>https://rdm.inventos.ru/issues/157723</t>
  </si>
  <si>
    <t xml:space="preserve">Была аналогичная ситуация уже, создала тикет, работы ведутся. </t>
  </si>
  <si>
    <t>Вот ещё возьмите, пожалуйста, такую просьбу в работу? Мы удаляем контент из событий примерно раньше квартала к текущей дате. Сейчас открыл архив событий и в прошлом году все ивенты с неудалённым контентом. Можете посмотреть, разобраться? У нас было такое уже, в списке отображается наличие контента, в ивент заходишь - там пусто.</t>
  </si>
  <si>
    <t>Зашёл на эвент, увидел, что 2 рестрим постонно рестартился. Отписал Максиму</t>
  </si>
  <si>
    <t>https://start.webcaster.pro/client/events/2704963 Проверьте, пожалуйста, на всякий случай, похоже второй рестрим не доходит до получателя, судя по поведению сервер недоступен</t>
  </si>
  <si>
    <t>Зашёл на эвент, передвинул время начала трансляции на 1 секунду, трансляция заработала</t>
  </si>
  <si>
    <t>Добрый вечер. Не проигрывается архив трансляции на сайте https://news.sportbox.ru/Vidy_sporta/edinoborstva/spbvideo_NI2164871_translation_One_FC</t>
  </si>
  <si>
    <t>пользователь игнорит, жду.</t>
  </si>
  <si>
    <t>Телеграм растягивает трансляции и починить это невозможно</t>
  </si>
  <si>
    <t>Добрый день! 
Сейчас начали тестирование вашего сервиса и столкнулись с некоторыми сложностями. 
При запуске вертикального эфира и передаче потока на платформу Telegram, эфир превращается из вертикального в горизонтальный приплюснутый. Это забавно. Но есть ли возможность это как-то исправить или есть какие-то необходимые действия с нашей стороны, чтобы такого не происходило. Спасибо.</t>
  </si>
  <si>
    <t>https://start.webcaster.pro/client/events/2704967
проверьте, пожалуйста рестримы на этой трансляции</t>
  </si>
  <si>
    <t>тикет на тестировании</t>
  </si>
  <si>
    <t>Ребята, привет. У нас стрим опять начал пропускать сообщения с вк и твича</t>
  </si>
  <si>
    <t>Обращаемся к Константину Курасову, он делает настройки CDN</t>
  </si>
  <si>
    <t>Добрый вечер!
У пользователя в приложении на Смарт ТВ зависает эфир каналов Матч Футбол 2, Футбол3
Со слов пользователя помогает только снижение качества до 480 p</t>
  </si>
  <si>
    <t>Уточняем информацию у менеджера: точка сделана специально для проверки от нас ли берут пираты источник показа на своих сайтах</t>
  </si>
  <si>
    <t>Коллеги, добрый вечер! На логотипе канала "Матч ТВ" появилась какая-то точка черная. Этой точки нет например в эфире Витрины, а у нас есть =/</t>
  </si>
  <si>
    <t>тестовый эфир ждем</t>
  </si>
  <si>
    <t>примернов 18-30 обс прекратила выдавать поток и выскачило сообщение от том, что сервер прекратил принимать поток или что то в этом роде, я не успел сделать скрин шот. перезапустивв обс эфир возобновился, но аудитория ушла со стрима. и мы прекратили стрим,  у вас есть возможность просмотреть логи, нужно понять причину, так как у нас во вторник и четверг запланированы стримы</t>
  </si>
  <si>
    <t>По всем базам страна определяется как Amsterdam, North Holland, The Netherlands (NL), Europe. Уточните, пожалуйста, у пользователя, точно ли у него не включен VPN</t>
  </si>
  <si>
    <t>Добрый день!
У пользователя PJ5yANZDJ5oTPU1FfHQEUv есть подписка МП.
При попытке просмотра получает ошибку "Тип подписки не найден"
Date: Sun, 16 Feb 25 14:54:57 +0300
GeoIP country: RU
GeoIP country nginx: RU
GeoIP region nginx: MOW
HTTP_USER_AGENT: Mozilla/5.0 (Windows NT 10.0; Win64; x64) AppleWebKit/537.36 (KHTML, like Gecko) Chrome/132.0.0.0 Safari/537.36
REMOTE_ADDR: 5.188.121.156
HTTP_X_FORWARDED_FOR: 79.137.198.27
IP-Z: 79.137.198.27
Proxied IP: 5.188.121.156
Network Family: common
Current UID/SU: /
HAS FLASH: false
MSE: true
ВПН - нет.</t>
  </si>
  <si>
    <t xml:space="preserve">Кэш сбрасывается самостоятельно. Но если нужно чтобы мы сделали это, то нужно уточнять с какой целью нужно произвести очистку кэша, и какие данные нужно обновить. Руками можно сделать для одного эвент, например, поменяв его время начала. А в целом - это только руками разработчиков. К разарботчикам обращаемся в крайнем случае, когда действительно обращение к ним оправданно. В нашем случае очистка кэша не понадобилась, т.к. клиент отписал следующее: "Ребята с сайта лиги просили сбросить, в автомате не получалось дождаться изменений. Но потом получилось". </t>
  </si>
  <si>
    <t>Добрый день! Скажите, сможете оперативно это сделать?
Скажи, а тут кэш ты можешь ручками сбросить?
 https://webcaster.pro/api/vtb_league/events.json?app_id=android_vtb</t>
  </si>
  <si>
    <t xml:space="preserve">Посмотрели с L2, есть ли вообще подрывы. Там был микро какой-то подрыв по звуку, моментом что-то моргнуло. Далее проблем не обнаружили, но дежурный L2 продолжил следить за трансляцией. </t>
  </si>
  <si>
    <t>Редкие подрывы по звуку происходят https://vtb-league.webcaster.pro/client/events/2695711/edit
Можете, пожалуйста, уделить внимание? Переживаю.</t>
  </si>
  <si>
    <t>ждем от пользователя тестовый поток</t>
  </si>
  <si>
    <t>Была проблема с названием трансляции. В названии были символы: +=</t>
  </si>
  <si>
    <t>у меня ютуб "Ошибка трансляции***"</t>
  </si>
  <si>
    <t>мы запустим  тестовый стрим минут через 5</t>
  </si>
  <si>
    <t>Добрый день. Нам починили все канала РТ, я каналы посмотрел, картинки вижу, проверьте, пожалуйста потоки, все одинаковые приходят?</t>
  </si>
  <si>
    <t>Информацию уточнили у Аллы: да. Также открыли доступ к расширенной статистике по каналу</t>
  </si>
  <si>
    <t>кстати хотел спросить, эта статистика отражает всех зрителей HLS во всех платформах?</t>
  </si>
  <si>
    <t>Спасибо. Но насколько я знаю, приложение Prism при каждом запуске меня спрашивает формат трансляции и передаёт параметр вертикальная/горизонтальная и при передаче напрямую на Telegram всё отрабатывает хорошо. Но при передаче сигнала через вас, вертикальный стрим превращается в горизонтальный слющенный… может что-то не так делаю, но вроде всё настроили.</t>
  </si>
  <si>
    <t xml:space="preserve">Написала Максиму Сердюку, т.к. ранее он обсуждал эту тему с клиентом. На своей стороне проблем не увидели. Передали в чат Интеграция API. </t>
  </si>
  <si>
    <t>Прямо сейчас опять старт глюканул.15:33
На гугло телевизоре</t>
  </si>
  <si>
    <t>Добрый день!
Пользователю из ЛНР недоступен просмотр Матч ТВ. Ошибка - трансляция не доступна в вашем регионе
Использует вайфай, раздается с другого телефона(оператор теле2)
Date: Tue, 18 Feb 25 15:34:27 +0300
GeoIP country: BE
GeoIP country nginx: RU
GeoIP region nginx: MOW
HTTP_USER_AGENT: Mozilla/5.0 (iPhone; CPU iPhone OS 17_6_1 like Mac OS X) AppleWebKit/605.1.15 (KHTML, like Gecko) Version/17.6 Mobile/15E148 Safari/604.1
REMOTE_ADDR: 5.188.121.158
HTTP_X_FORWARDED_FOR: 77.83.17.65
IP-Z: 77.83.17.65
Proxied IP: 5.188.121.158
Network Family: common
Current UID/SU: /
HAS FLASH: false
MSE: false
ВПН не включен.</t>
  </si>
  <si>
    <t>У пользователя на смартфоне и на Смарт ТВ зависает прямой эфир. Со слов пользователя, зависания происходят на всех каналах.
Провайдер: Вайнах телеком
IP: 188.0.179.97</t>
  </si>
  <si>
    <t>У пользователя на смартфоне и на Смарт ТВ (LG webOS TV LK5910PLC) зависает трансляция на всех каналах при выборе качества от 720р и выше.</t>
  </si>
  <si>
    <t>https://rdm.inventos.ru/issues/157875</t>
  </si>
  <si>
    <t xml:space="preserve">
Доброе утро коллеги!
https://wbnr.su:50443/rooms?meet=cf81c5e8-4966-44f0-85ea-f02769477297
посмотрите лекцию подалуйста
никто не может зайти</t>
  </si>
  <si>
    <t>Здравствуйте, желаю удалить свой аккаунт. Можно ли это сделать самому или через вас?</t>
  </si>
  <si>
    <t xml:space="preserve">
Добрый день! Посмотрите пожалуйста вот это видео, почему-то выдает ошибку
https://ifree.webcaster.pro/client/video_files/1131595</t>
  </si>
  <si>
    <t>Здравствуйте, у нас возникла проблема, оплатили тариф R5, потом оплатили R10, но он не применился. Можете помочь нам, прям сейчас эфир ведем, требуется больше рестиримов сделать</t>
  </si>
  <si>
    <t>Коллеги, лектора выкидывает с вебинара</t>
  </si>
  <si>
    <t>снова длинная перепаковка</t>
  </si>
  <si>
    <t>Доброе утро! История повторилась вчерашняя</t>
  </si>
  <si>
    <t>Добрый вечер!
У пользователя на Смарт ТВ и в приложении лагают все каналы.
Провайдер Evo</t>
  </si>
  <si>
    <t>Здравствуйте, у меня такой вопрос, можно ли в вашем сервисе вести трансляцию стрима без программы ОБС?</t>
  </si>
  <si>
    <t>Скажите пожалуйста, какое исходной битрейт необходимо ставить для выхода Вам, при учете что максимальный битрейт на площадках разный. К примеру ютуб 12 000, твич 6 000. если в обс ставлю максимальный 12 000, то вы уже автоматически для твича его снижаете самостоятельно или как?</t>
  </si>
  <si>
    <t>добрый день, а не подскажите, когда будет возможность редактировать сразу категорию, а не по отдельности? И у в вк лайв когда появиться такая ваозможность?</t>
  </si>
  <si>
    <t>Здравствуйте. Я планирую вновь делать рестримы через вашу площадку. Последний раз у меня были проблемы в том, что я стримлю и стрим может упасть из-за скачка битрейта, на стриме этот момент выглядил как ошибка #2000. Проблема решена?</t>
  </si>
  <si>
    <t>Здравствуйте! Не могу привязать Ютуб. Есть ли техническая возможность привязки его сейчас?</t>
  </si>
  <si>
    <t xml:space="preserve">Судя по всему, у серверов ДЦ Dataline проблемы с DNS.
Пока вывели их из работы. Клиент отписался, что это помогло решить проблему. </t>
  </si>
  <si>
    <r>
      <t xml:space="preserve">Добрый день. Не удается связать ноду спортбокса с трансляцией webcaster. При попытке создать или связать трансляцию с вебкастером через админку спортбокса вылезает вот такая ошибка
cURL error 28: Operation timed out after 5001 milliseconds with 0 bytes received (see </t>
    </r>
    <r>
      <rPr>
        <u/>
        <sz val="10"/>
        <color rgb="FF1155CC"/>
        <rFont val="Arial"/>
        <family val="2"/>
        <charset val="204"/>
      </rPr>
      <t>https://curl.haxx.se/libcurl/c/libcurl-errors.html)</t>
    </r>
  </si>
  <si>
    <t>Добрый вечер! Разрешение можно настроить в приложении, с которого отдаете поток на нашу платформу, например, OBS Studio. Наш сервис «отдает» то разрешение потока, которое принимает</t>
  </si>
  <si>
    <t>Здравствуйте, ретрансляция каких разрешений поддерживается?</t>
  </si>
  <si>
    <t>Коллеги, у нас сейчас в эфире Матч ТВ, который мы получаем по каналу srt, идет хоккей. В моменты, когда показывают камеру общего плана, на экране видны вертикальные полосы. Это брак. Посмотрите, пожалуйста, такой сигнал приходит от источника или этот брак появляется при кодировании на платформе вебкастера?</t>
  </si>
  <si>
    <t>https://rdm.inventos.ru/issues/157987</t>
  </si>
  <si>
    <t>https://mm.inventos.ru/inventos/pl/at4z7asgdbdk3kni7yfs6shhkw</t>
  </si>
  <si>
    <t>https://news.sportbox.ru/Vidy_sporta/Futbol/Evropejskie_chempionaty/Germaniya/Kubok_Germanii/spbvideo_NI2173002_clip_Arminija___Verder_Goly_video_Kubok_Germanii_Futbol
Слишком долго осуществляется склейка
и еще наблюдаются торможения в работе админки в целом</t>
  </si>
  <si>
    <t>Передала Косте</t>
  </si>
  <si>
    <t>https://mm.inventos.ru/inventos/pl/c1ep4wnw8jy6fef7arycd5igew</t>
  </si>
  <si>
    <t>Добрый день!
У пользователя на Смарт ТВ зависают все каналы Матч ТВ, футбол 1 футбол 2 футбол 3.
Провайдер Дом РУ.</t>
  </si>
  <si>
    <t>https://mm.inventos.ru/inventos/pl/r7jpse9ksbf8ijbxbmr1zrnobe</t>
  </si>
  <si>
    <t xml:space="preserve">
У пользователя проблемы при просмотре Матч ТВ, Матч Премьер, Матч Футбол 2 на Смарт ТВ и на планшете.  Трансляция стартует в низком качестве, потом несколько раз останавливается на подзагрузку контента, качество видео на уровне 480p, но при этом все равно тормозит, прерываясь на секунд 10-15 каждые 15-30 секунд.
Проводной интернет от Транс Телекома
Внешний IP-адрес при подключении к ТрансТелекому - 188.168.213.136 </t>
  </si>
  <si>
    <t>Связалась с Лешей Симаковым</t>
  </si>
  <si>
    <t>Евгений, [27 февр. 2025 г., 00:01:17]:
Добрый вечер, коллеги.
Посмотрите пожалуйста, не прогружаются скриншоты, но видео уже загрузилось и проигрывается
https://admin.sportbox.ru/vdl/media/949041/webcaster/thumbnails
так же на другом матче https://admin.sportbox.ru/vdl/media/949043/webcaster/thumbnails
Алёна, [27 февр. 2025 г., 00:02:38]:
И на архивных роликах
https://admin.sportbox.ru/vdl/media/949044/webcaster/thumbnails
Евгений, [27 февр. 2025 г., 00:03:55]:
1 картинка появляется примерно 3-5 минут</t>
  </si>
  <si>
    <t>Очень интересно.
10000 битрейта.
На Вашей платформе есть предупреждение о необходимости понизить битрейт до 6000, так как рестрим идет на Твич.
Но на Твиче картинка нормальная.
Или это что-то у Твича?!
Или я просто сломал Твич, запустив чисто тестовый стрим (рестрим)?
Или надо какую-то норм картинку запустить, а не черный экран с надписью?
😊
Дратвуйте!
P.S.: На Вашем, кстати, проигрывателе картинки с моего стрима нету.</t>
  </si>
  <si>
    <t>"CAS-бан" - это чё такое?</t>
  </si>
  <si>
    <t xml:space="preserve">Из-за того, что дерганули ребит, экспорт рухнул. После восстановления ребита кнопка экспорта стала работать штатно, файлы отправили на повторную конвертацию. Проблема была решена. </t>
  </si>
  <si>
    <t>Здравствуйте, у меня уже около часа висит видео в очереди на постобработку https://otr.webcaster.pro/client/events/2659639/edit с этим можно что-то сделать?</t>
  </si>
  <si>
    <t>Авария в одном из Датацентров</t>
  </si>
  <si>
    <t>Коллеги, перестали экспортироваться моменты</t>
  </si>
  <si>
    <t>Здравствуйте.
У меня кнопочка эскпорта не работает.
Нажимаю и ничего не происходит
https://otr.webcaster.pro/client/events/2660919/edit</t>
  </si>
  <si>
    <t>Коллеги, добрый вечер. Посмотрите , пжл, что-то материалы зависли</t>
  </si>
  <si>
    <t>Здравствуйте! Вы можете проверить качество нашего сервиса с помощью бесплатного пробного тарифа, который вы получаете сразу после регистрации. Платформа работает без ограничений.
Что касается возможности встраивания видео на сайт, вы можете воспользоваться нашей другой платформой Webcaster.pro. Платформа обладает не только возможностями встраивания плеера, но и возможностью легко монетизировать свой контент с помощью уникальных функций.</t>
  </si>
  <si>
    <t>Здравствуйте! Скажите пожалуйста за границей хорошо рабоатет? Ограничений никаких нет?)
Так же есть ли возможность встраивания видео(iframe) на свой сайт?</t>
  </si>
  <si>
    <t>При авторизации через гугл на платформу Ютуб
существует предел обращений в час, мы регулярно связываемся с сервисом для его повышения.
Попробуйте, пожалуйста, повторно авторизоваться через какое-то время.</t>
  </si>
  <si>
    <t>Доброго времени суток! Второй день не могу пользоваться сервисом, пишет ошибку. Перезагрузка, перелогин и тп не помогают. Пару раз удалось пробиться, но стрим не запускается. Пишет ошибка трансляции.</t>
  </si>
  <si>
    <t>Рекомендация: Не удалять идущие эфиры пока что, правка планируется</t>
  </si>
  <si>
    <t>Здравствуйте! не могу запустить стрим показывает что сигнал есть но не чего не происходит</t>
  </si>
  <si>
    <t>Доброго времени суток! Со вчерашнего дня не пользовалась Вашим сервисом. Сейчас пытаюсь подключиться и снова выдает "Ошибку авторизации", хотя сегодня я попыток не делала совсем.
Происходит это именно утром.  Когда пробую в 13-14 дня, то все хорошо.</t>
  </si>
  <si>
    <t>Опять все плохо с вашим продуктом</t>
  </si>
  <si>
    <t>Виджет мультичата VKplay работать не будет, т.к. с него не реализован сбор сообщений
На данный момент реализован сбор на Trovo, Twitch, GG, Youtube, VK</t>
  </si>
  <si>
    <t>Добрый вечер, вопрос. Почему мультичат с ютуба сообщения приходят а вк нет?</t>
  </si>
  <si>
    <t>Инстаграм работает на данный момент только при включении ВПН.</t>
  </si>
  <si>
    <t>https://docs.google.com/document/d/1WSgWoYJJGLShxXzpyjqw9RCbfT78hkUmRUdKIQcnV4g/edit?tab=t.mc4mx3gpufek</t>
  </si>
  <si>
    <t>Доброе уро. С наступающим Новым Годом. Успехов в Новом Году.
Скажите, пожалуйста, а потоки на сети типо инст или фб - проходят? вчера пробовала запустить в инст - не прошло.</t>
  </si>
  <si>
    <t>Григорьев Дмитрий</t>
  </si>
  <si>
    <t>Велось обсуждение  в ММ, запрос решен.</t>
  </si>
  <si>
    <t>https://mm.inventos.ru/inventos/pl/63dg639ey7ns8royaby1tmwjer</t>
  </si>
  <si>
    <t>Всем доброго дня! Минимум со вчерашнего утра в приложении на Android TV перестал работать канал МАТЧ ПРЕМЬЕР. При запуске «Не удалось загрузить данные». 
При этом на мобильных устройствах канал работает @Inventos_tech_sup @radlibek</t>
  </si>
  <si>
    <t xml:space="preserve">сейчас наблюдаются технические неполадки с tscut. Как это выражается здесь:
если полистаешь реплейн, в последнее время туда писал именно этот пользователь с проблемой "картинка отстает от звука" или что-то похожее. Связано это с тем, что первый чанк не 4 секунды, как надо, а другое число стоит.
То есть в разделе сеть пишешь в поиск "m3u8" и обновляешь страницу, а дальше смотришь на первый чанк. он не 4 секунды, как нужно.
чтобы решить эту проблему, надо в редактировании трансляции время начала передвинуть так, чтобы первый чанк стал 4 секунды.
</t>
  </si>
  <si>
    <t>Добрый день. Мне надо скачать следующие игры.Lokomotiv-Kuban-2 vs UNICS-2. Regular season. December 29, 2024 иLokomotiv-Kuban-2 vs UNICS-2. Regular season. December 28, 2024</t>
  </si>
  <si>
    <t>Добрый день, в трансляции Локомотив-Кубань – ПАРМА периодически наблюдаем подтормаживания картинки</t>
  </si>
  <si>
    <t>Думаем завести тикет на тестирование</t>
  </si>
  <si>
    <t>-</t>
  </si>
  <si>
    <t>Пытаюсь настроить dji osmo pocket 3 на вещание чрез ваш сервис. В ютуб через нее вещали без проблем. С указанием имени rtmp сервера и ключа потока через /</t>
  </si>
  <si>
    <t>Обращение передала дежурному L1. Ответ дежурного: У себя не фиксируем подрывы. В плеере визуально все штатно. В логах тоже все чисто. По аптайму сервисов  сигнал уходит непрерывно</t>
  </si>
  <si>
    <t>Доброе утро. Проверьте, пожалуйста рестримы 
Рестрим: sdi5_vtb_3_restream_Osnov_ENS33_6029 (UP 1844 СЕК.)
Рестрим: sdi5_vtb_3_restream_Rezerv_ENS34_6029
Получатели жалуютс на подрывы сигнала</t>
  </si>
  <si>
    <t>Ответ пользователя: Здравствуйте.
Я исправил ошибку. Мне помогло полное удаление obs и настроек. При установке автоматическая настройка под ваш сервис.
Спасибо за уделённое мне время.</t>
  </si>
  <si>
    <t>Здравствуйте. 
Столкнулся с такой проблемой при попытке начать трансляцию через Restream.</t>
  </si>
  <si>
    <t>Добрый вечер! Посмотрите пожалуйста, склейка не получается. Ошибка генерации.  https://video.matchtv.ru/client/events/1238637 https://video.matchtv.ru/client/events/1238649</t>
  </si>
  <si>
    <t>Добрый день. Хоккей. Евро-Азиатский Кубок Дружбы. Металлург-Жлобин - Хумо и Нефтяник - АКМ. 
Получатели жалуются на фризы в принимаемом сигнале. Посмотрите, пожалуйста? 
По обоим рестримам 
Рестрим: tvstart_sdi2_restream_Osnov_2_ENS33_6027 (UP 11252 СЕК.)
Рестрим: tvstart_sdi2_restream_Rezerv_2_ENS34_6027 (UP 11247 СЕК.)</t>
  </si>
  <si>
    <t>Добрый вечер!
Пользователь жалуйся на зависания в приложении канала Футбол 2. пробует на Смарт ТВ, планшете, смартфоне.
IP 176.107.205.176</t>
  </si>
  <si>
    <t>Наша платформа поддерживает функцию рестриминга на VKVideo. Для того, чтобы добавить канал, необходимо в разделе добавления канала выбрать "Другое" и ввести ключ потока и адрес из трансляции, которую вы запустили на VKVideo.</t>
  </si>
  <si>
    <t>https://docs.google.com/document/d/1WSgWoYJJGLShxXzpyjqw9RCbfT78hkUmRUdKIQcnV4g/edit?tab=t.q0mzfw56ukhy</t>
  </si>
  <si>
    <t>Добрый вечер. У вас не вижу опции чтобы добавить рестриминг на live.vkvideo.ru. У вас на данный ресурс есть возможность рестриминга?</t>
  </si>
  <si>
    <t>Проблема с квотой Youtube. Опять очень много запросов к Youtube</t>
  </si>
  <si>
    <t>https://docs.google.com/document/d/1WSgWoYJJGLShxXzpyjqw9RCbfT78hkUmRUdKIQcnV4g/edit?tab=t.0</t>
  </si>
  <si>
    <t>Ошибка при авторизации на ютуб</t>
  </si>
  <si>
    <r>
      <rPr>
        <u/>
        <sz val="10"/>
        <color rgb="FF1155CC"/>
        <rFont val="Arial"/>
        <family val="2"/>
        <charset val="204"/>
      </rPr>
      <t>https://rdm.inventos.ru/issues/156883</t>
    </r>
    <r>
      <rPr>
        <sz val="10"/>
        <color rgb="FF000000"/>
        <rFont val="Arial"/>
        <family val="2"/>
        <charset val="204"/>
        <scheme val="minor"/>
      </rPr>
      <t xml:space="preserve">   </t>
    </r>
    <r>
      <rPr>
        <u/>
        <sz val="10"/>
        <color rgb="FF1155CC"/>
        <rFont val="Arial"/>
        <family val="2"/>
        <charset val="204"/>
      </rPr>
      <t>https://rdm.inventos.ru/issues/156587</t>
    </r>
    <r>
      <rPr>
        <sz val="10"/>
        <color rgb="FF000000"/>
        <rFont val="Arial"/>
        <family val="2"/>
        <charset val="204"/>
        <scheme val="minor"/>
      </rPr>
      <t xml:space="preserve">  </t>
    </r>
    <r>
      <rPr>
        <u/>
        <sz val="10"/>
        <color rgb="FF1155CC"/>
        <rFont val="Arial"/>
        <family val="2"/>
        <charset val="204"/>
      </rPr>
      <t>https://rdm.inventos.ru/issues/156955</t>
    </r>
  </si>
  <si>
    <t>Добрый день, завел трансляцию на ютуб и твич, в виджет чата не передаются сообщения с ютуба, только с твича. Можете ли как то помочь, пожалуйста? 🥺</t>
  </si>
  <si>
    <t>Проблема возникала из-за того, что пользователь менял кодировщик</t>
  </si>
  <si>
    <t>здравствуте не стартует поток на ютубе
в обс постоянное переподключение</t>
  </si>
  <si>
    <t>Андрющенко Михаил</t>
  </si>
  <si>
    <t>Друзья, всем добрый день! Отключите, пожалуйста, подписку для этого пользователя 👇
Progarik89@mail.ru
Спасибо!</t>
  </si>
  <si>
    <t>Нельзя видеофайлом загрузить, мы принимаем только поток от пользователя</t>
  </si>
  <si>
    <t>Здравствуйте, через ваш сервис можно запустить вечную трансляцию на ютуб ?</t>
  </si>
  <si>
    <t>Пользователь использует нашу платформу в качестве сбора сообщений, при этом пользователь не подае поток на нашу платформу. Благодаря этому случаю удалось найти баг: почему то мультичат собирает сообщения, но при этом на платформу не идет поток и не добавлены каналы. Этот баг обнаружили вместе с Сашей Серегиным.
Ответ пользователю: "Виджет чата будет работать корректно и собирать все сообщения только при транслировании потока на наш сервис. Если вы будете использовать только виджет, без отправки потока, то чат не будет работать корректно.
Мы рекомендуем вам воспользоваться нашей платформой для рестрима потока на разные платформы."</t>
  </si>
  <si>
    <r>
      <rPr>
        <u/>
        <sz val="10"/>
        <color rgb="FF1155CC"/>
        <rFont val="Arial"/>
        <family val="2"/>
        <charset val="204"/>
      </rPr>
      <t>https://rdm.inventos.ru/issues/156883.</t>
    </r>
    <r>
      <rPr>
        <sz val="10"/>
        <color rgb="FF000000"/>
        <rFont val="Arial"/>
        <family val="2"/>
        <charset val="204"/>
      </rPr>
      <t xml:space="preserve">  </t>
    </r>
    <r>
      <rPr>
        <u/>
        <sz val="10"/>
        <color rgb="FF1155CC"/>
        <rFont val="Arial"/>
        <family val="2"/>
        <charset val="204"/>
      </rPr>
      <t>https://rdm.inventos.ru/issues/156587.</t>
    </r>
    <r>
      <rPr>
        <sz val="10"/>
        <color rgb="FF000000"/>
        <rFont val="Arial"/>
        <family val="2"/>
        <charset val="204"/>
      </rPr>
      <t xml:space="preserve">   </t>
    </r>
    <r>
      <rPr>
        <u/>
        <sz val="10"/>
        <color rgb="FF1155CC"/>
        <rFont val="Arial"/>
        <family val="2"/>
        <charset val="204"/>
      </rPr>
      <t>https://rdm.inventos.ru/issues/156955</t>
    </r>
  </si>
  <si>
    <t>Добрый день.Не работает чат на ютубе, только на твич</t>
  </si>
  <si>
    <t>На данный момент такая функция на API не поддерживается. Вам нужно будет самостоятельно проставить параметр "Без лого" в административной панели.</t>
  </si>
  <si>
    <t>Здравствуйте, в документации https://start.webcaster.pro/client/docs/v1.0/webcaster_api метод PUT /api/events (поле event[partner_ids]) Когда отправляю данные чтобы прикрепить партнёров к трансляции через апи, то прикрепляются партнёры "С лого", а надо "Без лого". Как это можно исправить?</t>
  </si>
  <si>
    <t>В сотрудничестве отказано</t>
  </si>
  <si>
    <t>Пишу по поводу сотрудничества. Стримлю турнирный покер на твиче и сейчас хочу добавить кик. Ср онлайн на твиче 100+. 
https://www.twitch.tv/plyashu_v_galoshah</t>
  </si>
  <si>
    <t xml:space="preserve">Нужно было дождаться полной загрузки ролика на платформу, после загрузки все стало корректно </t>
  </si>
  <si>
    <t>Коллеги, добрый вечер. Появилась вот такая ошибка, что делать?</t>
  </si>
  <si>
    <t>https://docs.google.com/document/d/1WSgWoYJJGLShxXzpyjqw9RCbfT78hkUmRUdKIQcnV4g/edit?tab=t.qv0gclvjpipm</t>
  </si>
  <si>
    <t>Добрый. Мне надо скачать видео Khimki-2 vs Pari Nizhniy Novgorod-Junior. Regular season. January 9, 2025.Khimki-2 vs Pari Nizhniy Novgorod-Junior. Regular season. January 10, 2025. У меня таже проблема есть звук нет видео.</t>
  </si>
  <si>
    <t>Не хочу вас часто беспокоить, но у меня снова не выводятся сообщения с Ютуба в чате рестрима))</t>
  </si>
  <si>
    <t xml:space="preserve">пользователь сам разобрался, ситуация произошла из за настройки ehnanced broadcasting, которая была включена пока на твич шел стрим. </t>
  </si>
  <si>
    <t>Добрый вечер, хотел запустить стрим, но при запуске в обс всплывает ошибка "для текущей службы нет доступного url-адреса". Можете подсказать, в чем может быть проблема? Пробовал создавать другой эфир и менять ключ трансляции</t>
  </si>
  <si>
    <t>Здравствуйте! Постоянно прерывается трансляция в телеграм. Очень долго подгружается при включении. Вы можете повлиять на более корректную работу?</t>
  </si>
  <si>
    <t>Ребят, привет. У нас чат сломался щас на стриме. Вообще не собирает сообщения. Я уже кеш сбрасывал. Ничего</t>
  </si>
  <si>
    <t>Подскажи пожалуйста, как организовать мультичат для обс?</t>
  </si>
  <si>
    <t xml:space="preserve">На данный момент функционал нашего сервиса не позволяет стримить контент в Инстаграмм. В ближайшее время планируется сделать данную доработку. </t>
  </si>
  <si>
    <t>добрый день, есть ли возможность зарестримить инстаграм трансляции?</t>
  </si>
  <si>
    <t>опять с ВК нет комментариев*</t>
  </si>
  <si>
    <r>
      <rPr>
        <u/>
        <sz val="11"/>
        <color rgb="FF1155CC"/>
        <rFont val="Arial"/>
        <family val="2"/>
        <charset val="204"/>
      </rPr>
      <t>https://rdm.inventos.ru/issues/156703</t>
    </r>
    <r>
      <rPr>
        <sz val="11"/>
        <rFont val="Arial"/>
        <family val="2"/>
        <charset val="204"/>
      </rPr>
      <t xml:space="preserve"> 
</t>
    </r>
    <r>
      <rPr>
        <u/>
        <sz val="11"/>
        <color rgb="FF1155CC"/>
        <rFont val="Arial"/>
        <family val="2"/>
        <charset val="204"/>
      </rPr>
      <t>https://rdm.inventos.ru/issues/156771</t>
    </r>
    <r>
      <rPr>
        <sz val="11"/>
        <rFont val="Arial"/>
        <family val="2"/>
        <charset val="204"/>
      </rPr>
      <t xml:space="preserve"> </t>
    </r>
  </si>
  <si>
    <t>Всем привет! На планшетах, проверьте еще, пожалуйста. Возможно связанные проблемы. Получили обращение такое: 
Так как на айпаде нет официального приложения матч.ТВ, я использую Яндекс браузер. 
Перестала работать возможность просмотра записей трансляций через этот браузер. 
Пишет, что трансляция использует функционал, который не поддерживает данный браузер. 
Пробовал сафари. Итог тот же. 
Браузер версия 24.12.4 от 2 января 2025
IpadOS 18.1.1
IPad 9го поколения.</t>
  </si>
  <si>
    <t>Обращение клиента было передано менеджеру</t>
  </si>
  <si>
    <t>Здравствуйте. У меня друг работает в администрации маленького провинциального городка в регионе. Не может справится с людьми, бросающими мусорные во дворах мимо баков. Я ему предложил установить веб камеры, контролировать чистоту и предложить платный просмотр для жильцов домов. На сколько это реально и какие расходы?</t>
  </si>
  <si>
    <t xml:space="preserve">Был создан ранее чат по вопросам разработки/изменения функционала для ТВСтарт. Попросили клиента продублировать обращение туда. </t>
  </si>
  <si>
    <t>Добрый день А как тогда можно решить данную проблему?</t>
  </si>
  <si>
    <t>Судя по всему у пользователя произошел временный баг, после пропинговывания все заработало штатно</t>
  </si>
  <si>
    <t>Здравствуйте. Сервис сбрасывает подключение, рестрима на площадки нет.</t>
  </si>
  <si>
    <t xml:space="preserve">для этого есть клиентская настройка "Показывать общее время (верхняя панель)". </t>
  </si>
  <si>
    <t>Коллеги, подскажите, у нас разные учётные записи для трансляций баскетбола ВТБ и остальных (Волейбол, футбол, ЖХЛ и прочее). После завершения трансляции, так называемых "остальных", на платформе webcaster, в плеере, в верхней части появляется хронометраж трансляции, а в плеере ВТБ такой хронометраж не появляется. См скрин 👇</t>
  </si>
  <si>
    <t>Проблема с серверами</t>
  </si>
  <si>
    <t>У нас накрылся стрим важный</t>
  </si>
  <si>
    <t>У меня опять что то трансляция не запускается(</t>
  </si>
  <si>
    <t>https://rdm.inventos.ru/issues/156747</t>
  </si>
  <si>
    <t>Алла, добрый вечер! Извините, что в позднее время. Но мне завтра утром нужны цифры по прошедшему матчу Реал - Барса. Смотрю в графиках и цифры выглядят странно</t>
  </si>
  <si>
    <t>Был обвал рунета, со временем всё пришло в норму</t>
  </si>
  <si>
    <t>!SOS!
Добрый день!
Помогите, пожалуйста,  мы произвелт оплату но у нас не меняется тариф через час должен быть эфир.</t>
  </si>
  <si>
    <t>Константин проверяет  на LG в офисе</t>
  </si>
  <si>
    <t>Добрый вечер!
У пользователя на канале Футбол1, трансляция идет с прерыванием. Другие футбольные каналы работают нормально. Смотрит на смарт тв.
IP 194.32.230.128</t>
  </si>
  <si>
    <t>Пользователь смог оплатить тариф</t>
  </si>
  <si>
    <t>Здравствуйте, хочу оплатить тариф, но я с Узбекистана и не получается оплатить через вашу систему</t>
  </si>
  <si>
    <t>Пользователь не запустил тестовый эфир. Закрываю это обращение</t>
  </si>
  <si>
    <t>Ребята, привет. Чат опять не работает. Даже на твиче</t>
  </si>
  <si>
    <t>При авторизации через гугл на платформу Ютуб
существует предел обращений в час, мы регулярно связываемся с сервисом для его повышения.
Попробуйте, пожалуйста, повторно авторизоваться через какое-то время</t>
  </si>
  <si>
    <t xml:space="preserve">1. приветствую. пытаюсь ютуб привязать к сервису. пишет ошибку. твич нормально вяжется
2. Почему время от времени отваливаеться ютуб, если раньше это было довольно редко 1-2 раза в месяц, то теперь раз в 3 дня, проходит спустя некоторое время, путем удаление канала и добавления с нуля.
</t>
  </si>
  <si>
    <t>через QR оплатил
ток у меня ничего не изменилось</t>
  </si>
  <si>
    <t>ТГ ЗАРАБОТАЛ УРА УРА УРА</t>
  </si>
  <si>
    <t>https://docs.google.com/document/d/1WSgWoYJJGLShxXzpyjqw9RCbfT78hkUmRUdKIQcnV4g/edit?tab=t.wm38bofj2km7</t>
  </si>
  <si>
    <t>не работает
синий экран в трансляции</t>
  </si>
  <si>
    <t>Попросила тестовый эфир, пользователь проигнорил, обращение закрываю</t>
  </si>
  <si>
    <t>Здравствуйте. Как удалить свою учетную запись?</t>
  </si>
  <si>
    <t>https://rdm.inventos.ru/issues/156811</t>
  </si>
  <si>
    <t>Здравствуйте! Напоминаю про возникший вчера вопрос. При добавлении в событие дополнительного рестрима рестартятся все существующие рестримы. Так же не должно быть?</t>
  </si>
  <si>
    <t>Обратилась к Алексею Симакову с id видео и текстом ошибки. Проблема была устранена. Клиенту отписалась о готовности.</t>
  </si>
  <si>
    <t>Добрый день! Не могли бы вы пожалуйста посмотреть это видео? выдает ошибку при конвертации</t>
  </si>
  <si>
    <t>Пользователь более не писал</t>
  </si>
  <si>
    <t>Добрый день, возник еще один вопрос 
раньше можно было авторизовываться сразу с нескольких ресурсов в рестреме
сейчас же авторизация только с одного ресерсу, и когда вводишь пароль - сайт не заходит в наш аккауент, подскажите из-за чего это</t>
  </si>
  <si>
    <t xml:space="preserve">Ответила пользователю, что zoom не получится использовать вместо obs и что добавленные каналы можно удалить. </t>
  </si>
  <si>
    <t>Добрый день. Можно ли использовать zoom вместе obs?
И второй вопрос, если я делаю тест на личном ВК и ТГ. Я потом могу удалить и подключить другие каналы? Это доступно только на платном тарифе?</t>
  </si>
  <si>
    <t>Не идут сообщения в чат 
zog.video@gmail.com</t>
  </si>
  <si>
    <t>Информацию проверили.
В последнее время наша техподдержка получает запросы, связанные с некорректной подачей потока на платформу Телеграм. Наша команда тщательно изучила вопрос и пришла к выводу, что это связано с внедрением новых внутренних правил на стороне Телеграм.
Наши разработчики уже в курсе этих изменений и активно работают над адаптацией нашей системы к обновленным требованиям Телеграм. Мы прилагаем все усилия, чтобы восстановить стабильную и корректную работу потока данных в ближайшее время.
Благодарим за ваше терпение и понимание.</t>
  </si>
  <si>
    <t>добрый день
не удалось сегодня на стриме подключиться в телеграм
super2320206.fomin@yandex.ru
пытался переподклчиться и тд. просто не хотело работать</t>
  </si>
  <si>
    <t>Написала дежурному L2, который добавил подсеть пользователя в исключение</t>
  </si>
  <si>
    <t>https://docs.google.com/document/d/1WSgWoYJJGLShxXzpyjqw9RCbfT78hkUmRUdKIQcnV4g/edit?tab=t.mjyd89c0ubft</t>
  </si>
  <si>
    <t>Доброе утро!
Пользователю из РФ недоступен просмотр в приложении. Получает ошибку - трансляция недоступна в вашем регионе.
Date: Fri, 17 Jan 25 09:45:01 +0300 GeoIP country: RU GeoIP country nginx: RU GeoIP region nginx: MOW HTTP_USER_AGENT: Mozilla/5.0 (Linux; arm_64; Android 14; 23053RN02Y) AppleWebKit/537.36 (KHTML, like Gecko) Chrome/130.0.6723.100 YaBrowser/24.12.3.100.00 SA/3 Mobile Safari/537.36 REMOTE_ADDR: 5.188.121.156 HTTP_X_FORWARDED_FOR: 46.8.62.197 IP-Z: 46.8.62.197 Proxied IP: 5.188.121.156 Network Family: common Current UID/SU: / HAS FLASH: false MSE: true провайдер Максимус</t>
  </si>
  <si>
    <t>Ошибка авторизации на платформе: youtube, время: 2025-01-17T10:28MSK</t>
  </si>
  <si>
    <t>Привлекла Максима Сердюка и Костю Курасова</t>
  </si>
  <si>
    <t>Помогите, пожалуйста с тестом для Еврейской компании Wsc
https://vtb-league.webcaster.pro/client/events/2689727
Говорят у них на прошлых трансляциях была задержка звука</t>
  </si>
  <si>
    <t>Коллеги, добрый вечер! Скажите, для увеличения размера отображаемого в плеере логотипа вам нужен будет другой исходник или можно поработать с этим? Хочется укрупнить его примерно в 1.5-1.7 раза от нынешнего размера</t>
  </si>
  <si>
    <t>Оповестили пользователя о том, что скоро будет "выкачено" испоавление</t>
  </si>
  <si>
    <t>Здравствуйте
У вас сегодня работает рестрим в ТГ?</t>
  </si>
  <si>
    <t xml:space="preserve">Попросила дежурного L2 добавить подсеть в исключение, попросили проверить работоспособность у пользователя. </t>
  </si>
  <si>
    <t>Добрый вечер!
Пользователю из ДНР недоступен просмотр Футбол 1 на сайте 
Date: Fri, 17 Jan 25 19:03:47 +0300
GeoIP country: RU
GeoIP country nginx: RU
GeoIP region nginx: MOW
HTTP_USER_AGENT: Mozilla/5.0 (Windows NT 10.0; Win64; x64) AppleWebKit/537.36 (KHTML, like Gecko) Chrome/131.0.0.0 Safari/537.36
REMOTE_ADDR: 5.188.121.149
HTTP_X_FORWARDED_FOR: 31.133.61.206
IP-Z: 31.133.61.206
Proxied IP: 5.188.121.149
Network Family: common
Current UID/SU: /
HAS FLASH: false
MSE: true</t>
  </si>
  <si>
    <t>Как мы писали ранее, существует предел обращений в час. Наши коллеги делают все возможное, чтобы увеличить этот предел, однако, на данный момент мы никак не можем повлиять на такое поведение.</t>
  </si>
  <si>
    <t>https://docs.google.com/document/d/1WSgWoYJJGLShxXzpyjqw9RCbfT78hkUmRUdKIQcnV4g/edit?tab=t.0#heading=h.ija0j4vlw481</t>
  </si>
  <si>
    <t>и вот опять с утра....
какой то бред уже</t>
  </si>
  <si>
    <t xml:space="preserve">Подключили М.Сердюка и О.Герасимец. Совместными усилиями удалось устранить проблему. </t>
  </si>
  <si>
    <t>Здравствуйте, спортлевел жалуется со звуком проблемы всё трещит</t>
  </si>
  <si>
    <r>
      <t xml:space="preserve">добрый день, не работает видео, можете посмотреть, пожалуйста
</t>
    </r>
    <r>
      <rPr>
        <u/>
        <sz val="10"/>
        <color rgb="FF1155CC"/>
        <rFont val="Arial"/>
        <family val="2"/>
        <charset val="204"/>
      </rPr>
      <t>https://admin.sportbox.ru/vdl/media/943441/webcaster/moments</t>
    </r>
  </si>
  <si>
    <t>@Vozimer  добрый день!
По ссылке https://matchtv.ru/football/spain/matchtvvideo_NI2152678_translation_Chempionat_Ispanii_Zhirona___Sevilja
Заглушка в плеере «до трансляции 1 день». 
Но на Ф2 матч уже идет.</t>
  </si>
  <si>
    <t>Как мы писали выше, в течение недели планируем оптимизировать работу. Наша техподдержка сообщит вам. Благодарим за ожидание и терпение</t>
  </si>
  <si>
    <t>подскажите, пожалуйста, вы исправили телеграм? у меня сегодня стрим, надо понять, деалть ли трансляцию дополнительно в тг</t>
  </si>
  <si>
    <t>Добрый. Мне надо скачать игруMINSK-M vs Pari Nizhniy Novgorod-Junior. Regular season. January 14, 2025. Таже проблема.</t>
  </si>
  <si>
    <t xml:space="preserve">Написала L2, привлекли М. Сердюка. Он зарестартил рестрим, клиенту отписались. </t>
  </si>
  <si>
    <t>Проверьте плз, sdi6_vtb_3_restream_WSC_SRT_AutodorZenith</t>
  </si>
  <si>
    <t>Добрый день! Как мы писали выше, в течение недели планируем оптимизировать работу. Наша техподдержка сообщит вам. Благодарим за ожидание и терпение</t>
  </si>
  <si>
    <t>Сейчас трансляции в ТГ работают в штатном режиме?</t>
  </si>
  <si>
    <t>Приветствую вас! Подскажите пожалуйста, можно ли каким нибудь чудным образом убрать звук на определённых каналах именно на вашей платформе? Спасибо.</t>
  </si>
  <si>
    <t>У пользователей не было подписок, так что отменять ничего не пришлось. Пользователи захотели расширить функции и возможности</t>
  </si>
  <si>
    <t>Здравствуйте! Я представитель онлайн-школы по подготовке к ЕГЭ "Вебиум". У нас 4 акка, зарегистрированных на эти почты:
taisia.flamel@webium.team
miroslava.mensh@webium.team
chemnata@webium.team 
polina.yagodnikova@webium.team
Мы бы хотели отменить подписку на ваш сервис.</t>
  </si>
  <si>
    <t>проблема не решилась 
вот как вырезается 
https://rec-4-2.video.matchtv.ru/fc/17/file/quotes/350561/1080.mp4</t>
  </si>
  <si>
    <t>тут такое вылезает
да, когда вырезаю и нажимаю кнопку добавить 
https://api.video.matchtv.ru/client/channels/120/editor?old_editor=1</t>
  </si>
  <si>
    <t>Ответили пользователю, что можно</t>
  </si>
  <si>
    <t>добрый день 
могу я с телефона через ваш сервис одновременно вести 2 прямых трансляции в вк одновременно на разные каналы</t>
  </si>
  <si>
    <t>Добрый день! Да, все должно заработать штатно</t>
  </si>
  <si>
    <t>добрый день. если через вас стримить на ютуб, трансляция нормально идет без задержек из-за замедления ютуба?</t>
  </si>
  <si>
    <t xml:space="preserve">Проинформировали что уже ведутся работы по урегулированию данной ситуации </t>
  </si>
  <si>
    <t>Добрый день! Подскажите, пожалуйста, что делать, если Телеграм не видит трансляцию? Я завожу на 2 канала, добавляю креды подключения из Restream в OBS. ВКонтакте трансляция стартует успешно, а в ТГ — никак</t>
  </si>
  <si>
    <t>Добрый вечер!
Пользователю из РФ недоступен просмотр в приложении
Date: Tue, 21 Jan 25 20:40:04 +0300
GeoIP country: RU
GeoIP country nginx: RU
GeoIP region nginx: MOW
HTTP_USER_AGENT: Mozilla/5.0 (iPhone; CPU iPhone OS 18_1_1 like Mac OS X) AppleWebKit/605.1.15 (KHTML, like Gecko) Version/18.1.1 Mobile/15E148 Safari/604.1
REMOTE_ADDR: 5.188.121.149
HTTP_X_FORWARDED_FOR: 185.185.183.86
IP-Z: 185.185.183.86
Proxied IP: 5.188.121.149
Network Family: common
Current UID/SU: /
HAS FLASH: false
MSE: false</t>
  </si>
  <si>
    <r>
      <t xml:space="preserve">Добрый вечер. Не проигрывается архив на сайте: </t>
    </r>
    <r>
      <rPr>
        <u/>
        <sz val="10"/>
        <color rgb="FF1155CC"/>
        <rFont val="Arial"/>
        <family val="2"/>
        <charset val="204"/>
      </rPr>
      <t>https://news.sportbox.ru/Vidy_sporta/Gandbol/spbvideo_NI2156452_translation_Chempionat_Rossii_Olimpbet_Superliga_Zhenshhiny_CSKA___Zvezda</t>
    </r>
  </si>
  <si>
    <t>Добрый вечер. Проверьте, пожалуйста сервер который делает HLS Старт, на сайте показывает а M3U не работает</t>
  </si>
  <si>
    <r>
      <rPr>
        <sz val="10"/>
        <color theme="1"/>
        <rFont val="Arial"/>
        <family val="2"/>
        <charset val="204"/>
      </rPr>
      <t xml:space="preserve">В консоли отдавалась 422 ошибка.  </t>
    </r>
    <r>
      <rPr>
        <b/>
        <sz val="10"/>
        <color theme="1"/>
        <rFont val="Arial"/>
        <family val="2"/>
        <charset val="204"/>
      </rPr>
      <t>Общая рекомендация</t>
    </r>
    <r>
      <rPr>
        <sz val="10"/>
        <color theme="1"/>
        <rFont val="Arial"/>
        <family val="2"/>
        <charset val="204"/>
      </rPr>
      <t>: не надо быстро переключать ползунок при включении нескольких каналов, платформа не успевает быстро обработать запрос.</t>
    </r>
  </si>
  <si>
    <t>А теперь ВК не работает! Сколько можно</t>
  </si>
  <si>
    <t>Можно у вас получить ключ на обс для стрима в тикток ?</t>
  </si>
  <si>
    <t>Да здравствуйте! Как всё настроить и начать стримить?</t>
  </si>
  <si>
    <t>Почему-то не сработало на канал Николай Страница разовый 24.10.2024</t>
  </si>
  <si>
    <t>Добрый вечер. Сейчас Спортлевел написал, что нынешгний матч ЦСКА лиги ВТБ они принимают на другой адрес рестрима. Я посмотрел, нет никаких сейчас действующих рестримов в сторону Спортлевела. Как такое может быть?</t>
  </si>
  <si>
    <t>Здравствуйте, опять там же не идет трансляция</t>
  </si>
  <si>
    <t>реестрим на ютуб работает?</t>
  </si>
  <si>
    <t>Если коротко, то не предусмотрен кейс для лайв трансляций. У vod видео, тикет отрабатывает. Это если говорить о тикете https://rdm.inventos.ru/issues/148879
Галка "хранить вечно" слетает при удалении контента у ивента (у лайв и vod) и не выставляется обратно если мы подвинем ивент по времени, как признак has_content у vod ивентов.</t>
  </si>
  <si>
    <t>https://mm.inventos.ru/inventos/pl/j4z1s1fgpinc98jypoka7i1q9e</t>
  </si>
  <si>
    <t>Добрый день!
Не поулчается установить каналв трансляции.
Ставим канал Матч! Боец Мск. После сохранения значение слетает.
https://admin.sportbox.ru/vdl/media/943128
В вебкастере трансляцию с таим id найти не удается
1239597</t>
  </si>
  <si>
    <t>Коллеги, посмотрите, пожалуйста, говорят, что на канале конный мир рассинхрон звука с картинкой.
Видно вот на этой трансляции
https://news.sportbox.ru/Vidy_sporta/horse_world/horse_sport/spbvideo_NI2159655_translation_Skachki_Dubai_Racing_Carnival
Получится оперативно поправить трансляцию?</t>
  </si>
  <si>
    <t>Добрый верчер, удалите, пожалуйста мой аккаунт. регистрировалась через  vanillaalbino@gmail.com</t>
  </si>
  <si>
    <t>Добрый день!
Подскажите, есть ли какие-то проблемы с вашей стороны по трансляциям в телеграм?
URL и ключ указаны правильно, пробовал на нескольких каналах - трансляция не идёт.</t>
  </si>
  <si>
    <t>Попросила пользователя перепривязать канал рутуб. Трансляция пошла.</t>
  </si>
  <si>
    <t>Пытаюсь запустить трансляцию на рутуб. В админке ожидание сигнала. В канале на рестрим точка вещания то фиолетовая, то красная .</t>
  </si>
  <si>
    <t>Заходим в админку и переименовываем вебинар в редактировании комнаты</t>
  </si>
  <si>
    <t>Кафедра Детских болезней. ПК Лихорадочные синдромы у детей. Другие неинфекционные лихорадки. 25.01.25. - https://wbnr.su:50443/rooms?meet=edc9610a-b157-4170-918a-52605f2fb556 - необходимо переименовать</t>
  </si>
  <si>
    <t xml:space="preserve">Сейчас логика такова: стрим в ТГ идет только если сначала подключить и АКТИВИРОВАТЬ канал (ползунок передвинуть), а затем уже ПУСТИТЬ поток из ПО (например ОБС). </t>
  </si>
  <si>
    <t>В админке рестрим точка вещания то красная, то фиолетовая. В ТГ не видит трансляции с сервера.</t>
  </si>
  <si>
    <t xml:space="preserve">Подключила Стаса, затем обратились К Максиму Голикову. Проблема оказалась в чанках, в результате некорректной математической операции приводило к пяти секундам длительности, вместо 6(около того). После правок все заработало корректно. </t>
  </si>
  <si>
    <t>Добрый день, в трансляции моменты режутся на 2 секунды раньше, чем выбираешь, при выборе момента в редакторе видно, что момент начинается до рамок, которые использовались при срезании
можете посмотреть, пожалуйста</t>
  </si>
  <si>
    <t xml:space="preserve">Видим, что проблема заключается в том, что сгенерированная ссылка на видео содержит устаревшую дату действия, что и приводит к данной ситуации. 
В связи с этим, мы рекомендуем провести проверку на стороне вашего сервиса по генерации ссылок, чтобы убедиться в актуальности и корректности их формирования. </t>
  </si>
  <si>
    <t>Коллеги, добрый день,
Видео https://ifree.webcaster.pro/client/events/2523639/edit
При просмотре через наш сайт проблем нет, но в мобильном приложении - ошибка. Полез смотреть, какая там формируется ссылка:
https://bl.webcaster.pro/file/start/851675afb8b0c66c/37_2636421491/80e3e70b2a8b69bb456960184155413c/1734620683.m3u8 - Ошибка авторизации. Устаревший URL. Response code: 503
С чем связана такая проблема?</t>
  </si>
  <si>
    <t>Добрый вечер!
У пользователя физит канала Футбол 1 на Смарт ТВ. Проблема только на Ф1</t>
  </si>
  <si>
    <t>Коллеги, добрый вечер! 
Не работает видео, посмотрите, пожалуйста
https://matchtv.ru/football/jevropa/matchtvvideo_NI2157737_clip_Centralnyj_krug_Vypusk_ot_17012025
Идентификатор видео в webcaster 1239981
Идентификатор видео-момента в webcaster 348673</t>
  </si>
  <si>
    <t>Дежурный L2 добавил пользователей в исключение</t>
  </si>
  <si>
    <t>https://docs.google.com/document/d/1WSgWoYJJGLShxXzpyjqw9RCbfT78hkUmRUdKIQcnV4g/edit?tab=t.mjyd89c0ubft#heading=h.ija0j4vlw481</t>
  </si>
  <si>
    <t>Добрый день!
Обратился представитель провайдера в г.Мариуполь
Не работает "прямой эфир" на сайте matchtv.ru/on-air.
Наши подсети:
195.69.248.0/22 
195.214.236.0/22 
195.211.252.0/22 
193.32.12.0/22</t>
  </si>
  <si>
    <t>сейчас все нормально у вас? в телеграме стримы идут? и в вк проблем нет?</t>
  </si>
  <si>
    <t>Здравствуйте! Провел пробный стрим на 2 площадки через ваш сайт. Стримы на ютуб и вк.видео.лайв шли нормально. А на сайте видео невидно в плеере, крутится колесико, сигнал пишет есть. Возможно, так и должно быть, я тут первый раз пробую. Спасибо за внимание.</t>
  </si>
  <si>
    <t>Порекомендовали сменить кодировщик, пользователь отпишет, помогло ему это или нет</t>
  </si>
  <si>
    <t>Здравствуйте, сегодня пытался через вашу платформу рестриметь, и пытаюсь отправить поток с Обс, а Рестрим не принимает, трансляция не приходит даже на сайт!
Аккаунт dimon38reg@list.ru</t>
  </si>
  <si>
    <t>Здравствуйте! Не запускается трансляция в телеграм</t>
  </si>
  <si>
    <t>https://docs.google.com/document/d/1WSgWoYJJGLShxXzpyjqw9RCbfT78hkUmRUdKIQcnV4g/edit?tab=t.1brlq2hmv9t0</t>
  </si>
  <si>
    <t>Здравствуйте) можно нам ссылку на оплату на 3 аккаунта, пожалуйста
agnia.ros@webium.team
austen1623@gmail.com
Magellan</t>
  </si>
  <si>
    <t>Данная функция реализуется вручную (с привлечением инженеров). Наш менеджер ответил вам на почту, с ним вы можете обсудить детали.</t>
  </si>
  <si>
    <t>У вас можно транслировать готовое видео?</t>
  </si>
  <si>
    <t>господи как же сложно)))) думал добавили av1 или hevc в итоге попробывал, ничего не работает, теперь вообще ничего не работает, даже на старых настройках стирм не запускаеться........</t>
  </si>
  <si>
    <t>Подскажите, в телеграме трансляция то работает то нет, остальные каналы работают стабильно</t>
  </si>
  <si>
    <t>не идет ютуб</t>
  </si>
  <si>
    <t>Добрый вечер. Все потоки оборвались на трансляции https://vtb-league.webcaster.pro/client/events/2687019</t>
  </si>
  <si>
    <t>Добрый день. Что вчера было удалось выяснить?</t>
  </si>
  <si>
    <t>Каналы SDI 5 и 6 готовы сегодня работать для лиги или их задачи переносим на старые каналы мультикаста?</t>
  </si>
  <si>
    <t>у меня не отображается магическая ссылка а @a_kompanets отображается((</t>
  </si>
  <si>
    <t>не работает плэйлист в приложении</t>
  </si>
  <si>
    <t>Доброго времени!
Сталкиваюсь с такой проблемой, что при рестриме на Twitch и на Youtube идёт разное разрешение. Сам стримлю в разрешении 1080p60fps
На Twitch идёт разрешение 1080p60f
а на YouTube 720p60
В чём может быть дело ? 
Пробовал повысить через "масштабирование на выводе" до 1440p но ситуация осталась такой-же. Twitch - 1440 | YouTube - 720</t>
  </si>
  <si>
    <t xml:space="preserve">Пароль можно только заменить с нашей стороны. </t>
  </si>
  <si>
    <t>Подскажите а вы можете посмотреть какой пароль у учётки или только заменит его?</t>
  </si>
  <si>
    <t>Может вы подскажете о чём речь, какое соотношение The feed of Lokomotiv Kuban - Nizhny Novgorod is receiving with wrong ratio, currently set to 5:4</t>
  </si>
  <si>
    <t>https://rdm.inventos.ru/issues/157247</t>
  </si>
  <si>
    <t>Добрый день. Есть вопрос. Пользователь подписался на рекуррентную подписку. Прошел срок оплаты. Денег на карте нет. Но сервис пытается списать деньги. 
Мы на сайте отображаем кнопку отписаться если у пользователя есть подходящая транзакция. НО в данном случае у пользователей нет транзакций</t>
  </si>
  <si>
    <t>После проведения необходимых проверок, мы пришли к выводу, что данная проблема вызвана способом обработки изображений самим приложением Telegram, а не нашим сервисом.
Telegram автоматически адаптирует изображения под определенные параметры отображения, что может приводить к искажению изображений, в том числе и к их растягиванию. К сожалению, это происходит за пределами нашего контроля, так как мы не имеем возможности изменить алгоритмы обработки изображений в Telegram.</t>
  </si>
  <si>
    <t>Здравствуйте
При вещании вертикально на теграмм канал идет растягивание по ширине. Как быть?</t>
  </si>
  <si>
    <t>На данный момент такового функционала у нас нет.
Однако данная функция есть на другой нашей платформе - webcaster.pro. Если Вас заинтересовал данный вариант, напишите на ask@webcaster.pro с данным вопросом.
Или с Вами может связаться наш персональный менеджер. Для этого вам нужно оставить свои контактные данные(почта, номер телефона).</t>
  </si>
  <si>
    <t>Здраствуйте! Как я могу получить HTML код для трансляций на своем сайте??</t>
  </si>
  <si>
    <t>Добрый день!
Пользователю недоступен просмотр канала Матч Премьер на сайте.
30 Jan 25 16:53:40 +0300 GeoIP country: RU GeoIP country nginx: RU GeoIP region nginx: MOW HTTP_USER_AGENT: Mozilla/5.0 (Linux; Android 10; K) AppleWebKit/537.36 (KHTML, like Gecko) Chrome/131.0.6778.260 Mobile Safari/537.36 REMOTE_ADDR: 5.188.121.199 HTTP_X_FORWARDED_FOR: 185.107.136.0 IP-Z: 185.107.136.0 Proxied IP: 5.188.121.199 Network Family: common Current UID/SU: / HAS FLASH: false MSE: true</t>
  </si>
  <si>
    <t>Как удалить созданный канал для стрима?</t>
  </si>
  <si>
    <t>привет. пробовал сегодня делать рестрим на ютуб - трансляция прерывалась после 20 секунд. это что-то на моей стороне или общая проблема?</t>
  </si>
  <si>
    <t>извиняюсь за позднее сообщение, хотел уточнить по Зимнему Кубку который в Абу Даби, вы случайно не отвечаете за выгрузку файлов ?</t>
  </si>
  <si>
    <t>https://docs.google.com/document/d/1WSgWoYJJGLShxXzpyjqw9RCbfT78hkUmRUdKIQcnV4g/edit?tab=t.hlvc5zdxwqkw</t>
  </si>
  <si>
    <t>Добрый день, если на ютуб стримить, у меня должен впн включён</t>
  </si>
  <si>
    <t xml:space="preserve">С файлом за 30 января проблем не возникло - ситуация решилась увеличением длины первого чанка(время начала трансляции переставила на 1 минуту раньше). Второй файл необходимой корректировке не поддавался. Подключила коллег, оказалось, что данный файл является записью трансляции. Также выяснилось, что на экспорт отправлялось очень много качеств. Ситуацию разрешили экспортом с конвертацией. </t>
  </si>
  <si>
    <t>Добрый день. Мне надо скачать эти файлы, у меня таже проблема. CSKA-Junior vs MBA-MAI-Junior.CSKA-Junior vs MBA-MAI-Junior. Regular season. January 30, 2025Regular season. January 29, 2025.</t>
  </si>
  <si>
    <t>Доброго времени!
Запустил вновь стрим, по Вашим рекомендациям о том как запустить стрим на YouTube в 1080p60f, вновь встретилась проблема с тем что не работает чат YouTube после перезапуска стрима и смены вывода стрима на Канал YouTube а не на "Другое"</t>
  </si>
  <si>
    <t>Добрый день! Описываю странное поведение в ЛК Вебкастера. При создании кода внедрения не работает кнопка Копировать, не копируется код в буфер. Она не работает только в типе ембеда Iframe, в других всё ок. Работаю в Опере, кеш чистил.</t>
  </si>
  <si>
    <t>Здравствуйте. Нам нужно 2 источника одновременно</t>
  </si>
  <si>
    <t>Добрый вечер. Прошу посмотреть поведение каналов на наличие ошибок или реконектов сегодня с 15:00 по 17:30 мск
srt11 srt12 rtmp1 rtmp2</t>
  </si>
  <si>
    <t>Курасов Павел</t>
  </si>
  <si>
    <t>Добрый день. Похоже, рестрим на Твич отвалился. На ВКвидео рестрим идёт.</t>
  </si>
  <si>
    <t>В общем был грустный момент в стриме. Запустился я около 17 часов по МСК, в 18:16 у меня пропала связь с твичом, индикатор на сайте был розовый.</t>
  </si>
  <si>
    <t>Здравствуйте, у меня опять трансляция в вк не работает, на месте где канал пишет ошибка трансляции, когда запускаешь трансляцию, что делать???</t>
  </si>
  <si>
    <r>
      <rPr>
        <sz val="10"/>
        <color rgb="FF000000"/>
        <rFont val="Arial"/>
        <family val="2"/>
        <charset val="204"/>
        <scheme val="minor"/>
      </rPr>
      <t xml:space="preserve">Здравствуйте! Я стримлю на 2 платформах
https://www.youtube.com/@FOTESTYT
</t>
    </r>
    <r>
      <rPr>
        <u/>
        <sz val="10"/>
        <color rgb="FF1155CC"/>
        <rFont val="Arial"/>
        <family val="2"/>
        <charset val="204"/>
        <scheme val="minor"/>
      </rPr>
      <t>twitch.tv/shxmpxl.</t>
    </r>
    <r>
      <rPr>
        <sz val="10"/>
        <color rgb="FF000000"/>
        <rFont val="Arial"/>
        <family val="2"/>
        <charset val="204"/>
        <scheme val="minor"/>
      </rPr>
      <t xml:space="preserve"> увидел что можно стать партнером, я подхожу под условия?</t>
    </r>
  </si>
  <si>
    <t>Реактор - Красноярские Рыси комментаторов не очень хорошо слышно, тихий звук</t>
  </si>
  <si>
    <t>Здравствуйте, подскажите, пожалуйста, ситуация с ВК не улучшилась?</t>
  </si>
  <si>
    <t>Здравствуйте! Сейчас идут какие-то технические работы? Просто трансляция проседает и рвется, хотя скорость интернета в полном порядке</t>
  </si>
  <si>
    <t>Здравствуйте! А почему у меня на твиче это написано? можно ли это как-то убрать?</t>
  </si>
  <si>
    <t>Коллеги , добрый день ! такой вопрос у клиента  после отключения подписки к видеоархиву  было 4 попытки  списания денежных средств , я обратилась в платрон с этой ошибкой - они вот , что пишут !  просто нам по АПИ отдаете запрос на списание по указанному профилю и мы исполняем 
проверьте пожалуйста это на стороне webcaster  передача запроса по АПИ платрону ? или это вопрос к нашим программистам ( сайта pryamaya ru )  клиентка в бешенстве просто ) угрожает )) поэтому надо разобраться , чтобы не возникало таких ошибок</t>
  </si>
  <si>
    <t>Добрый вечер, появились проблемы, стрим на ют подлагивает и откидывает назад моментами, в обс сигнал идеальный. с чем может быть связано?</t>
  </si>
  <si>
    <t>Здравствуйте! А какие настройки считаются оптимальными? У меня такие стоят очень давно и проблем с ними не было. Сейчас вроде бы нормально запустилось</t>
  </si>
  <si>
    <t>Добрый день, а где посмотреть SDK для iOS и Android ?</t>
  </si>
  <si>
    <t>Здравствуйте, около получаса назад тестил трансляцию все было окей, сейчас сигнал на сайт приходит, на площадки не уходит.</t>
  </si>
  <si>
    <t>пользователь не ответил</t>
  </si>
  <si>
    <t>Доброго дня, пол года как не оплачивал, решил зайти трайнуть на бесплатке твич и ютуб, в результате 1 запуск отвал через минут 5, второй запуск, твич не запустился, все так же все плохо?</t>
  </si>
  <si>
    <r>
      <t xml:space="preserve">Коллеги, добрый день! У нас слетела подрезка в трансляциях этой недели. Можно ли понять с чем это связано и по возможности поправить? Вот эти трансляции были подрезаны (удален лишний хронометраж в начале и в конце). Сейчас начали проверять и видим, что начиная с понедельника на большинстве трансляций слетели границы в начале и в концовке. Пропуски при этом сохранились.Вот несколько примеров (это не все такие трансляции): </t>
    </r>
    <r>
      <rPr>
        <u/>
        <sz val="10"/>
        <color rgb="FF1155CC"/>
        <rFont val="Arial"/>
        <family val="2"/>
        <charset val="204"/>
      </rPr>
      <t>https://matchtv.ru/football/coppa_italia/matchtvvideo_NI2139033_translation_Kubok_Italii_1_8_finala_Bolonja___Monca</t>
    </r>
    <r>
      <rPr>
        <sz val="10"/>
        <color rgb="FF000000"/>
        <rFont val="Arial"/>
        <family val="2"/>
        <charset val="204"/>
        <scheme val="minor"/>
      </rPr>
      <t xml:space="preserve"> id webcaster: 1230405 https://matchtv.ru/football/spain/matchtvvideo_NI2139037_translation_Chempionat_Ispanii_Malorka___Barselona
id webcaster: 1230413 https://matchtv.ru/football/copa_del_rey/matchtvvideo_NI2139111_translation_Kubok_Ispanii_1_32_finala
id webcaster: 1230533 https://matchtv.ru/football/dfb-pokal/matchtvvideo_NI2139068_translation_Kubok_Germanii_1_8_finala_Keln___Gerta
id webcaster: 1230457 https://matchtv.ru/football/dfb-pokal/matchtvvideo_NI2139078_translation_Kubok_Germanii_1_8_finala_Lejpcig___Ajntraht
id webcaster: 1230477</t>
    </r>
  </si>
  <si>
    <t>И еще одна проблема. Со вчерашнего вечера заметили, что не всегда прогружается web плеер на сайте. Иногда он долго прогружается, а иногда не прогружается вообще и тогда остается черное поле вместо плеера.</t>
  </si>
  <si>
    <t>Обратился к К. Курасову, он выключил раздачу с DataLine. В работе серверы на M9 и внешний CDN</t>
  </si>
  <si>
    <t>Добрый день!
У пользователя 29oZBj9OQ-CIgd__Mo33aw зависают все каналы при просмотре в приложении на Смарт ТВ</t>
  </si>
  <si>
    <t>Вопрос решен К. Курасовым</t>
  </si>
  <si>
    <t>Добрый день. Коллеги из лиги втб жалуются на плохое качество картинки матча зенит ЦСКА, посмотрите, пожалуйста, случайно битрэйт не понизили на каналах с 5 по 8 ?</t>
  </si>
  <si>
    <t>https://rdm.inventos.ru/issues/156163</t>
  </si>
  <si>
    <t>Здравствуйте, почему у меня сообщения в чате дублируются, можно исправить?</t>
  </si>
  <si>
    <t>Подскажите пожалст, что сегодня такое случилось, что в 14:10 по МСК, ОБС перестал видеть ключ потока и работал в пустую 3-5 минут</t>
  </si>
  <si>
    <t>передали специалистам из видеоредакции</t>
  </si>
  <si>
    <t>Добрый день!
https://matchtv.ru/football/segunda/matchtvvideo_NI2139806_translation_Chempionat_Ispanii_Segunda_Ferrol___Ovjedo
Вместо матча заставка</t>
  </si>
  <si>
    <t>Добрый вечер.
Коллеги, не поставляются пропуски в редакторе вебкастера. 
В этой трансляции получилось обрезать начало/конец и поставить пропуск после 1-й четверти. Больше пропуски не проставляются.</t>
  </si>
  <si>
    <t>Здравствуйте, https://admin.sportbox.ru/vdl/media/935205/webcaster/moments
в этой трансляции наблюдается сдвиг после экспорта на 18 секунд, но не во всей трансляции, и потери кадров, с 67 13 по 67 19 разрыв по таймеру в матче</t>
  </si>
  <si>
    <t>где кнопка добавить канал?</t>
  </si>
  <si>
    <t>Здравствуйте, управление битрейтом для разных площадок возможно с помощью транскодинга. Данная функция находится в разработке.</t>
  </si>
  <si>
    <t>Здравствуйте, есть ли в вашем сервисе возможность настройки битрейта.
Для примера я стримлю на ютуб через обс с битрейтом в 25к. Но хотел бы сделать рестрим на твич через ваш сервис, но твич пропускает только 6к и если выше, отказывается запускать трансляцию. Можно ли в вашем сервисе настроить рестрим с понижением битрейта?</t>
  </si>
  <si>
    <t>Доброе утро коллеги! у нас походу отвалилась синхронизация вебинаров и боксбатла. в бб они есть, а на вбнр их нет</t>
  </si>
  <si>
    <t>Добрый день, интересует возможность покупки и поддержки готового решения CMS для размещения видео (и если такое есть - создание слайдов сторис, текстов, инструкций с 3Д графикой). основное требование - чтобы была встроенная система аналитики и видео крутились без рекламы (если такое бывает). Благодарю, Юлия</t>
  </si>
  <si>
    <t>Опять иногда 502 получаем, и перестали приходить уведомление в наш бэкенд о покупке</t>
  </si>
  <si>
    <t>Здравствуйте. Хочу удалить аккаунт.</t>
  </si>
  <si>
    <t>Саша Серегин сказал посмотрит</t>
  </si>
  <si>
    <t>Добрый день, подскажите почему с рестрима не переводит стрим на твич? Канал привязан к рестриму, актуальная ссылка и ключ канала трансляции указаны, но почему то все равно не переводится</t>
  </si>
  <si>
    <t>Передано Саше Серегину. Рекомендация: добавить канал через "Другое"</t>
  </si>
  <si>
    <t>Добрыйм деньЭ, подскажите почему не могу добавить канал для трансляции вк? спасибо</t>
  </si>
  <si>
    <t>Выкатят фикс на релизе</t>
  </si>
  <si>
    <t>Я хочу добавить канал для трансляции, нажимаю добавить канал, выводится список площадок, нажимаю ВК, там высвечивается моя учётная запись, я нажимаю продолжить, далее просто крутит и закрывает эту форму, а канал ВК не добавился.</t>
  </si>
  <si>
    <t>подскажите как проверить скорость upload до вашего сервера московского или по ближе к Сочи если что есть.</t>
  </si>
  <si>
    <t>привет всем, ребята подскажите как дела обстоят дела с рестримом на ютуб?</t>
  </si>
  <si>
    <t>Создание почтовой рассылки М1 Глобал</t>
  </si>
  <si>
    <t>пользователь не пустил поток</t>
  </si>
  <si>
    <t>Здравствуйте. На sdi 1 опять странное сообщение, проверьте, пожалуйста.</t>
  </si>
  <si>
    <t>проверили, перезагрузился tvstart-codergpu-2
фиксируем не в первый раз такое поведение сервера</t>
  </si>
  <si>
    <t>что то случилось с сервером sdi 5?</t>
  </si>
  <si>
    <t>Этот баг планируется исправить на предстоящей неделе. Клиенту отписала рекомендации, принял.</t>
  </si>
  <si>
    <t>По ВКонтакте такая ошибка каждый раз. Переподключали аккаунт несколько раз - не помогагет</t>
  </si>
  <si>
    <t xml:space="preserve"> функции транскодирования на данный момент нет</t>
  </si>
  <si>
    <t>Доброго времени суток, такой вопрос: Можно в вашем сервисе отправлять поток с максимальным битрейтом 40к на ютуб  и допустим на твич с меньший битрейтом ?</t>
  </si>
  <si>
    <t>Саша Серегин сказал, что фикс будет в релизе, но не в ближайшем</t>
  </si>
  <si>
    <t>Здравствуйте! у меня появилась проблема, я вывожу чат в док-панель и иногда чат зависает и приходится его обновлять в обс, он может зависнуть в рандомный момент, можете как-то решить?</t>
  </si>
  <si>
    <t>доброе утро, а возможно оставить поток на ютуб 15к битрейтра, а на остальные твич, вк, трово по 6к битрейта?</t>
  </si>
  <si>
    <t>Крылья Советов - Алмаз, в финальном саммари две музыки наложились друг на друга</t>
  </si>
  <si>
    <t>У меня опять бот не работает</t>
  </si>
  <si>
    <t>добрый день! подскажите, пожалуйста, какой тестовый канал использовать с передачей 4k?</t>
  </si>
  <si>
    <r>
      <t xml:space="preserve">Добрый день! Сможете ли вы пожалуйста обрезать это видео с 48:10? </t>
    </r>
    <r>
      <rPr>
        <u/>
        <sz val="10"/>
        <color rgb="FF1155CC"/>
        <rFont val="Arial"/>
        <family val="2"/>
        <charset val="204"/>
      </rPr>
      <t>https://ifree.webcaster.pro/client/video_files/1124907</t>
    </r>
  </si>
  <si>
    <t>хотим подать тестовый поток. Пользователь игнорит неделю. Обращение закрыла</t>
  </si>
  <si>
    <t>Доброго дня. Подскажите есть ли опыт работы с вашим сервисом с помощью видеомикшера Blackmagic desing Atem Mini Pro? Всё верно настроил, но связь с сервисом не устанавливается. При том что напрямую с YouTube все работает, но тормозит по известным всем причинам. напрямую с RuTube тоже всё работает. Но с вашим сервисом ни в какую не хочет соединяться.
Уточню, что задача транслировать прямо с микшера, минуя пк и обс всякие.</t>
  </si>
  <si>
    <t>Здравствуйте! Я не могу подключить ютуб аккаунт к своему аккаунту на вашем сервисе</t>
  </si>
  <si>
    <t>Здравствуйте! 
Я взял тариф на 5 каналов, мне необходим 6. Есть возможность доплатить за 6 или оплатить разницу и перейти на тариф с 10 каналами?</t>
  </si>
  <si>
    <t>https://rdm.inventos.ru/issues/156475</t>
  </si>
  <si>
    <t>Добрый день. Размещаю видео на сервер. И пишет что обработка 130%. Это нормально?</t>
  </si>
  <si>
    <t>Здравствуйте! пользуюсь бесплатной версией restream.su. Транслирую на 2 канала youtube и telegram. почему-то в первые минуты стрима стрим сильно лагает. Скажите пожалуйста с чем это может быть связано?</t>
  </si>
  <si>
    <t xml:space="preserve">Порекомендовали пользователю убрать настройку в OBS, которая регулирует битрейт в зависимости от нагрузки сети </t>
  </si>
  <si>
    <t>Пользователь прислал скриншот с ошибкой 3000 при попытке стримить на твитч</t>
  </si>
  <si>
    <t>Здравствуйте! Подскажите, пожалуйста, ситуацию с ВК починили, верно понимаю? Пытаюсь добавить каналы вещания, получается добавить, но вопрос сработает ли вечером или Вам писать?)</t>
  </si>
  <si>
    <t>Сегодня файлы после экспорта дольше обычного находятся в статусе "Перепаковка", по несколько минут. Посмотрите, пожалуйста, можно ли ускорить этот процесс</t>
  </si>
  <si>
    <t>Дежурный L2 добавит подсеть в исключение</t>
  </si>
  <si>
    <t>Добрый день!
Пользователю из РФ недоступен присмотр Матч ТВ на сайте 
VPN - нет</t>
  </si>
  <si>
    <t>https://rdm.inventos.ru/projects/webcaster/wiki/10_Партнерский_стол_для_ТВСТарта</t>
  </si>
  <si>
    <t>Добрый день, Ольга. Заведите, пожалуйста нового партнёра Туран Азербайджан. Почта пользователя yasharm@tvnet.az</t>
  </si>
  <si>
    <t>Всем привет! 
Можете  пожалуйста для трансляции https://admin.video.matchtv.zxz.su/client/events/1236445/edit добавить интершум?</t>
  </si>
  <si>
    <t>Доброго времени суток! Подскажите, существует ли функция рестрима транслировать заранее загруженное видео на сервер рестрима через запланированную трансляцию?</t>
  </si>
  <si>
    <t>Доброе утро. Пишу вам об той же проблеме что и раньше. Видео остонавливается после 3 секунд воспроизведения. Khimki-2 vs Avtodor-2. Regular season. December 24, 2024,Khimki-2 vs Avtodor-2. Regular season. December 25, 2024.</t>
  </si>
  <si>
    <t>Добрый день, проверьте пожалуйста работоспособность. На рестриме "есть сигнал" на площадки не доходит. metall031112@gmail.com</t>
  </si>
  <si>
    <t xml:space="preserve">Пользователь обратился с проблемой, что возникает ошибка трансляции. Стрим не идет на платформы ВКонтакте и YouTube. </t>
  </si>
  <si>
    <t>На данный момент трансляция не ретранслируется ни в ВК ни в Ок, хотя сигнал приходит с обс, что отображается на вкладке "эфир. С обс сигнал так же уходит. Не понимаю в чём причина. До этого рестрим шёл на обе площадки без проблем.</t>
  </si>
  <si>
    <t>Здравствуйте. Коллеги, не воспроизводится архивная трансляция</t>
  </si>
  <si>
    <t>не даёт сделать трансляцию в ВК</t>
  </si>
  <si>
    <t>Здравствуйте. Трансляция стабилизировалась. Идёт непрерывно на обе площадки. Я ни чего не предпринимал. Наверное ваши специалисты наладили. Единственный момент. Ещё до перебоев, рестрим в ВК переделал со стандартного ВК на канал"другое" с ручным вводом урл и ключа. Это было сделано по совету вашей службы поддержки для того, чтобы при обрыве трансляции и возобновлении в сообществе ВК не начиналась новая трансляция, а восстанавливалась старая. Так вот, после этого(наверное) на экране эфира перестал отображаться чат, который брал комменты из ВК. Посоветуйте пожалуйста что предпринять?</t>
  </si>
  <si>
    <t>Здравствуйте) а можете мне скидочку сделать, хочу на год купить</t>
  </si>
  <si>
    <t>коллеги, добрый день! 
поправьте, пожалуйста, тренера КЛРС 
он КравеЦ и сначала фамилия потом имя у обоих тренеров и (главный тренер Торпедо/Куньлунь РС) все в скобках</t>
  </si>
  <si>
    <t>Здравствуйте, при попытке подключить к трансляции ютуб анал выдается ошибка: Ошибка авторизации на платформе: youtube, время: 2024-12-30T14:09MSK</t>
  </si>
  <si>
    <t>ч</t>
  </si>
  <si>
    <t>Здравствуйте. Чат адекватно работал при рестриме на Твич и Ютуб, после решил попробовать сменить Ютуб на ВК и с того момента текст чатов не отображается на виджете. При чем фон виджета виден на стриме. Пробовал удалять виджет и добавлять заново, менять настройки виджета: ничего не помогло. Возможно что то не то нажал,но найти ошибку самостоятельно не получилось</t>
  </si>
  <si>
    <t>https://rdm.inventos.ru/issues/155083</t>
  </si>
  <si>
    <t>Добрый день.
Коллеги, скажите, пожалуйста, почему сейчас пропало окошко для выбора альтернативного комментатора?
И как теперь можно подключить или отключить дорожку комментатора?</t>
  </si>
  <si>
    <t>Здравствуйте, я бы хотел пользоваться вашим сервисом но мне нужны условия не совсем подходящие по тарифам</t>
  </si>
  <si>
    <t>Добрый день. Можете посмотреть каналы rtmp1 и rtmp7 источник для них один, а сервер и версия ффмпега разные. если ли задержки в кадрах как фиксировали вчера.</t>
  </si>
  <si>
    <t>https://rdm.inventos.ru/issues/155107</t>
  </si>
  <si>
    <t>Добрый день.
Коллеги, почему-то не получалось запустить трансляцию из нашей админки.
Запускал трансляцию напрямую из вебкастера.</t>
  </si>
  <si>
    <t>Добрый вечер!
Пользователю из РФ недоступен просмотр в приложении, "Трансляция недоступна в вашем регионе"
Date: Sat, 02 Nov 24 17:57:15 +0300
GeoIP country: RU
GeoIP country nginx: RU
GeoIP region nginx: MOW
HTTP_USER_AGENT: Mozilla/5.0 (Linux; arm_64; Android 14; 22111317PG) AppleWebKit/537.36 (KHTML, like Gecko) Chrome/128.0.6613.112 YaBrowser/24.10.1.112.00 SA/3 Mobile Safari/537.36
REMOTE_ADDR: 5.188.121.157
HTTP_X_FORWARDED_FOR: 185.178.244.99
IP-Z: 185.178.244.99
Proxied IP: 5.188.121.157
Network Family: common
Current UID/SU: /
HAS FLASH: false
MSE: true
ВПН - нет</t>
  </si>
  <si>
    <t>У пользователя при просмотре Матч Премьер на Смарт ТВ (Телевизор Сони kd-55xf9005, андроид 9) через приложение возникают постоянные микрофризы.</t>
  </si>
  <si>
    <t>Ребят, привет. 2,5 часа стрим шел нормально, сейчас опять пошли тормоза и переподкчения</t>
  </si>
  <si>
    <t>Здравствуйте, у меня аккаунт с тарифом R5, и понадобилось больше каналов. В разделе Тарифы выбрал R10, оплатил 950 руб, но только дни прибавились, а количество каналов осталось то же. Проверьте пожалуйста, моя почта в аккаунте technopriest@inbox.ru</t>
  </si>
  <si>
    <t>Добрый день!
Пользователю недоступен просмотр Матч ТВ на сайте
Date: Sun, 03 Nov 24 16:50:47 +0300
GeoIP country: RU
GeoIP country nginx: RU
GeoIP region nginx: SVE
HTTP_USER_AGENT: Mozilla/5.0 (Windows NT 10.0; Win64; x64) AppleWebKit/537.36 (KHTML, like Gecko) Chrome/128.0.0.0 Safari/537.36 OPR/114.0.0.0 (Edition Yx GX 03)
REMOTE_ADDR: 92.223.108.17
HTTP_X_FORWARDED_FOR: 178.130.140.150
IP-Z: 178.130.140.150
Proxied IP: 92.223.108.17
Network Family: common
Current UID/SU: /
HAS FLASH: false
MSE: true
ВПН - нет</t>
  </si>
  <si>
    <r>
      <t xml:space="preserve">Пользователю недоступен просмотр Спорт.
Ошибка - Тип подписки не найден
VPN не включен
Date: Sun, 03 Nov 24 17:34:46 +0300
GeoIP country: RU
GeoIP country nginx: RU
GeoIP region nginx: MOW
HTTP_USER_AGENT: Mozilla/5.0 (Windows NT 10.0; Win64; x64) AppleWebKit/537.36 (KHTML, like Gecko) Chrome/130.0.0.0 Safari/537.36
REMOTE_ADDR: 5.188.121.201
HTTP_X_FORWARDED_FOR: 194.247.178.20
IP-Z: 194.247.178.20
Proxied IP: 5.188.121.201
Network Family: common
Current UID/SU: /
HAS FLASH: false
MSE: true
Провайдер : </t>
    </r>
    <r>
      <rPr>
        <u/>
        <sz val="10"/>
        <color rgb="FF1155CC"/>
        <rFont val="Arial"/>
        <family val="2"/>
        <charset val="204"/>
      </rPr>
      <t>IKS.NET</t>
    </r>
  </si>
  <si>
    <t>Пользователю недоступен просмотр</t>
  </si>
  <si>
    <t>Здравствуйте
https://news.sportbox.ru/node/2129683
Посмотрите пожалуйста, видео что-то долго не загружается с компьютера в ноду</t>
  </si>
  <si>
    <t>Добрый вечер. Посмотрите событие. Опять ставлю картинку в поле лого, и она не отображается. МИнут 10 уже прошло
https://start.webcaster.pro/client/events/2644963/edit
Везде стоит ЛОГО=ТРУ</t>
  </si>
  <si>
    <t>Здравствуйте! Скажите пожалуйста, не наблюдаются ли у вас проблемы с рестримом до площадки YouTube? Последнее время там постоянно какие-то сбои при рестриме, на остальные площадки все работает</t>
  </si>
  <si>
    <t>здравсвуйте вечерами рестрим через вашу платформу лагает, ночью и утром и даже днем все ок
Вот ссылка на мой канал https://live.vkplay.ru/banan , прямо сейчас идет рестрим через ваш сервис, такие лаги, сейчас до дома дойду и скину данные аккаунта рестрима</t>
  </si>
  <si>
    <t>https://rdm.inventos.ru/issues/155131</t>
  </si>
  <si>
    <t>Коллеги, добрый день! Иногда сталкиваюсь с проблемой, что при раскрытии веб плеера у меня на какое-то время прогружаются элементы интерфейса плеера, а потом сам плеер. Выглядит странно. 
Давно эту проблему наблюдаю, но записать удалось только сейчас</t>
  </si>
  <si>
    <t>Добрый вечер!
Есть жалоба пользователя на зависания трансляции в прямом эфире Спартак-Ростов https://matchtv.ru/football/rossija/kubok_rossii/matchtvvideo_NI2126940_translation_FONBET_Kubok_Rossii_po_futbolu_sezona_2024___2025_gg_1_4_finala_Spartak___Rostov  (в данный момент матч уже закончился)
Пробовал с разных браузеров.</t>
  </si>
  <si>
    <r>
      <t xml:space="preserve">Коллеги, не получилось запустить трансляцию из нашей админки и в админке вебкастера выдало такую ошибку.
Что делать?
</t>
    </r>
    <r>
      <rPr>
        <u/>
        <sz val="10"/>
        <color rgb="FF1155CC"/>
        <rFont val="Arial"/>
        <family val="2"/>
        <charset val="204"/>
      </rPr>
      <t>https://video.matchtv.ru/client/events/1222137</t>
    </r>
  </si>
  <si>
    <t>Здравствуйте. Почему-то чат перестал собираться с твича. Возможно и с контакта И еще люди жалуются, что на твиче картинка периодически фризит. В ВК видео плавное. Битрейт в обс стоит на уровне 6000</t>
  </si>
  <si>
    <t>Коллеги, у нас что-то с каналом Футбол 2. Я сначала увидел это в приложении АндроидТВ, испугался, что у меня матрица на телеке повредилась, но в Вебе тоже самое</t>
  </si>
  <si>
    <t>Добрый день. Коллеги, не проигрывается архивная трансляция:
https://news.sportbox.ru/Vidy_sporta/Hokkej/spbvideo_NI2127271_translation_3Kh3_Kubok_Budushhego_Rossija_U_20___Kazahstan_U_20
https://matchtv.ru/hockey/matchtvvideo_NI2127272_translation_3Kh3_Kubok_Budushhego_Rossija_U_20___Kazahstan_U_20
https://video.matchtv.ru/client/events/1222485/
Проверьте пожалуйста.</t>
  </si>
  <si>
    <t>Та же проблема, не воспроизводится на сайтах: https://video.matchtv.ru/client/events/1222513/</t>
  </si>
  <si>
    <t>Здравствуйте, у вас сегодня около 19 часов резко битрейт упал, до 3 мегабит примерно. При том что исходящий стрим 5 мегабит всего, рестрим на ютуб\вк\рутуб
пришлось гасить и в обс через плагин делать мультистриминг  (плюс rtmp прокси на vps поднять чтобы на ютуб нормально шло из РФ)
в общем придется с вашим сервисом завязывать, один раз недавно он почти сутки не работал, теперь вот лаги.. нужна гарантия стабильности, у нас платные эфиры транслируются
Можете аннулировать последнюю покупку тарифа R10, который еще не начал действовать? и возврат сделать</t>
  </si>
  <si>
    <t>Два дня подряд лагает ваш сервис, падают стримы...</t>
  </si>
  <si>
    <t>Добрый день. Недоступен просмотр на сайте в РФ</t>
  </si>
  <si>
    <t>Мультикам появился, но нет разметки на таймлайне на АндроидТВ.</t>
  </si>
  <si>
    <t>Отмените склейку https://video.matchtv.ru/client/events/1226021</t>
  </si>
  <si>
    <t>Добрый вечер. Проверьте, пожалуйста, СРТ1. Туда сигнал летит. В событии на этом канале в просмотре есть картинка, а в мультивьюэре нет сигнала показывает
И попутно проверьте, пожалуйста, там же на СРТ1 добавлена картинка в ЛОГО ивента, но она не отображается опять</t>
  </si>
  <si>
    <t>Хочу запустить стрим на твич и вк плэй одновременно через ваш сервис, все ключи и url скопировал верно, везде вставил, каналы активировал, но выдаёт вот такую ошибку при запуске стрима</t>
  </si>
  <si>
    <t>привет! у этого видео ошибка экспорта, можете запустить? https://video.matchtv.ru/client/quotes/320393/edit</t>
  </si>
  <si>
    <t>Доброй ночи. Обнаружили, что не отключился лого события в СРТ1</t>
  </si>
  <si>
    <t>Добрый день. 
на платформу нам подают сигналы, каналы srt17  и rtmp7, более часа. Визуально и на слух не фиксировали рассыпаний и искажений, хочется убедится что и в логах кодирования не было ошибок. Спасибо.</t>
  </si>
  <si>
    <t>https://rdm.inventos.ru/issues/155467</t>
  </si>
  <si>
    <t>Здравствуйте
https://news.sportbox.ru/node/2133588
Слишком долго грузится файл по ссылке в ноду
уже минут 15
id 1227001</t>
  </si>
  <si>
    <t>Здравствуйте. У вас какие-то работы щас ведутся? ОБС не может подключиться к серверу</t>
  </si>
  <si>
    <t>Аналогичная проблема
И у коллеги тоже</t>
  </si>
  <si>
    <r>
      <t xml:space="preserve">Добрый вечер. Трансляция проигрывается на сайте, но не работает перемотка. Не только у меня. </t>
    </r>
    <r>
      <rPr>
        <u/>
        <sz val="10"/>
        <color rgb="FF1155CC"/>
        <rFont val="Arial"/>
        <family val="2"/>
        <charset val="204"/>
      </rPr>
      <t>https://news.sportbox.ru/Vidy_sporta/Hokkej/KHL/spbvideo_NI2130345_translation_Fonbet_Chempionat_KKhL_CSKA___Lokomotiv</t>
    </r>
  </si>
  <si>
    <t>Здравствуйте, сегодня пытался через вашу плтформу рестриметь, и пытаюсь отправить поток с Обс, а Рестрим не принемает, трансляция не приходит даже на сайт!</t>
  </si>
  <si>
    <t>Добрый день! можете ли вы пожалуйста посмотреть это видео, оно выдало ошибку при конвертации</t>
  </si>
  <si>
    <t>можете проврить и отменить подписку: Содержание заявки:
text: Здравствуйте. Покупал подписку более месяца назад, продлевать на больше не планировал. Сегодня утром вместо 99 рублей снялось 99 по 4 раза. Просьба, во-первых, отменить подписку по почте alexegir@gmail.com, во-вторых, если возможно, вернуть деньги</t>
  </si>
  <si>
    <t>Добрый день!
Пользователю из ДНР недоступен простор Матч ТВ
Date: Sat, 16 Nov 24 14:17:27 +0300
GeoIP country: US
GeoIP country nginx: RU
GeoIP region nginx: MOW
HTTP_USER_AGENT: Mozilla/5.0 (Linux; Android 10; K) AppleWebKit/537.36 (KHTML, like Gecko) Chrome/129.0.0.0 Mobile Safari/537.36 OPR/85.0.0.0
REMOTE_ADDR: 5.188.121.201
HTTP_X_FORWARDED_FOR: 98.98.166.170
IP-Z: 98.98.166.170
Proxied IP: 5.188.121.201
Network Family: common
Current UID/SU: /
HAS FLASH: false
MSE: true
ВПН - нет
Интернет провайдер ГУП "Углетелеком"</t>
  </si>
  <si>
    <t>интересуют настройки
какую лучше скачать платформу если стримить с телефона
и с компютера что лучше подойдет
могли бы подсказать сейчас вот настраиваем</t>
  </si>
  <si>
    <t>https://rdm.inventos.ru/issues/155539</t>
  </si>
  <si>
    <t>Здравствуйте хочу привязать VK,  а оно не привязывается, выбираю свою страницу идёт прогрузка и зависает на этом белом экране и ничего не происходит!</t>
  </si>
  <si>
    <t>Посмотрите, пожалуйста, события https://vtb-league.webcaster.pro/client/events/2650975 и https://vtb-league.webcaster.pro/client/events/2650983 . В мультивьюэре они показываются нормально на каналах sdi7_vtb_4 и sdi8_vtb_4. Но в самих событиях плеер пишет ошибку</t>
  </si>
  <si>
    <t>И по поводу комментариев куда они будут приходить и как отвечать на них</t>
  </si>
  <si>
    <t>добрый вечер
чат с ВК перестал подтягиваться</t>
  </si>
  <si>
    <t>приветствую
есть вопросы по организации ретсрима оналйн кинотеатра OKKO
с вашим сервисом это возможно?</t>
  </si>
  <si>
    <t>https://matchtv.zxz.su/football/matchtvvideo_NI2135063_translation_Testovaja_translacija_prilozhenija_1 посмотрите, пожалуйста, почему не стартует плеер. Не могу понять где ошибся, трансляция бесплатная</t>
  </si>
  <si>
    <t>Здравствуйте! Сделал все как в инструкции, пытаюсь запустить стрим, ОБС выдает ошибку(</t>
  </si>
  <si>
    <t>заметили что стримы не работают в инсте в норм стримах а только в тестовых</t>
  </si>
  <si>
    <t>Здравствуйте, подскажите, пожалуйста, у нас наблюдаются неполадки в связке с ВК, как можно починить? не добавляются каналы, не идут трансляции (пишут ошибка)</t>
  </si>
  <si>
    <t>такая проблема: пишу название трансляции на твиче, выбираю нужную категорию, запускаю стрим а вылазит то название и категория которое настроено на рестриме. Я не могу залазить постонно в рестрим чтобы менять там названия и категории, что мне делать?</t>
  </si>
  <si>
    <t>Добрый вечер!
Снова обращается пользователь с проблемой зависания канала МП на Смарт ТВ.
IP 194.32.230.118</t>
  </si>
  <si>
    <t>Добрый вечер,
вот такая ошибка сегодня появляется после публикации, ничего от нее не меняется, просто есть</t>
  </si>
  <si>
    <t>доброе утро, есть, спасибо
подскажите пожалуйста когда будет корректно работать связка с вк?</t>
  </si>
  <si>
    <t>Здравствуйте! Вчера у меня не работал стрим ВК. Сегодня</t>
  </si>
  <si>
    <t>Доброе утро!
Пользователь вернулся, с его слов проблема с зависанием сохраняется.</t>
  </si>
  <si>
    <t>а можно вообще как то у себя выключить эту функцию с названиями и категориями? Если я не могу в одном поле поменять название и категорию сразу для 10 каналов, то эта функция не имеет смысла</t>
  </si>
  <si>
    <t>Здравствуйте у меня такой вопрос, мне нужно вести стримы с телефона на площадки:  на YouTube Instagram и Telegram. Я готов как бы там заплатить куда-то подписку, но важно чтобы это можно было делать с телефона. Я не нашел вашего приложение в App Store и не понимаю ваш функционал это позволяет делать или нет?</t>
  </si>
  <si>
    <t>Всем добрый день ✊
Можно попросить сбросить подписку для этого пользователя:
cyberarena.yvn2021@gmail.com
Спасибо!</t>
  </si>
  <si>
    <t>Добрый день. Поставщик подает сигнал на срт17 и ртмп7 где то с 12:50. Посмотрите пожалуйста логи на наличие ошибок.</t>
  </si>
  <si>
    <t>добрый день! оплатила платную подиску ларикс, чтобы не было вотермарки на видео. после оплаты, запустила тестовый стрим, и почему то не подключается трансляция к рестриму, ключ ввела верно</t>
  </si>
  <si>
    <r>
      <t xml:space="preserve">Добрый день. 
Коллеги, у нас наблюдается рассинхрон картинки со звуком в этой трансляции.
https://news.sportbox.ru/Vidy_sporta/horse_world/horse_sport/spbvideo_NI2136315_translation_Skachki_Dubai_Racing_Carnival
</t>
    </r>
    <r>
      <rPr>
        <u/>
        <sz val="10"/>
        <color rgb="FF1155CC"/>
        <rFont val="Arial"/>
        <family val="2"/>
        <charset val="204"/>
      </rPr>
      <t>https://video.matchtv.ru/client/events/1228541</t>
    </r>
  </si>
  <si>
    <t>Добрый вечер!
У пользователя картинка теряет качество + картинка виснет каждые 20-30 сек на Смарт ТВ, переустановка приложения не устранила проблему.</t>
  </si>
  <si>
    <t>https://rdm.inventos.ru/issues/155739</t>
  </si>
  <si>
    <t>Запустил на тест UDPtoHTTP поток (из Мариуполя). На секунду была картинка, и в отвал.</t>
  </si>
  <si>
    <t>Добрый день!
Пользователь прислал актуальный IPадрес 31.23.26.84</t>
  </si>
  <si>
    <t>У пользователя G6MskYJspWdaUYjUpB6a49 на сайте наблюдаются зависания при просмотре всех каналов (Матч ТВ, Матч Премьер, Матч Футбол 1,2,3 )
ip: 176.107.246.20</t>
  </si>
  <si>
    <t>Здравствуйте, медленно работает "Скриншоты Webcaster"</t>
  </si>
  <si>
    <t>Коллеги, добрый день! У нас много жалоб на лаги в трансляциях, в том числе у меня</t>
  </si>
  <si>
    <t>Привет, подскажите что делать, просто такая загрузка висит и все. На твич и вк не идет ничего</t>
  </si>
  <si>
    <t>Здавствуйте, да не могу найти где добавить каналы для трансляций</t>
  </si>
  <si>
    <t>https://rdm.inventos.ru/issues/153355</t>
  </si>
  <si>
    <t>Здравствуйте! Зарегистрировалась на сайте https://restream.su и возникли кое-какие вопросы технические, можете подсказать, пожалуйста?</t>
  </si>
  <si>
    <t>Добрый день!
Подскажите плиз я купил подписку Максимум! 
ГИД айди: QKZXf6eusFSuE9duffgWXn
вроде моя транзакция https://admin.video.matchtv.zxz.su/admin/transactions/85944501
а в запросе event_light.json ничего не меняется
https://video.matchtv.zxz.su/api/event_light.json?cid=matchtv&amp;create_user=1&amp;customer%5Bprovider%5D=pass_media&amp;customer%5Buid%5D=QKZXf6eusFSuE9duffgWXn&amp;embed%5Bcheck_for_url%5D=0&amp;embed%5Bip%5D=94.25.60.141&amp;id=1228845&amp;sig=d8ac90d8e43c43a1459825cf77a9786d
в массивах player_features_restrictions и player_qualities_restrictions</t>
  </si>
  <si>
    <t>добрый вечерю не могу подключить ютуб</t>
  </si>
  <si>
    <t>Добрый вечер!
Недоступен просмотр трансляции на сайте из РФ
Date: Tue, 26 Nov 24 19:46:03 +0300
GeoIP country: RU
GeoIP country nginx: RU
GeoIP region nginx: MOW
HTTP_USER_AGENT: Mozilla/5.0 (Windows NT 6.1) AppleWebKit/537.36 (KHTML, like Gecko) Chrome/109.0.0.0 Safari/537.36 OPR/95.0.0.0
REMOTE_ADDR: 5.188.121.157
HTTP_X_FORWARDED_FOR: 178.158.0.125
IP-Z: 178.158.0.125
Proxied IP: 5.188.121.157
Network Family: common
Current UID/SU: /
HAS FLASH: false
MSE: true</t>
  </si>
  <si>
    <t>Еще один с недоступностью просмотра из РФ
Date: Tue, 26 Nov 24 20:23:57 +0300
GeoIP country: RU
GeoIP country nginx: RU
GeoIP region nginx: MOW
HTTP_USER_AGENT: Mozilla/5.0 (Windows NT 10.0; Win64; x64) AppleWebKit/537.36 (KHTML, like Gecko) Chrome/131.0.0.0 Safari/537.36
REMOTE_ADDR: 5.188.121.157
HTTP_X_FORWARDED_FOR: 217.199.236.206
IP-Z: 217.199.236.206
Proxied IP: 5.188.121.157
Network Family: common
Current UID/SU: /
HAS FLASH: false
MSE: true</t>
  </si>
  <si>
    <t>Подскажите а можно приобрести тариф на 3 канала рестрима. 5 не надо</t>
  </si>
  <si>
    <t>Добрый. Как это починить?</t>
  </si>
  <si>
    <t>Здравствуйте! Пытаюсь понять, как использовать мультичат</t>
  </si>
  <si>
    <t>Добрый день! Я не владелец ютуба, редактор с ограниченными правами. Как добавить канал?</t>
  </si>
  <si>
    <t>Здравствуйте! сделайте нам, пожалуйста, ссылку на оплату)
agnia.ros@webium.team
webiumhistory@gmail.com
austen1623@gmail.com
vasilisa.bro@webium.team
Magellan
вот эти каналы</t>
  </si>
  <si>
    <t>Добрый день,пытаюсь рестримить на ютуб и кик
Ютуб запускается,а на кике трансляция не запускается</t>
  </si>
  <si>
    <t>Пишем менеджеру проекта и уточняем информацию.
При запуске трансляции в спортбоксе время начала трансляции высставляется в значение = сейчас. Делается это черезз запрос к серверному апи.
Пишем тикет на тестирование с целью изучить, корректно ли отвечает наш сервер. Так как возможно, данная ошибка выходит из-за долгого ответа сервера.
Также пишем тикет на разработчиков - Александра Шуваева или Максима Голикова, чтобы они проверили логи: что отдалось, не было ли каких-то ошибок.</t>
  </si>
  <si>
    <r>
      <t xml:space="preserve">https://rdm.inventos.ru/issues/154355?issue_count=409&amp;issue_position=1&amp;next_issue_id=154347
</t>
    </r>
    <r>
      <rPr>
        <u/>
        <sz val="10"/>
        <color rgb="FF1155CC"/>
        <rFont val="Arial"/>
        <family val="2"/>
        <charset val="204"/>
      </rPr>
      <t>https://rdm.inventos.ru/issues/154347?issue_count=408&amp;issue_position=1&amp;next_issue_id=154331</t>
    </r>
  </si>
  <si>
    <t>Коллеги, добрый вечер. Сегодня три трансляции кубка не запускались из спортбокса с ошибкой "невозможно запустить в вебкастере". При этом после этой ошибки в вебкастере появлялась строка "Рестрим: matchtv_srt_msk_restream_Restreamin_to_RUTUBE_1 (Загрузка статуса...)", но трансляция не запускалась. В итоге, запускали из вебкастера по кнопке "Старт", но хотелось бы понять почему так. Может в логах что-то увидите. Вот третья из этих трансляций, которая сейчас в эфире https://video.matchtv.ru/client/events/1210946
При этом останавливаются эти трансляции из спортбокса нормально</t>
  </si>
  <si>
    <t>Берем момет, видим, что он в подготовке на экспорт
Нажимаем на карандаш, далее отменяем экспорт.
Обращаем внимание на параметр, в этом случае был 1080р.
Он отменяется и запускаем заново. Выбираем в этом случае такое же качество - 1080р.
С первого раза на экспорт иожет не уйти. В этом случае повторяем несколько раз, пока не пройдет.</t>
  </si>
  <si>
    <r>
      <t xml:space="preserve">Коллеги, толкните экспорт плиз </t>
    </r>
    <r>
      <rPr>
        <u/>
        <sz val="10"/>
        <color rgb="FF1155CC"/>
        <rFont val="Arial"/>
        <family val="2"/>
        <charset val="204"/>
      </rPr>
      <t>https://api-video.khl.ru/client/quotes/1572923/edit</t>
    </r>
  </si>
  <si>
    <t>Посмотреть сколько было активировано промокодов можно на странице общего списка промокодов в столбце "Количество использований". Также по отдельному промокоду, в том числе и по немассовому, можно найти транзакции в списке транзакций, указав промокод в поле "Промокод" (добавила прав для использования этого поля).Чтобы посмотреть, что смотрел пользователь, у промоакции в списке промокодов нужно нажать на кнопку "Список транзакций", выбрать интересующую транзакцию, перейти по ее ссылке, из транзакции по ссылке "Пользователь транзакции" на страницу пользователя и в блоке Статистика будут отображаться последние просмотры пользователя, по ссылке event можно увидеть, что смотрел пользователь. Больше просмотров доступно по кнопке "Статистика", там у каждого просмотра на его странице просмотра есть record_id - это идентификатор видео. Если же имеется ввиду какой-то разнородный список промокодов из разных акций, который требуется проверить каким-то скриптом и выдать в виде какой-то таблицы - то мы можем посчитать трудозатраты для этого и подготовить смету.</t>
  </si>
  <si>
    <t>Добрый день! Есть такой вопрос. Есть список промокодов, как посмотреть статистику , сколько было активировано и что смотрели если была активация?</t>
  </si>
  <si>
    <t xml:space="preserve">Проверяем, есть ли у клиента нужная нам роль.
Данной роли не нашлось, поэтому можем написать Алле.
Была добавлена новая роль клиента с названием "Удаление контента (без удаления эвентов)".
Проставляем эту роль у клиента, далее у пользователя.
Для удаления единично в разделе в разделе файлов и роликов используетяс галочка VideoFilesController -&gt; remove_content.
Для удаления массово в разделе файлов и роликов используется галочка VideoFilesController -&gt; mass_remove_content.
Для удаления массово в разделе Трансляции и Видео используется галочка EventsController -&gt; mass_remove_content.
Единичное удаление в разделах Трансляций и Видео или где-то на страницах эвентов не предусмотрено. </t>
  </si>
  <si>
    <t>привет! 
добавьте пожалуйста для mshinkarev@mma-tv.com (админ M1Global) права в ЛК, чтобы можно было удалять контент единично и через массовые действия</t>
  </si>
  <si>
    <t>Запрашиваем у клиента, какие четыре потока он имеет ввиду.
Пишем дежурному, чтобы он посмотрел почему пропадал сигнал.
Также можем уточнить информацию у Константина Курасова.
sdi2_vtb2 и sdi6_vtb3 работают на разных серверах. На обоих каналах одинаковое поведение.
sdi не прерывался, каналы не рестартились. Так приходило.</t>
  </si>
  <si>
    <t>Добрый вечер. Проверьте, пожалуйста, информацию о мачте лиги втб Автодор - Локомотив: 
Добрый вчер ещё раз 
В 19:37:28    - сигнал завис  и пошло черное поле 
В 19:37:49  - сигнал появился 
Не было во всех  четырех потоках 
Уточните пожалуйста у коллег, чо это было 
Мне  завтра руководству объяснять</t>
  </si>
  <si>
    <t>Коллеги, добрый вечер! Никаких проблем нет? У меня показ 4 раза прерывался сейчас</t>
  </si>
  <si>
    <t>Добрый вечер, не прогружается плеер на сайте</t>
  </si>
  <si>
    <t>коллеги, добрый вечер!
на сайте не прогружается плеер, никакие видео посмотреть нельзя
мой ip 95.24.77.86, Windows 10 21H1
проверяла в Яндекс Браузере и Хроме - везде проблема воспроизводится</t>
  </si>
  <si>
    <t>По конвертации пишем Леше Симакову</t>
  </si>
  <si>
    <t>Коллеги, добрый вечер. А что у нас с конвертацией? Ролики висят по 20 минут в статусе - free. А они длительностью по минуте</t>
  </si>
  <si>
    <t>Пишем дежурному, чтобы он добавил подсеть пользователя в исключения</t>
  </si>
  <si>
    <t>Добрый день!
Пользователю из РФ недоступен просмотр Матч ТВ
Date: Sat, 05 Oct 24 15:22:02 +0300
GeoIP country: RU
GeoIP country nginx: RU
GeoIP region nginx: MOW
HTTP_USER_AGENT: Mozilla/5.0 (Windows NT 10.0; Win64; x64) AppleWebKit/537.36 (KHTML, like Gecko) Chrome/129.0.0.0 Safari/537.36
REMOTE_ADDR: 5.188.121.198
HTTP_X_FORWARDED_FOR: 176.99.216.62
IP-Z: 176.99.216.62
Proxied IP: 5.188.121.198
Network Family: common
Current UID/SU: /
HAS FLASH: false
MSE: true</t>
  </si>
  <si>
    <t>Лагает трансляция
Провайдер lovit (pocтелеком). ip-адрес : 62.217.185.56</t>
  </si>
  <si>
    <t>Добрый вечер! Почему-то не получается запустить трансляцию, вылезает ошибка</t>
  </si>
  <si>
    <t>Добрый день!
В приложении на iOS и Android не работают каналы МП, Ф1, Ф2, 
На сайте тоже не работают каналы МП, Ф1,Ф2,Ф3</t>
  </si>
  <si>
    <t>Коллеги, кто размечает матчи КХЛ:
Спартак - Салават Юлаев
СКА - Динамо Минск
Что происходит?! Можно быстрый и четкий ответ?!</t>
  </si>
  <si>
    <t>Добрый вечер!
Пользователь утверждает, что проблема сохраняется, он пробовал:
- в другой сети (4G/LTE) с двух смартфонов Samsung и Xiaomi 
- пробовал подключаться в обход роутера на Смарт ТВ
Со слов пользователя в приложении PREMIER при просмотре пакета Спорт проблем нет.</t>
  </si>
  <si>
    <t>Пользователь получает ошибку 500 после авторизации на сайте Матч ТВ.  (Вводит номер телефона, вводит СМС код, после кода выдает ошибку).
Пробовал в браузере Google Chrome и в Яндексе, так же в Икогнито.</t>
  </si>
  <si>
    <t>https://rdm.inventos.ru/issues/154611</t>
  </si>
  <si>
    <r>
      <t xml:space="preserve">Добрый вечер!
@small9rose  Алла, подскажите, пожалуйста, можно узать причину по которой у пользователя не сработало автопродление? (вчера было две попытки и сегодня одна попытка списания) 
UID XZrvx7ExSF2DBkMObQYhzw
</t>
    </r>
    <r>
      <rPr>
        <u/>
        <sz val="10"/>
        <color rgb="FF1155CC"/>
        <rFont val="Arial"/>
        <family val="2"/>
        <charset val="204"/>
      </rPr>
      <t>https://api.video.matchtv.ru/admin/transactions?date_from=2024-08-04&amp;transaction%5Bcustomer%5D=9152722</t>
    </r>
  </si>
  <si>
    <t>Здравствуйте! Не могли бы вы пожалуйста помочь обрезать следующие видео:  https://ifree.webcaster.pro/client/video_files/954127 после 46:30
https://ifree.webcaster.pro/client/video_files/954139 после 49:03
https://ifree.webcaster.pro/client/video_files/954131 после 48:36
https://ifree.webcaster.pro/client/video_files/954091 после 48:54
https://ifree.webcaster.pro/client/video_files/954095 после 49:13
https://ifree.webcaster.pro/client/video_files/954107 после 50:08
https://ifree.webcaster.pro/client/video_files/954135 после 50:45
https://ifree.webcaster.pro/client/video_files/954103 после 51:09
https://ifree.webcaster.pro/client/video_files/954115 после 50:27
https://ifree.webcaster.pro/client/video_files/954111 после 51:33
https://ifree.webcaster.pro/client/video_files/954099 после 51:04
https://ifree.webcaster.pro/client/video_files/954143 после 52:01
https://ifree.webcaster.pro/client/video_files/954119 после 52:06
https://ifree.webcaster.pro/client/video_files/954151 после 49:36
https://ifree.webcaster.pro/client/video_files/954123 после 49:06
https://ifree.webcaster.pro/client/video_files/954147 после 51:32</t>
  </si>
  <si>
    <t>Добрый вечер. сейчас нам на ртмп1 приходит сигнал матча. и только что в 20:37 был подрыв (подрыв в трансляции уже не единичный), поставщик уверет что все чисто, просит с нашей стороны логи для разбора. Можно понять что было?</t>
  </si>
  <si>
    <r>
      <t xml:space="preserve">Добрый день. Можно сделать так чтобы этот файл не удалялся месяц? </t>
    </r>
    <r>
      <rPr>
        <u/>
        <sz val="10"/>
        <color rgb="FF1155CC"/>
        <rFont val="Arial"/>
        <family val="2"/>
        <charset val="204"/>
      </rPr>
      <t>https://thumbs-cdn.webcaster.pro/rec-2-10.webcaster.pro/fc/sdc/file/events/1852163/new_school_vs_old_school_february_19_2023_1080p.mp4</t>
    </r>
  </si>
  <si>
    <t>Добрый вечер. Нам подают сигнал на ртмп1 и дублируют на срт11. поставщик тот же что и вчера.
есть ли ошибки ? если да,
может что-то надо изменить поставщику в настройках чтобы кодирование было без ошибок?
сама трансляция начинается в 19:00</t>
  </si>
  <si>
    <t>Добрый вечер. Посмотрите что с приемником сигналов на адресе 193.232.150.138 на этот адрес подают обычно ртмп сигналы, сейчас отвалился останкино7, в логах на сервере вижу сигнал уходит приемник получает, в админке не вижу, 
Попробовал подать сигнал через ОБС с локальной машины, на срт12  сигнал уходит и я вижу в админке, 
На ртмп3 останкино7 останкино77 останкино62 сигнал уходит и с сервера и с ОБС-локально, а в админке ничего не вижу.</t>
  </si>
  <si>
    <t>Коллеги, добрый день!
Подскажите, могли бы помочь со сменой логотипа, встроенного на уровне плеера?</t>
  </si>
  <si>
    <t>Добрый вечер! У пользователя при просмотре каналов Футбол2 и Футбол3</t>
  </si>
  <si>
    <t>У пользователя не отображается купленная подписка МП в ЛК</t>
  </si>
  <si>
    <t>Добрый вечер. Вчера в трансляци лиги втб Локомотив Юникс в сторону краснодарского телевидения начали тормозить потоки срт отвалился говорят а ртмп сыпался и подтормаживал, можно проверить по логам были у нас проблемы или нет с рестримами.</t>
  </si>
  <si>
    <t>Здравствуйте!
К сожалению, на данный момент прямая установка обложек для трансляций через наше приложение недоступна. Однако, вы можете установить обложку вручную через редактирование трансляции на вашем канале.
Мы уже изучаем возможность реализации этой функции.
Если у вас есть дополнительные вопросы или предложения, пожалуйста, не стесняйтесь обращаться. Мы всегда рады помочь!</t>
  </si>
  <si>
    <t>Здравствуйте, может есть какие-то способы решения проблемы- отваливается ютуб постоянно, хватает на два часа и прекращает трансляцию, ВК продолжает работать все стабильно, проблема только с ютубом почему-то</t>
  </si>
  <si>
    <t>Сначала поступил запрос на добавление каналов для рестрима. Затем началось обсуждение рестрима на ютуб. Передала Паше, Паша передал Дане на тесты.</t>
  </si>
  <si>
    <t>https://rdm.inventos.ru/issues/154847</t>
  </si>
  <si>
    <t>Добрый вечер. Как добавить каналы для рестрима</t>
  </si>
  <si>
    <t>Просим пользователя удалить канал, на котором возникла ошибка, и добавить его снова</t>
  </si>
  <si>
    <t>Пользователь обратился с проблемой, что возникает ошибка трансляции при попытке стриминга на платформу ВКонтакте</t>
  </si>
  <si>
    <t>Здравствуйте. Увидел подрыв</t>
  </si>
  <si>
    <t>умер boxing.matchtv.ru и s.matchtv.ru</t>
  </si>
  <si>
    <t>Добрый вечер. Возвращаюсь к вопросу размещения своего лого в Ивенте</t>
  </si>
  <si>
    <t>Добрый вечер каналы rtmp1 и rtmp2 туда сигналы уходят ошибок нету. в админке не вижу..</t>
  </si>
  <si>
    <t>А вот еще. В этой трансляции не проигрывается дорожка допкомментатора. То есть на обеих дорожках идет интершум https://news.sportbox.ru/Vidy_sporta/Futbol/Evropejskie_chempionaty/Germaniya/Vtoraja_bundesliga/spbvideo_NI2120774_translation_Vtoraja_Bundesliga_Nurnberg___Jan_Regensburg</t>
  </si>
  <si>
    <t>Здравствуйте!
У меня вопрос, как правильно и быстро управлять каналами ВК при выборе мест для трансляции?
У меня более 30 сообществ ВК, в которых я админ и при подключении канала Вконтакте они все появляются в списке.
Я каждый раз трачу ОЧЕНЬ много времени, чтобы найти нужные.
Можно ли как-то массово все подписки ВК удалить.
Или объединить нужные сообществ а в группы, чтобы исключить те, куда я никогда не буду вести трансляцию. Например, как это сделано на restream.io
Я не могу найти статистику оплат, обычно эти данные в отдельном разделе хранятся.
Если пока этого раздела не будет, сделайте, пожалуйста, в уведомлениях дату уведомления, чтобы я по ним мог восстановить суммы и даты произведенных оплат.</t>
  </si>
  <si>
    <r>
      <t xml:space="preserve">Добрый вечер, не проигрываются архивы трансляций. https://video.matchtv.ru/client/events/1217345 https://video.matchtv.ru/client/events/1217861 </t>
    </r>
    <r>
      <rPr>
        <u/>
        <sz val="10"/>
        <color rgb="FF1155CC"/>
        <rFont val="Arial"/>
        <family val="2"/>
        <charset val="204"/>
      </rPr>
      <t>https://video.matchtv.ru/client/events/1217857</t>
    </r>
  </si>
  <si>
    <r>
      <t xml:space="preserve">коллеги, добрый вечер!
на сайте матч тв и спортбокс не грузятся видео:
https://news.sportbox.ru/Vidy_sporta/Futbol/Russia/premier_league/spbvideo_NI2125269_clip_CSKA___Fakel_Intervju_Marko_Nikolicha_posle_matcha_video_MIR_Rossijskaja_Premjer_Liga_Futbol
</t>
    </r>
    <r>
      <rPr>
        <u/>
        <sz val="10"/>
        <color rgb="FF1155CC"/>
        <rFont val="Arial"/>
        <family val="2"/>
        <charset val="204"/>
      </rPr>
      <t>https://matchtv.ru/football/germany/matchtvvideo_NI2125248_clip_Lejpcig___Frajburg_21_Gol_Lutskharela_Gertrejda_video_Chempionat_Germanii_Futbol</t>
    </r>
  </si>
  <si>
    <t>Добрый вечер, не работают скриншоты во вкладке к видео, вот пример 309421
посмотрите, пожалуйста
везде так сейчас</t>
  </si>
  <si>
    <t>здравствуйте. стримить опять невозможно. постоянные переподключения</t>
  </si>
  <si>
    <r>
      <t xml:space="preserve">Добрый день! Я снова по той же проблеме. Лежит 
</t>
    </r>
    <r>
      <rPr>
        <u/>
        <sz val="10"/>
        <color rgb="FF1155CC"/>
        <rFont val="Arial"/>
        <family val="2"/>
        <charset val="204"/>
      </rPr>
      <t>https://video.matchtv.zxz.su/client/events</t>
    </r>
  </si>
  <si>
    <t>https://rdm.inventos.ru/issues/154931</t>
  </si>
  <si>
    <r>
      <t xml:space="preserve">На остальных каналах тоже были рассыпания. Сейчас пересматриваем UFC, который был в субботу вечером: </t>
    </r>
    <r>
      <rPr>
        <u/>
        <sz val="10"/>
        <color rgb="FF1155CC"/>
        <rFont val="Arial"/>
        <family val="2"/>
        <charset val="204"/>
      </rPr>
      <t>https://video.matchtv.ru/client/events/1217337</t>
    </r>
  </si>
  <si>
    <t>Добрый день. Что опять не так?? Почему не работает авторизация через гугл??</t>
  </si>
  <si>
    <t xml:space="preserve">У нас возникла проблема. Оба стрима на вк плей мигают зеленым. Это может быть связано с вашим стриминговым сервисом? </t>
  </si>
  <si>
    <t>Здравствуйте!) Как нам снова оплатить тариф R3 на 5 аккаунтов?
agnia.ros@webium.team
webiumhistory@gmail.com
austen1623@gmail.com
vasilisa.bro@webium.team
Magellan
на вот эти</t>
  </si>
  <si>
    <t>Добрый день. https://start.webcaster.pro/admin/events/2646931
Посмотрите пожалуйста
Рестрим партнёру прерывается, а он говорит, что всё ок. Как так?</t>
  </si>
  <si>
    <t>привет, у нас не работает загрузка файлов в вебкастер 
чекните, плиз https://disk.yandex.ru/d/0Zo45zvMpL_-VQ 
https://admin.sportbox.ru/vdl/media/931491/webcaster/live</t>
  </si>
  <si>
    <t>Коллеги, добрый вечер. Почему-то не получается войти на вебкастер?</t>
  </si>
  <si>
    <t>Добрый вечер. не могу попасть в свою учетную запись 
https://video.matchtv.ru/customers/sign_in
еще днем все работало сейчас обновил страницы и просит ввести логин пароль, при вводи пишет неверное, пробовал восстановить на почту ничего не приходит</t>
  </si>
  <si>
    <t>Коллеги, привет, на этой недели очень многие жалуются</t>
  </si>
  <si>
    <t>Как можно получить HTML плеер для вставки на сайт?</t>
  </si>
  <si>
    <t xml:space="preserve">Добрый день. Можете, пожалуйста, вырезать фрагмент у следующего видео? </t>
  </si>
  <si>
    <t>Платформу можно подключить для рестрима?</t>
  </si>
  <si>
    <t>Коллеги, добрый вечер. Сегодня у одного из монтажеров при попытке войти на вебкастер вышло такое сообщение</t>
  </si>
  <si>
    <t>Добрый вечер, не подскажете есть ли в restream код для вставки?</t>
  </si>
  <si>
    <t>Добрый вечер!
У пользователя при входе на сайт Матч ТВ защита Касперского сообщает, что ссылка
ws.video. matchtv.ru некорректна</t>
  </si>
  <si>
    <t>Конышев Станислав</t>
  </si>
  <si>
    <t>Удалов Александр</t>
  </si>
  <si>
    <t>Шавло Анастасия</t>
  </si>
  <si>
    <t>проверьте пожалуйста, не работает онлайн</t>
  </si>
  <si>
    <t>Здравствуйте. https://video.matchtv.ru/client/events/1199638,проверьте пожалуйста,не работает онлайн</t>
  </si>
  <si>
    <t>В случае таких обращений отправляем пользователей на почту support@webcaster.pro</t>
  </si>
  <si>
    <t>Пользователь написал очень много текста о том, что подписка КХЛ отображается не активной</t>
  </si>
  <si>
    <t>https://rdm.inventos.ru/issues/153427</t>
  </si>
  <si>
    <r>
      <rPr>
        <sz val="10"/>
        <color rgb="FF000000"/>
        <rFont val="Arial"/>
        <family val="2"/>
        <charset val="204"/>
        <scheme val="minor"/>
      </rPr>
      <t xml:space="preserve">Коллеги, добрый день! Мультикам в архивных трансляциях перестал учитывать пропуски в основной камере. Ранее уже была такая проблема и была выпущена доработка, после которой все работало как надо. Сейчас все снова сбилось и пропуски не учитываются. </t>
    </r>
    <r>
      <rPr>
        <u/>
        <sz val="10"/>
        <color rgb="FF1155CC"/>
        <rFont val="Arial"/>
        <family val="2"/>
        <charset val="204"/>
        <scheme val="minor"/>
      </rPr>
      <t>https://matchtv.ru/football/rpl/415344669-lokomotiv-krasnodar-01-09-2024</t>
    </r>
    <r>
      <rPr>
        <sz val="10"/>
        <color rgb="FF000000"/>
        <rFont val="Arial"/>
        <family val="2"/>
        <charset val="204"/>
        <scheme val="minor"/>
      </rPr>
      <t xml:space="preserve"> </t>
    </r>
    <r>
      <rPr>
        <u/>
        <sz val="10"/>
        <color rgb="FF1155CC"/>
        <rFont val="Arial"/>
        <family val="2"/>
        <charset val="204"/>
        <scheme val="minor"/>
      </rPr>
      <t>https://video.matchtv.ru/client/events/1199626</t>
    </r>
    <r>
      <rPr>
        <sz val="10"/>
        <color rgb="FF000000"/>
        <rFont val="Arial"/>
        <family val="2"/>
        <charset val="204"/>
        <scheme val="minor"/>
      </rPr>
      <t xml:space="preserve"> Это можно увидеть в этой трансляции после перерыва. Это решалось в рамках этой задачи </t>
    </r>
    <r>
      <rPr>
        <u/>
        <sz val="10"/>
        <color rgb="FF1155CC"/>
        <rFont val="Arial"/>
        <family val="2"/>
        <charset val="204"/>
        <scheme val="minor"/>
      </rPr>
      <t>https://redmine.inventos.ru/issues/11703#note-25</t>
    </r>
  </si>
  <si>
    <t>Обращение в re:plain Видео не добавляется и появляется окно с надписью не задано описание</t>
  </si>
  <si>
    <t>Добрый вечер, получится починить? уже все трансляции с Фонбет не совпадают с таймлайном при нарезке
тут тоже при экспорте голов нет
https://video.matchtv.ru/client/events/1204922/edit
склейка вообще без голов получилась
на трансляции Муром еще наблюдается сильная дессинхронизация звука и видео</t>
  </si>
  <si>
    <t>Здравствуйте. Заведите, пожалуйста нового партнера для лиги ВТБ 
Национальная государственная телерадиокомпания Республики Беларусь (БТРК)
Коротко БТРК
и учетную запись для этого партнёра ilya.gunko.2016@mail.ru</t>
  </si>
  <si>
    <t>Добрый день!
Пользователю недоступен просмотр из Крыма
Date: Thu, 05 Sep 24 16:39:28 +0300
GeoIP country: RU
GeoIP country nginx: RU
GeoIP region nginx: MOW
HTTP_USER_AGENT: Mozilla/5.0 (Linux; Android 10; K) AppleWebKit/537.36 (KHTML, like Gecko) Chrome/128.0.0.0 Mobile Safari/537.36
REMOTE_ADDR: 5.188.121.157
HTTP_X_FORWARDED_FOR: 194.15.147.14
IP-Z: 194.15.147.14
Proxied IP: 5.188.121.157
Network Family: common
Current UID/SU: /
HAS FLASH: false
MSE: true
ВПН - нет</t>
  </si>
  <si>
    <t>Коллеги , добрый вечер. перезапустите пжл, https://api-video.khl.ru/client/events/2607487/edit</t>
  </si>
  <si>
    <t>Добрый день! Не работает нарезка с канала Матч ТВ</t>
  </si>
  <si>
    <t>Добрый день. Канал не удалось завести?</t>
  </si>
  <si>
    <t>Ольга, отправляю картинку для рассылки + ссылка на турнир:
https://www.mma-series.com/ru/tournaments/mma-series-83
Это будет прямой эфир, 7 сентября, начало в 19:00 мск
Если можно, то поставьте, пожалуйста, рассылку на вечернее время, с 18:00 до 20:00 идеально 🤝</t>
  </si>
  <si>
    <t>https://rdm.inventos.ru/issues/153591</t>
  </si>
  <si>
    <t>Коллеги, запрос от пользователя:
Тип вопроса: Работа сервиса
Текст сообщения: Не работает переключение аудиодорожек 0+/18+ на LG OLED (webOS), Safari последней версии, Firefox (macOS) и Safari (iOS). Либо приводит к зависанию видео (намертво, без перезагрузки ничего так и не начинает работать), либо просто поток не реагирует на выбранную настройку (про выборе 18+ продолжается воспроизведение 0+, даже если проматывать в обе стороны) . Есть какое-то решение</t>
  </si>
  <si>
    <t>https://rdm.inventos.ru/issues/151735</t>
  </si>
  <si>
    <r>
      <t xml:space="preserve">Добрый день! Нам открыты ещё 2 канала. Заведите их, пожалуйста, в Вебкастер. 
Мир вокруг https://live-3.otcnet.ru/mijHrYslokRu/index.m3u8
Тонус </t>
    </r>
    <r>
      <rPr>
        <u/>
        <sz val="10"/>
        <color rgb="FF1155CC"/>
        <rFont val="Arial"/>
        <family val="2"/>
        <charset val="204"/>
      </rPr>
      <t>https://live-3.otcnet.ru/tojHytSnmKoU/index.m3u8</t>
    </r>
  </si>
  <si>
    <t xml:space="preserve">https://rdm.inventos.ru/issues/153115 </t>
  </si>
  <si>
    <t>Добрый день. С этим вопросом давайте ускоримся, партнёры очень волнуются.</t>
  </si>
  <si>
    <t>Ещё один вопрос в смарт Тв новый канал star famaly очень долго загружается может уменьшить буфер 4-5 секунд загружается канал, другие которые получаем от Останкино грузятся моментально.</t>
  </si>
  <si>
    <t>Проверьте, пожалуйста m3u у канала star family перестал работать в мобильном телефоне</t>
  </si>
  <si>
    <t>Матч Спартак - Динамо Минск экспортируется в 720</t>
  </si>
  <si>
    <t>Посмотрите, пожалуйста канал туран, он заикается.
спортивный вообще не живой
теперь футбольный и хоккейный
может проблема в источнике?</t>
  </si>
  <si>
    <t>Исправьте, пожалуйста, канал называется Star</t>
  </si>
  <si>
    <t>Сделайте пожалуйста для утёных записей в платформе старт доступ и в платформу ВТБ
nikitosrz1@mail.ru
afirov_1985@mail.ru
dbadovsky@gmail.com</t>
  </si>
  <si>
    <t>Доброе утро. Входящие сигналы от останкино стабилизировались?</t>
  </si>
  <si>
    <t>Супер. На счёт этого пока ничего не понятно. Сегодня начинается суперкубок и получатели потоком засыпали вопросами с этим меню</t>
  </si>
  <si>
    <t>А можно добавить в ВТБ экспорт урла как в Старте сделано?</t>
  </si>
  <si>
    <t>Доброе утро, в моих компах вот так сегодня выглядит мультивьювер, у всех так или меня постигла кара за грехи?</t>
  </si>
  <si>
    <t>вчера ночь из Останкино написали, что все сигналы поправили, проверьте, пожалуйста. The Explorers
ТНВ
Хоккейный
Футбольный
Спортивный
эти каналы</t>
  </si>
  <si>
    <r>
      <t xml:space="preserve">В новом браузере не могу зайти в личный кабинет по ссылке </t>
    </r>
    <r>
      <rPr>
        <u/>
        <sz val="10"/>
        <color rgb="FF1155CC"/>
        <rFont val="Arial"/>
        <family val="2"/>
        <charset val="204"/>
      </rPr>
      <t>https://vtb-league.webcaster.pro/customers/sign_in</t>
    </r>
  </si>
  <si>
    <t>Я не могу завести стрим по СРТ может прав нет система автоматически создаёт rtmp</t>
  </si>
  <si>
    <t>Добрый день!
А можно ли выгрузить список бесплатных трансляций?</t>
  </si>
  <si>
    <t>Добрый день! Что-то все плееры опять поломались</t>
  </si>
  <si>
    <t>Всем привет! Можете посмотреть что происходит с https://video.matchtv.zxz.su/? Сейчас ни у меня ни коллег не открывается</t>
  </si>
  <si>
    <t xml:space="preserve">Добрый вечер! Пользователю из РФ недоступен просмотр в приложении. </t>
  </si>
  <si>
    <t>Посмотрите пожалуйта, не конвертится до конца файл https://video.matchtv.ru/client/events/1206838/edit
video.matchtv.ru (https://video.matchtv.ru/client/events/1206838/edit)</t>
  </si>
  <si>
    <r>
      <t xml:space="preserve">Добрый день. Коллеги, наблюдаю такую же проблему в редакторе: </t>
    </r>
    <r>
      <rPr>
        <u/>
        <sz val="10"/>
        <color rgb="FF1155CC"/>
        <rFont val="Arial"/>
        <family val="2"/>
        <charset val="204"/>
      </rPr>
      <t>https://admin.sportbox.ru/vdl/media/920883/webcaster/editor</t>
    </r>
  </si>
  <si>
    <r>
      <t xml:space="preserve">Доброе утро!
@small9rose  Напомните пожалуйста, как посмотреть был ли просмотр у пользователя приобретенной трансляции?
</t>
    </r>
    <r>
      <rPr>
        <u/>
        <sz val="10"/>
        <color rgb="FF1155CC"/>
        <rFont val="Arial"/>
        <family val="2"/>
        <charset val="204"/>
      </rPr>
      <t>https://api.video.matchtv.ru/admin/transactions/83358102</t>
    </r>
  </si>
  <si>
    <r>
      <t xml:space="preserve">Коллеги, что с этим матчем КХЛ? </t>
    </r>
    <r>
      <rPr>
        <u/>
        <sz val="10"/>
        <color rgb="FF1155CC"/>
        <rFont val="Arial"/>
        <family val="2"/>
        <charset val="204"/>
      </rPr>
      <t>https://api-video.khl.ru/client/events/2535811/moments</t>
    </r>
  </si>
  <si>
    <r>
      <t xml:space="preserve">коллеги, привет 
замените, пожалуйста, видео для трансляции Алмаз - Динамо Шинник из этой ссылки - </t>
    </r>
    <r>
      <rPr>
        <u/>
        <sz val="10"/>
        <color rgb="FF1155CC"/>
        <rFont val="Arial"/>
        <family val="2"/>
        <charset val="204"/>
      </rPr>
      <t>https://s42543.cdn.ngenix.net/export/tr2549235-32_1080p-e823e0eefade89c573b279d104418b63.mp4</t>
    </r>
  </si>
  <si>
    <t>https://video.matchtv.zxz.su/client/events - наблюдаем 500-ю ошибку</t>
  </si>
  <si>
    <r>
      <t xml:space="preserve">Подскажите по самому контенту, не хочет загружаться, нам необходимо проверить сам плеер </t>
    </r>
    <r>
      <rPr>
        <u/>
        <sz val="10"/>
        <color rgb="FF1155CC"/>
        <rFont val="Arial"/>
        <family val="2"/>
        <charset val="204"/>
      </rPr>
      <t>https://video.matchtv.zxz.su/iframe/feed/start/na_9955b7b4947af67539c2a709f2a7f06e/1206553/453a8d01321eeb20b4b6e6c0c8323c36/2208978000?sr=14&amp;type_id=&amp;width=100%25&amp;height=100%25&amp;lang=ru&amp;skin_name=matchtv&amp;live=15</t>
    </r>
  </si>
  <si>
    <t>Здравствуйте! Если не сложно и есть запись трансляции с Фонбет Кубка России Динамо Махачкала - Динамо Москва, не могли бы скинуть ссылку ?</t>
  </si>
  <si>
    <t>Здравствуйте. Сделайте пожалуйста новый кабинет партнёра Триколор и учетку с логином live@tricolor.ru</t>
  </si>
  <si>
    <t>Здравствуйте, видео в ноду грузится уже больше 40 мин (длительность видео 8 мин) id 1209870</t>
  </si>
  <si>
    <t>Куровский Николай</t>
  </si>
  <si>
    <t>"Неработающая генерация тумбнейлов"</t>
  </si>
  <si>
    <r>
      <t xml:space="preserve">очень медленно конвертируется </t>
    </r>
    <r>
      <rPr>
        <u/>
        <sz val="10"/>
        <color rgb="FF1155CC"/>
        <rFont val="Arial"/>
        <family val="2"/>
        <charset val="204"/>
      </rPr>
      <t>https://video.matchtv.ru/client/events/1211074/edit</t>
    </r>
  </si>
  <si>
    <t>Добрый день!
У пользователя из РФ B12BSSDtiG2BeZDAaaqjd1при попытке открыть трансляцию на Матч-Премьер появляется надпись "Ошибка Тип подписки не найден"
Date: Wed, 25 Sep 24 16:18:06 +0300 GeoIP country: RU GeoIP country nginx: RU GeoIP region nginx: MOW HTTP_USER_AGENT: Mozilla/5.0 (Windows NT 10.0; Win64; x64) AppleWebKit/537.36 (KHTML, like Gecko) Chrome/126.0.0.0 YaBrowser/24.7.0.0 Safari/537.36 REMOTE_ADDR: 5.188.121.200 HTTP_X_FORWARDED_FOR: 46.188.122.217 IP-Z: 46.188.122.217 Proxied IP: 5.188.121.200 Network Family: common Current UID/SU: /</t>
  </si>
  <si>
    <r>
      <t xml:space="preserve">привет, у нас перестала работать скриншотница 
чекните, плиз 
</t>
    </r>
    <r>
      <rPr>
        <u/>
        <sz val="10"/>
        <color rgb="FF1155CC"/>
        <rFont val="Arial"/>
        <family val="2"/>
        <charset val="204"/>
      </rPr>
      <t>https://admin.sportbox.ru/vdl/media/925242/webcaster/thumbnails</t>
    </r>
  </si>
  <si>
    <t>Коллеги, добрый день! В последнюю неделю участилось количество обращений от пользователей по лагам в трансляциях, когда скорость хорошая.
Проблемы наблюдаются на всех площадках и устройствах, разные провайдеры/города, какой-либо связи установить не удается. 
uid: FvYN35SFET7Ky49nhEkMKw
Пример: ip 5.129.117.106
Лаги и в приложении на смартфоне Android и в Вебе.
Последние лаги наблюбдались с 25.09.2024 14:37 по 14:40</t>
  </si>
  <si>
    <t>Добрый день! Пользователю из РФ недоступен просмотр Матч ТВ</t>
  </si>
  <si>
    <r>
      <t xml:space="preserve">Добрый вечер. Трансляция не проигрывается на сайте. Не только у меня. </t>
    </r>
    <r>
      <rPr>
        <u/>
        <sz val="10"/>
        <color rgb="FF1155CC"/>
        <rFont val="Arial"/>
        <family val="2"/>
        <charset val="204"/>
      </rPr>
      <t>https://news.sportbox.ru/Vidy_sporta/Futbol/Evropejskie_chempionaty/Ispaniya/Segunda/spbvideo_NI2109165_translation_Chempionat_Ispanii_Segunda_Albasete___Deportivo</t>
    </r>
  </si>
  <si>
    <t xml:space="preserve">Заходим на трансляцию и проверяем размеченные моменты.
В админке и на сайте при нажатии на иконки начала первого и второго таймов таймы начинаются как положено.
Предоставляем  ответ клиенту, что все размечено корректно. </t>
  </si>
  <si>
    <t>Рамзетка на таймлайне при просмотре трансляции не совпадает с тем, что размечено редактором
https://video.matchtv.ru/client/events/1208626/
Если нажать на иконку начала тайма, то там идет уже 4-5 минута тайма</t>
  </si>
  <si>
    <t>Пижем дежурному о том, что необходимо добавить подсеть пользователя в исключения. После добавления отписываемся клиенту</t>
  </si>
  <si>
    <t>Добрый вечер!
Недоступен эфир матч тв из РФ
HTTP_USER_AGENT: Mozilla/5.0 (Linux; Android 10; K) AppleWebKit/537.36 (KHTML, like Gecko) Chrome/129.0.0.0 (http://129.0.0.0/) Mobile Safari/537.36 REMOTE_ADDR: 5.188.121.200 HTTP_X_FORWARDED_FOR: 185.92.137.61 IP-Z: 185.92.137.61 Proxied IP: 5.188.121.200 Network Family: common Current UID/SU: / HAS FLASH: false MSE: true</t>
  </si>
  <si>
    <t>Недоступен просмотр в РФ
Date: Sat, 28 Sep 24 20:09:25 +0300
GeoIP country: RU
GeoIP country nginx: RU
GeoIP region nginx: MOW
HTTP_USER_AGENT: Mozilla/5.0 (iPhone; CPU iPhone OS 17_5_1 like Mac OS X) AppleWebKit/605.1.15 (KHTML, like Gecko) Version/17.5 Mobile/15E148 Safari/604.1
REMOTE_ADDR: 5.188.121.198
HTTP_X_FORWARDED_FOR: 176.212.162.28
IP-Z: 176.212.162.28
Proxied IP: 5.188.121.198
Network Family: common
Current UID/SU: /
HAS FLASH: false
MSE: false
ВПН нет</t>
  </si>
  <si>
    <t>Недоступен просмотр в РФ
Date: Sat, 28 Sep 24 20:12:03 +0300
GeoIP country: RU
GeoIP country nginx: RU
GeoIP region nginx: MOW
HTTP_USER_AGENT: Mozilla/5.0 (Windows NT 10.0; Win64; x64) AppleWebKit/537.36 (KHTML, like Gecko) Chrome/129.0.0.0 Safari/537.36
REMOTE_ADDR: 5.188.121.198
HTTP_X_FORWARDED_FOR: 31.40.187.55
IP-Z: 31.40.187.55
Proxied IP: 5.188.121.198
Network Family: common
Current UID/SU: /
HAS FLASH: false
MSE: true
ВПН нет</t>
  </si>
  <si>
    <t xml:space="preserve">Добрый вечер! Пользователю из РФ недоступен просмотр Матч Премьер на сайте </t>
  </si>
  <si>
    <t>вот за все время есть 4 такие строчка</t>
  </si>
  <si>
    <t>привет, у нас ошикба экспорта https://admin.sportbox.ru/vdl/media/926283/webcaster/live</t>
  </si>
  <si>
    <t>Ранее было обсуждение в мм о данной проблеме.
Она заключалась в том, что Матч оставляют в начале трансляции маленький фрагмент с показом логотипа и это превращается в чанк.
Пишем в мм и отмечаем Александра Шуваева, Константина Курасова и Максима Сердюка.
Вопрос решился тем, что подвинули пропуск. 
Отписываемся  клиенту о том, что трансляцию починили</t>
  </si>
  <si>
    <r>
      <t xml:space="preserve">Добрый вечер!
Коллег, посмотрите, пожалуйста, почему трансляция на сайтах не работает?
</t>
    </r>
    <r>
      <rPr>
        <u/>
        <sz val="10"/>
        <color rgb="FF1155CC"/>
        <rFont val="Arial"/>
        <family val="2"/>
        <charset val="204"/>
      </rPr>
      <t>https://news.sportbox.ru/Vidy_sporta/Futbol/Russia/1st_division/spbvideo_NI2109363_translation_Rotor___Alanija_MeLBeT_Pervaja_Liga_Tur_12/</t>
    </r>
    <r>
      <rPr>
        <sz val="10"/>
        <color rgb="FF000000"/>
        <rFont val="Arial"/>
        <family val="2"/>
        <charset val="204"/>
        <scheme val="minor"/>
      </rPr>
      <t xml:space="preserve">
</t>
    </r>
    <r>
      <rPr>
        <u/>
        <sz val="10"/>
        <color rgb="FF1155CC"/>
        <rFont val="Arial"/>
        <family val="2"/>
        <charset val="204"/>
      </rPr>
      <t>https://video.matchtv.ru/client/events/1208818/edit</t>
    </r>
  </si>
  <si>
    <t>Коллеги, добрый день! У нас есть обращение от пользователя (адекватного), у него приставка X98 S500 на Андроид 11. 
Проблема следующего характера. На сайте матча, на сайте Спортбокса и в приложении Все на Матч любые видеоролики, независимо от хронометража вызывают зависание устройства и его принудительную перезагрузку спустя 2-3 секунды после запуска. При этом прямые эфиры телеканалов работают корректно. 
У вас случайно нет подобного устройства или идей, почему так может быть?</t>
  </si>
  <si>
    <t>Добрый день! Пользователю из ДНР недоступен просмотр Матч ТВ</t>
  </si>
  <si>
    <t>Добрый день! А проконсультируйте, пожалуйста, по функционалу рестримов? Во вкладке "Настройки рестримов", если не ставить галочку "Запускать автоматически", рестрим будет запускаться вручную? Если да, то откуда можно это будет сделать?</t>
  </si>
  <si>
    <t>Добрый день. канал останкино89 не могу убрать лого. (еще вчера все работало)</t>
  </si>
  <si>
    <t>Добрый день. Не удается запустить трансляцию. У неё поменяли линию, и теперь при запусске получаем ошибку</t>
  </si>
  <si>
    <t>Добрый день ещё раз. Прилетела задача, не знаю, есть ли такие возможности. ЗАвтра транслируем гольф, спрашивают, можем ли мы рестрим отдать методом Pull?</t>
  </si>
  <si>
    <r>
      <t xml:space="preserve">Ещё вопрос.Создал тестовое событие с рестримами </t>
    </r>
    <r>
      <rPr>
        <u/>
        <sz val="10"/>
        <color rgb="FF1155CC"/>
        <rFont val="Arial"/>
        <family val="2"/>
        <charset val="204"/>
      </rPr>
      <t>https://start.webcaster.pro/client/events/2579263/edit</t>
    </r>
    <r>
      <rPr>
        <sz val="10"/>
        <color rgb="FF000000"/>
        <rFont val="Arial"/>
        <family val="2"/>
        <charset val="204"/>
        <scheme val="minor"/>
      </rPr>
      <t xml:space="preserve"> Есть ли инструменты, посмотреть эти сами ртмп-потоки. VLC плеер их не хочет открывать. А сигнал от нас летит на них непрерывно</t>
    </r>
  </si>
  <si>
    <t>Макаров Даниил</t>
  </si>
  <si>
    <t>Написать Максиму Сердюку, проконтролировать задачу</t>
  </si>
  <si>
    <t>Добрый день! На сегодня опять стоит задача внедрения лого ВК в картинку канала. На этот раз в 2 канала. SDI3 и SRT1. Это разные события, до них ничего нет, лого можно ставить в удобное время</t>
  </si>
  <si>
    <t xml:space="preserve">Написать Максиму Сердюку, он проверяет обращение. В данном случае понадобилось подключить Костю. Было забит раздел, куда пишутся чанки для плеера "источник сигнала". Максим поставил скрипт на очистку каждую минуту. 
</t>
  </si>
  <si>
    <t>Добрый день коллеги.  Канал ртмп2, по моим данным &gt;2ч50мин приемник пинимает штатно, в мультивьювере смотрю ошибок не вижу, но на портале есть подрывы и стоп кадры, так же есть жалобы от комментатора на нестабильность сигнала, можно понять что происходит? 
https://video.matchtv.ru/client/events/1190078/edit
трансляцию комментируют рестарты нельзя делать.</t>
  </si>
  <si>
    <r>
      <t xml:space="preserve">Добрый вечер, не прогружается трансляция, не знаем в чем проблема
</t>
    </r>
    <r>
      <rPr>
        <u/>
        <sz val="10"/>
        <color rgb="FF1155CC"/>
        <rFont val="Arial"/>
        <family val="2"/>
        <charset val="204"/>
      </rPr>
      <t>https://admin.sportbox.ru/vdl/media/913110/webcaster/moments</t>
    </r>
  </si>
  <si>
    <t>Добрый вечер. Подскажите, можно ли оперативно переместить лого VK в другой угол?</t>
  </si>
  <si>
    <t>Доброй ночи. у нас сегодня была трансляция. можно ли как то поменять начальный план на картинке? что бы там не скрин федерации был, а что то другое?</t>
  </si>
  <si>
    <r>
      <t xml:space="preserve">Коллеги, добрый вечер!
Подскажите, пожалуйста, не вижу значка статистика в плеере.
Пример </t>
    </r>
    <r>
      <rPr>
        <u/>
        <sz val="10"/>
        <color rgb="FF1155CC"/>
        <rFont val="Arial"/>
        <family val="2"/>
        <charset val="204"/>
      </rPr>
      <t>https://matchtv.ru/football/rpl/415344643-akron-dinamo-03-08-2024</t>
    </r>
  </si>
  <si>
    <t>Добрый день! 3 дня подряд в Триумфе что-то происходит...</t>
  </si>
  <si>
    <t>Коллеги, а ещё вот такой вопрос. Вчера в этом событии был рестрим в ВК https://start.webcaster.pro/client/events/2579011/edit
Можно где-то увидеть время его окончания, обрыва, или ещё какие-то свойства?</t>
  </si>
  <si>
    <t>Добрый день!
Пользователю недоступен просмотр обзора матчей в приложении, на ПК все работает
Date: Sun, 04 Aug 24 13:28:44 +0300
GeoIP country: IT
GeoIP country nginx: RU
GeoIP region nginx: MOW
HTTP_USER_AGENT: Mozilla/5.0 (Linux; Android 10; K) AppleWebKit/537.36 (KHTML, like Gecko) Chrome/127.0.0.0 Mobile Safari/537.36
REMOTE_ADDR: 5.188.121.200
HTTP_X_FORWARDED_FOR: 188.92.24.26
IP-Z: 188.92.24.26
Proxied IP: 5.188.121.200
Network Family: common
Current UID/SU: /
HAS FLASH: false
MSE: true
ВПН - нет</t>
  </si>
  <si>
    <t>Пользователю из ДНР недоступен просмотр Матч ТВ
Date: Sun, 04 Aug 24 15:42:27 +0300
GeoIP country: RU
GeoIP country nginx: RU
GeoIP region nginx: MOW
HTTP_USER_AGENT: Mozilla/5.0 (Linux; Android 10; K) AppleWebKit/537.36 (KHTML, like Gecko) Chrome/120.0.0.0 Mobile Safari/537.36
REMOTE_ADDR: 5.188.121.158
HTTP_X_FORWARDED_FOR: 5.153.183.58
IP-Z: 5.153.183.58
Proxied IP: 5.188.121.158
Network Family: common
Current UID/SU: /
HAS FLASH: false
MSE: true</t>
  </si>
  <si>
    <t>Пользователю из ДНР недоступен просмотр в приложении</t>
  </si>
  <si>
    <t>Добрый вечер!У пользователя BcMJvn1RrSdBzVJrCJnaon при попsnrt просмотра канала Матч премьер</t>
  </si>
  <si>
    <r>
      <t xml:space="preserve">Добрый вечер! У меня тут загрузка видео через вебкастер застряла на 33% конвертации. Посмотрите, пожалуйста
</t>
    </r>
    <r>
      <rPr>
        <u/>
        <sz val="10"/>
        <color rgb="FF1155CC"/>
        <rFont val="Arial"/>
        <family val="2"/>
        <charset val="204"/>
      </rPr>
      <t>https://admin.sportbox.ru/vdl/media/915104/webcaster/live</t>
    </r>
  </si>
  <si>
    <t>https://rdm.inventos.ru/issues/152371</t>
  </si>
  <si>
    <r>
      <t xml:space="preserve">Добрый день! Можете пожалуйста посмотреть это видео дважды выдало ошибку </t>
    </r>
    <r>
      <rPr>
        <u/>
        <sz val="10"/>
        <color rgb="FF1155CC"/>
        <rFont val="Arial"/>
        <family val="2"/>
        <charset val="204"/>
      </rPr>
      <t>https://ifree.webcaster.pro/client/video_files/1089827</t>
    </r>
  </si>
  <si>
    <r>
      <t xml:space="preserve">Здравствуйте! В данном видео ошибка </t>
    </r>
    <r>
      <rPr>
        <u/>
        <sz val="10"/>
        <color rgb="FF1155CC"/>
        <rFont val="Arial"/>
        <family val="2"/>
        <charset val="204"/>
      </rPr>
      <t>https://webcaster.pro/client/video_files/1090103</t>
    </r>
  </si>
  <si>
    <t>Пользователю из Луганска недоступен  простота матч премьер в приложении.
Date: Fri, 09 Aug 24 20:13:36 +0300
GeoIP country: RU
GeoIP country nginx: RU
GeoIP region nginx: MOW
HTTP_USER_AGENT: Mozilla/5.0 (Linux; arm_64; Android 13; M2101K7BNY) AppleWebKit/537.36 (KHTML, like Gecko) Chrome/122.0.6261.51 YaBrowser/24.4.7.51.00 SA/3 Mobile Safari/537.36
REMOTE_ADDR: 5.188.121.157
HTTP_X_FORWARDED_FOR: 195.158.220.86
IP-Z: 195.158.220.86
Proxied IP: 5.188.121.157
Network Family: common
Current UID/SU: /
HAS FLASH: false
MSE: true</t>
  </si>
  <si>
    <t>Добрый день!
На данный момент в мобильных устройствах при определенных размерах плеера не отображается чат. На остальных устройствах кнопка чата и сам чат работают штатно.
Правка для мобильных устройств будет выполнена на этой неделе. 
По перемотке информацию приняли, передали команде для воспроизведения и исправления.</t>
  </si>
  <si>
    <t>Имя: Александр
E-mail: alexander_ivanov3@mail.ru
Тип вопроса: Работа сервиса
Текст сообщения: Здравствуйте. При просмотре трансляции или других видео на вашем сайте перестала работать перемотка вперёд или назад на 10 секунд нажатием на левую или правую часть экрана на мобильном устройстве. Верните пожалуйста эту функцию, т.к. перематывать ползунком очень неудобно. Надеюсь, моё обращение не останется без внимания, и вы исправите этот недостаток. Спасибо.</t>
  </si>
  <si>
    <t>Костя, приветствую.  Пытаюсь скачать с матч партнера трансляции матчей , очень тяжело все открывает и скачивает. Показывает по 6-7 часов</t>
  </si>
  <si>
    <t>Добрый день. Включите, мне пожалуйста кнопку Экспорт в CSV, в платформе лиги ВТБ очень надо в учетной записи v.bragin@vtb-video.net</t>
  </si>
  <si>
    <t>Соловьев Владислав</t>
  </si>
  <si>
    <t>Здравствуйте. Подскажите, пожалуйста как в админке для каналов без трансляции найти кнопку "Создать код внедрения" ?</t>
  </si>
  <si>
    <t>Добрый вечер!
UID Dk88z7rPWmUfP4AttADH8k
При попытке присмотра пользователь  получает ошибку</t>
  </si>
  <si>
    <t>Всем привет! uma.video.matchtv.ru/api/paywall/product/159/video не работает Апи</t>
  </si>
  <si>
    <r>
      <t xml:space="preserve">Добрый день! Можете пожалуйста посмотреть вот это видео! Уже долго показывать 0% конвертации </t>
    </r>
    <r>
      <rPr>
        <u/>
        <sz val="10"/>
        <color rgb="FF1155CC"/>
        <rFont val="Arial"/>
        <family val="2"/>
        <charset val="204"/>
      </rPr>
      <t>https://ifree.webcaster.pro/client/video_files/1094459</t>
    </r>
  </si>
  <si>
    <t>Добрый вечер подскажите как скачать трансляцию полный день ?</t>
  </si>
  <si>
    <t>Здесь на 0:03 происходит обрыв</t>
  </si>
  <si>
    <t>Добрый вечер, возникла ошибка экспорта на рутуб, пишет "Во время экспорта возникла ошибка", можете посмотреть, пожалуйста</t>
  </si>
  <si>
    <t>Доброе утро. А сколько по времени создаются ссылка на скачивание
Со вчерашнего дня стоит загрузка</t>
  </si>
  <si>
    <t>Доброе утро!
Пользователю из РФ недоступен просмотр в приложении "МАТЧ!"
Date: Sun, 18 Aug 24 09:13:28 +0300 GeoIP country: US GeoIP country nginx: RU GeoIP region nginx: MOW HTTP_USER_AGENT: Mozilla/5.0 (Windows NT 10.0; Win64; x64) AppleWebKit/537.36 (KHTML, like Gecko) Chrome/99.0.4844.88 Safari/537.36 REMOTE_ADDR: 5.188.121.149 HTTP_X_FORWARDED_FOR: 193.233.122.98 IP-Z: 193.233.122.98 Proxied IP: 5.188.121.149 Network Family: common Current UID/SU: / HAS FLASH: false MSE: true
Провайдер: Аванта Телеком. Город Краснодар.</t>
  </si>
  <si>
    <t xml:space="preserve">Пользователю из Рф недоступен просмотр на сайте </t>
  </si>
  <si>
    <r>
      <t xml:space="preserve">Добрый день!
Помогите разораться почему у пользователя не прошло автопродление 
UID 2Cz3rkcqxHsXFHq9yYGcBi
</t>
    </r>
    <r>
      <rPr>
        <u/>
        <sz val="10"/>
        <color rgb="FF1155CC"/>
        <rFont val="Arial"/>
        <family val="2"/>
        <charset val="204"/>
      </rPr>
      <t>https://api.video.matchtv.ru/admin/transactions/81123178</t>
    </r>
  </si>
  <si>
    <t>https://rdm.inventos.ru/issues/152847</t>
  </si>
  <si>
    <t>Коллеги, добрый день! На iOS при запуске стрима вместо поля ввода комментария на пару секунд появляется ползунок прокрутки, если успеть в него ткнуть - приложение вылетает</t>
  </si>
  <si>
    <t>Добрый день. Подскажите, можно в настройках рестримов сделать качество по умолчанию 1080 и запуск за 30 минут? Раньше эти поля были в шаблонах теперь пропали, позже вы их добавите?</t>
  </si>
  <si>
    <t>Добрый день! Посмотите, пожалуйста, что с файлом в этом ивенте?Повреждён? Хотел экспортировать запись - экспортировалась очень тяжелая, хотя обычно 3-4 гб, и с браком видео</t>
  </si>
  <si>
    <t xml:space="preserve">Проблема была в их cdn, возможно он какое-то время не работал </t>
  </si>
  <si>
    <t>Добрый день! Подскажите пожалуйста почему это видео не запускается</t>
  </si>
  <si>
    <t>Добрый день! Подскажите как решить эту ситуацию  Нужно, чтобы фильм подтягивался по названию «2+2», но сейчас он не подтягивается так как автоматически исправляется на 22 в вебкастере без плюса Как написать, чтобы получился плюс?</t>
  </si>
  <si>
    <t>Добрый день! Снова пришел пользователь с повторением проблемы с просмотром каналов Матч в мобильном приложении.</t>
  </si>
  <si>
    <t>Доброе утро! Пользователю из Московской области недоступен просмотр Матч ТВ на сайте</t>
  </si>
  <si>
    <t>Пользователю из РФ недоступен просмотр МатчТВ в приложении</t>
  </si>
  <si>
    <t>Здравствуйте! Пользователю из Москвы недоступен просмотр Матч ТВ в приложении</t>
  </si>
  <si>
    <t xml:space="preserve">Добрый вечер! SGph7u1rKvqxxt4Q4qxC6Y У пользователя ошибка при попытке просмотра в приложении. </t>
  </si>
  <si>
    <t>https://rdm.inventos.ru/issues/153007</t>
  </si>
  <si>
    <t>Добрый вечер. Коллеги, можете убрать случайно попавшую заглушу на доп камерах?</t>
  </si>
  <si>
    <t xml:space="preserve">Добрый день подскажите пожалуйста почему долгое время в статусе waiting </t>
  </si>
  <si>
    <t>Ребят, привет! снова тот-же вопрос https://zvook.clients.webcaster.pro/client/events/2596547/edit залитый ролик висит уже минут 15 в статусе 0%</t>
  </si>
  <si>
    <t>Не могли бы помочь пожалуйста со ссылкой для скачивания Спартак-Динамо (кубок) с комментарием Генича ?</t>
  </si>
  <si>
    <t>Добрый день. В списке каналов и в мультивьювере уехал sdi 1 можно вернуть, что бы они были как раньше, в порядке возрастания.</t>
  </si>
  <si>
    <t>Ещё вопрос в админке лиги ВТб постоянно выскакивает окно, оно для чего и может его убрать?</t>
  </si>
  <si>
    <t>https://rdm.inventos.ru/issues/153115</t>
  </si>
  <si>
    <t>Исправьте, пожалуйста, название дорожек в личном кабинете партнёра, очень непонятно стало))</t>
  </si>
  <si>
    <t>Коллеги, добрый день! Сломался поток https://admin.sportbox.ru/vdl/tv
две звуковые дорожки идут @Inventos_tech_sup</t>
  </si>
  <si>
    <t>Добрый день!
Пришлите, пожалуйста, актуальную ссылку на страницу входа в админку</t>
  </si>
  <si>
    <t>Категория</t>
  </si>
  <si>
    <t>Баг</t>
  </si>
  <si>
    <t>https://rdm.inventos.ru/issues/151163</t>
  </si>
  <si>
    <t xml:space="preserve">Коллеги, привет! У нас в хроме на айпаде наблюдается проблема двойного воспроизведения прероллов: </t>
  </si>
  <si>
    <t>Недоступен просмотр пользователю</t>
  </si>
  <si>
    <t>https://rdm.inventos.ru/issues/151267</t>
  </si>
  <si>
    <t xml:space="preserve">Привет. У нас в заглушках еще не начавшихся трансляций появился какой-то значок плэй, который выводится поверх логотипов. </t>
  </si>
  <si>
    <t>Каналы</t>
  </si>
  <si>
    <t xml:space="preserve">Нам для тестов нужно создать трансляцию с большим количеством дополнительных камер на тестовом окружении.
Можете поднять там несколько каналов до завтра, пожалуйста? </t>
  </si>
  <si>
    <t>У нас есть какая-либо возможность вытащить статистику по переходу в плеере в окно с статистикой по матчам?</t>
  </si>
  <si>
    <t>https://rdm.inventos.ru/issues/151639</t>
  </si>
  <si>
    <t>Коллеги! Некоторые пилоты пишут, что в мобильной версии сайта нет кнопки вывода плеера в полноэкранный режим. Информацию по устройствам пока уточняем</t>
  </si>
  <si>
    <t>Добрый вечер!
Пользователю из ЛНР недоступен просмотр Матч ТВ</t>
  </si>
  <si>
    <t>Добрый день!
Недоступен просмотр Матч ТВ из ДНР</t>
  </si>
  <si>
    <t>Добрый день.
Неточность в отображении логотипа. 
Каналы srt1-5 srt11-17 - не работает отображение логотипа, не важно стоит чекбокс или нет.
канал rtmp1 лого сплюснуло. 
каналы где лого работаю корректно - это ртмп2-7,9,10, все каналы Останкино.</t>
  </si>
  <si>
    <t>Сервис комментирования (переезд)</t>
  </si>
  <si>
    <t>https://rdm.inventos.ru/issues/151443</t>
  </si>
  <si>
    <r>
      <t xml:space="preserve">Сервис комментирования.
Каналы rtmp1-7,9,10; ostankino62,63,64,7,77,89,97; srt1-5; srt11-17 
Необходимо проверить что после переезда, на новые сервера, у каналов вместе с ними "переехал" сервис комментирования. </t>
    </r>
    <r>
      <rPr>
        <u/>
        <sz val="10"/>
        <color rgb="FF1155CC"/>
        <rFont val="Arial"/>
        <family val="2"/>
        <charset val="204"/>
      </rPr>
      <t>https://rdm.inventos.ru/issues/151443</t>
    </r>
  </si>
  <si>
    <t>Консультация</t>
  </si>
  <si>
    <t>Всем доброго дня! @small9rose Алла, а как правильно посмотреть пиковые значения за матч, то есть максимально смотрящих в моменте? Если выбираю разбиение больше чем день, админка зависает</t>
  </si>
  <si>
    <t>Добрый вечер!
Пользователю из ДНР недоступен просмотр матч тв 
Информация в виде текста из ссылки:
Date: Tue, 09 Jul 24 22:43:09 +0300
GeoIP country: RU
GeoIP country nginx: RU
GeoIP region nginx: MOW
HTTP_USER_AGENT: Mozilla/5.0 (Windows NT 10.0; Win64; x64) AppleWebKit/537.36 (KHTML, like Gecko) Chrome/123.0.0.0 Safari/537.36 OPR/109.0.0.0
REMOTE_ADDR: 5.188.121.149
HTTP_X_FORWARDED_FOR: 151.0.23.207
IP-Z: 151.0.23.207
Proxied IP: 5.188.121.149
Network Family: common
Current UID/SU: /
HAS FLASH: false
MSE: true</t>
  </si>
  <si>
    <r>
      <t xml:space="preserve">После ввода кода в покере на нашем сайте черный экран, с разных устройств проверяли. Могли бы посмотреть, что может быть не так? </t>
    </r>
    <r>
      <rPr>
        <u/>
        <sz val="10"/>
        <color rgb="FF1155CC"/>
        <rFont val="Arial"/>
        <family val="2"/>
        <charset val="204"/>
      </rPr>
      <t>https://rdm.inventos.ru/issues/151623</t>
    </r>
  </si>
  <si>
    <t>https://rdm.inventos.ru/issues/151627</t>
  </si>
  <si>
    <r>
      <t xml:space="preserve">У нас снова воспроизведение подрезанной трансляции уезжает за те пределы, которыми её подрезали. За квадратные скобки в редакторе, вот пример </t>
    </r>
    <r>
      <rPr>
        <u/>
        <sz val="10"/>
        <color rgb="FF1155CC"/>
        <rFont val="Arial"/>
        <family val="2"/>
        <charset val="204"/>
      </rPr>
      <t>https://rdm.inventos.ru/issues/151627</t>
    </r>
  </si>
  <si>
    <r>
      <t xml:space="preserve">Попробовала воспроизвести у себя на устройстве, не повторилось, Написали клиенту: "Коллеги, проверили со своих устройств, функция AirPlay работает, кнопка перехода в фуллскрин присутствует.
Проверяли с устройств на iOS 17.5.1, браузеры Safari, Google Chrome.
Рекомендуем пользователю проверить настройки устройства: функцию AirPlay и разрешения браузера Safari.
Также попробовать воспользоваться другим браузером для просмотра"
Создала тикет - </t>
    </r>
    <r>
      <rPr>
        <u/>
        <sz val="10"/>
        <color rgb="FF1155CC"/>
        <rFont val="Arial"/>
        <family val="2"/>
        <charset val="204"/>
      </rPr>
      <t>https://rdm.inventos.ru/issues/151639</t>
    </r>
  </si>
  <si>
    <t>Коллеги, добрый день! Запрос от пользователя:
Имя: Дмитрий М
E-mail: dmarutin@gmail.com
Тип вопроса: Работа сервиса
Текст сообщения: Как смотреть трансляцию, если нет кнопки полного экрана и шаринга по airplay на телевизор, на прошлом и позапрошлом этапе я был лично, но там все работало прекрасно Устройство iPhone 15 pro max iOS 17.5 Браузер Safari</t>
  </si>
  <si>
    <t>Как долго докатываются цифры в графики статистики после события? Вчера в час ночи были цифры одни, а сейчас другие в 2 раза больше</t>
  </si>
  <si>
    <t>Проставили вручную, для улучшения пользовательского опыта завели тикет https://rdm.inventos.ru/issues/152115</t>
  </si>
  <si>
    <t>Добрый день! Необходимо поправить текст, выводимый в плеере при блокировке по ГЕО. Новый текст должен выглядеть так "Выбранное видео недоступно на территории этой страны" ниже через строку перевод на английский "The selected video is not available in this country".</t>
  </si>
  <si>
    <t>Добрый день, что бы мне скачать трансляцию, я иду в экспорт? (Мр4)</t>
  </si>
  <si>
    <r>
      <t xml:space="preserve">Добрый день! Коллеги, посмотрите, пожалуйста, почему после подрезки трансляция в плеере на сайте не загружается. </t>
    </r>
    <r>
      <rPr>
        <u/>
        <sz val="10"/>
        <color rgb="FF1155CC"/>
        <rFont val="Arial"/>
        <family val="2"/>
        <charset val="204"/>
      </rPr>
      <t>https://video.matchtv.ru/client/events/1187234</t>
    </r>
  </si>
  <si>
    <t>Добрый день. Не могу убрать лого на канале срт15. это важно надо убрать с него лого</t>
  </si>
  <si>
    <t>Коллеги, здравствуйте! Завтра проверьте, пожалуйста, какой-то баг. пользователь купил подписку через СБП, будучи Не в РФ.
По кассе платеж прошел, транзакция 2e2f1f67-000f-5000-8000-1231e47f2a09, но данная транзакция не находится в админке и подписки нет</t>
  </si>
  <si>
    <t>Добрый вечер! Пользователю из Мариуполя недоступен просмотр Матч ТВ</t>
  </si>
  <si>
    <t xml:space="preserve">Cтолкнулись в новом сезоне с проблемой отображения трансляции
Во вложении скриншот - как к нам приходит картинка в виджете
Скажите пож-та, изменились ли какие-то настройки?
И что нам сделать, чтобы отображался корректный размер. </t>
  </si>
  <si>
    <t>В приложении отвалились трансляции всех каналов</t>
  </si>
  <si>
    <t>Добрый день! Пользователю из Крыма недоступен просмотр Матч ТВ</t>
  </si>
  <si>
    <t>https://rdm.inventos.ru/issues/151967</t>
  </si>
  <si>
    <t>Добрый день! На грядущих трансляциях 27.07 и 03.08 есть задача опять разместить лого ВКвидео. Сможете сделать день в день и потом по окончанию отключить?</t>
  </si>
  <si>
    <r>
      <t xml:space="preserve">Тикеты: 
</t>
    </r>
    <r>
      <rPr>
        <u/>
        <sz val="10"/>
        <color rgb="FF1155CC"/>
        <rFont val="Arial"/>
        <family val="2"/>
        <charset val="204"/>
      </rPr>
      <t>https://rdm.inventos.ru/issues/151443</t>
    </r>
    <r>
      <rPr>
        <sz val="10"/>
        <color rgb="FF000000"/>
        <rFont val="Arial"/>
        <family val="2"/>
        <charset val="204"/>
        <scheme val="minor"/>
      </rPr>
      <t xml:space="preserve">
</t>
    </r>
    <r>
      <rPr>
        <u/>
        <sz val="10"/>
        <color rgb="FF1155CC"/>
        <rFont val="Arial"/>
        <family val="2"/>
        <charset val="204"/>
      </rPr>
      <t>https://rdm.inventos.ru/issues/151435</t>
    </r>
  </si>
  <si>
    <t>Доброе утро. Напоминаю: по поводу логотипов на каналах srt1-5 srt11-17, все еще нет возможности управлять этим. (галка в чекбоксе не реагирует).Сервис комментирования.Каналы rtmp1-7,9,10; ostankino62,63,64,7,77,89,97; srt1-5; srt11-17Необходимо проверить что после переезда, на новые сервера, у каналов вместе с ними "переехал" сервис комментирования.Через пару недель начнется уже "вкат" в спортивный сезон евро-футбола и тд хотелось бы чтоб все уже работало штатно. спасибо.</t>
  </si>
  <si>
    <t>Добрый день.Пользователю из РФ недоступен просмотр Матч ТВ</t>
  </si>
  <si>
    <t>Еще один с проблемой просмотраDate: Fri, 26 Jul 24 18</t>
  </si>
  <si>
    <t>Добрый день!
Пользователю из РФ недоступен просмотр Матч ТВ 
GeoIP country: RU GeoIP country nginx: RU GeoIP region nginx: MOW HTTP_USER_AGENT: Mozilla/5.0 (Linux; Android 8.1.0; MI 8 Build/OPM1.171019.026; wv) AppleWebKit/537.36 (KHTML, like Gecko) Version/4.0 Chrome/68.0.3440.91 Mobile Safari/537.36 REMOTE_ADDR: 5.188.121.157 HTTP_X_FORWARDED_FOR: 77.72.86.4 IP-Z: 77.72.86.4 Proxied IP: 5.188.121.157 Network Family: common Current UID/SU: / HAS FLASH: false MSE: true</t>
  </si>
  <si>
    <t>Забыли вчера выключить лого ВК. Можете оперативно его устранить, пожалуйста. На sdi3</t>
  </si>
  <si>
    <t>Коллеги, добрый день!На этом канале был заменен сигнал</t>
  </si>
  <si>
    <t>Ребят, привет! Закинул ролик на коневретацию</t>
  </si>
  <si>
    <t>https://rdm.inventos.ru/issues/152111</t>
  </si>
  <si>
    <r>
      <t xml:space="preserve">Добрый день! Подскажите, данный матч должен же быть бесплатен в рамках подписки? У меня просит оплатить </t>
    </r>
    <r>
      <rPr>
        <u/>
        <sz val="10"/>
        <color rgb="FF1155CC"/>
        <rFont val="Arial"/>
        <family val="2"/>
        <charset val="204"/>
      </rPr>
      <t>https://matchtv.ru/football/juzhnaja_amerika/brazil/matchtvvideo_NI2076705_translation_Chempionat_Brazilii_Palmejras___Atletiko_Goijanijense</t>
    </r>
  </si>
  <si>
    <t>Добрый день. нам подают сигнал на срт5 , на этом канале все хорошо,и тот же сигнал подают на ртмп2 на нем я не вижу сигнала, наш приемник все также видим моно аудио и поэтому не работает?</t>
  </si>
  <si>
    <t>Добрый вечер. можете обьяснить что происхдит на приемниках транскодера срт13 там был подрыв буквально 4 минуты назад, поставщик сигнала хочет узнать какого именно хар-ра ошибка.</t>
  </si>
  <si>
    <t>https://rdm.inventos.ru/issues/152223</t>
  </si>
  <si>
    <t>подскажите, пожалуйста, с чем может быть связана разная скорость запуска прямого эфира и разовой трансляции?
сейчас, когда мы для подписчиков отключили пре-роллы, заметили, что любая разовая трансляция/обзор/хайлайт запускается моментально, а вот прямой эфир запускается секунды через 4-5, а до этого крутится лоудер</t>
  </si>
  <si>
    <t>19:24 Коллеги, проверьте, пожалуйста, корректно ли работает загрузчик Вебкастера. Несколько сотрудников наблюдают проблемы с загрузкой файлов. Загрузка либо не начинается, либо зависает.
19:26 Лг смарт тв, не работает ппв трансляция. После последнего зависания телевизор перезагрузился. Веб ос 3.4.2</t>
  </si>
  <si>
    <r>
      <t xml:space="preserve">в 82 релизе </t>
    </r>
    <r>
      <rPr>
        <u/>
        <sz val="10"/>
        <color rgb="FF1155CC"/>
        <rFont val="Arial"/>
        <family val="2"/>
        <charset val="204"/>
      </rPr>
      <t>https://rdm.inventos.ru/issues/150399</t>
    </r>
  </si>
  <si>
    <r>
      <t xml:space="preserve">Добрый день! Пытаюсь заменить контент в трансляции. Пишет ошибки.
Само событие - https://vtb-league.webcaster.pro/client/events/2515899
Файл для замены - </t>
    </r>
    <r>
      <rPr>
        <u/>
        <sz val="10"/>
        <color rgb="FF1155CC"/>
        <rFont val="Arial"/>
        <family val="2"/>
        <charset val="204"/>
      </rPr>
      <t>https://vtb-league.webcaster.pro/client/events/2532855/edit</t>
    </r>
  </si>
  <si>
    <t>Здравствуйте. Коллеги, невозможно отредактировать трансляцию после завершения:
https://video.matchtv.ru/client/events/1178738
Попробуйте перемотать на середину и дальше…</t>
  </si>
  <si>
    <t>https://rdm.inventos.ru/issues/150475</t>
  </si>
  <si>
    <t>Добрый день! У пользователя P4WHAwFosSYFPyDzPZFYdM есть подписка МП, но при попытке авторизации на сайте https://matchtv.ru/channel/premier получает ошибку. Подскажите, в чем может быть проблема?</t>
  </si>
  <si>
    <t xml:space="preserve">привет, не создаются моменты в админке </t>
  </si>
  <si>
    <t>2.07 дедлайн, на контроле у Влада Соловьева</t>
  </si>
  <si>
    <t>https://rdm.inventos.ru/issues/150503</t>
  </si>
  <si>
    <t>Прислали видео, где в редакторе моментов по клику мышки на таймлайне не переходило на нужное время</t>
  </si>
  <si>
    <t>Добрый день!
Подскажите, пожалуйста, не готов ли новый метод API? 
Мы сделали так, чтобы перезапускаться плеер, когда происходит ошибка.</t>
  </si>
  <si>
    <t>Добрый вечер. Появилась задача сделать рестрим в ВК посредством вебкастера, одно из условий - партнёрское лого. Можете ли наложить временно лого на весь исходящий поток на определённом канале? Если да, в каком виде его вам предоставить?</t>
  </si>
  <si>
    <t>Добрый день, добавили второй канал в личный кабинет</t>
  </si>
  <si>
    <t>Добрый вечер. 15 числа у нас разу 2 трансляции. У нас открыт 2-ой поток?</t>
  </si>
  <si>
    <t>Запросили дополнительные данные</t>
  </si>
  <si>
    <t>Пользователь не предоставил данные</t>
  </si>
  <si>
    <t>Добрый вечер!
Пользователю из РФ недоступен просмотр  РФ</t>
  </si>
  <si>
    <t>Коллеги из Матча пришли в решению, обратившись за помощью к коллегам из Яндекса. Вопрос можно считать закрытым</t>
  </si>
  <si>
    <t>https://rdm.inventos.ru/issues/150707</t>
  </si>
  <si>
    <t>Коллеги, добрый вечер! Проверьте, пожалуйста, завтра корректность работы плеера на рекламе в мобильном браузере Сафари на трансляции ппв, актуальной iOS с дефолтными настройками браузера. Получаем несколько жалоб о том, что при воспроизведении второй или третьей рекламы плеер зависает. Иногда зависает полностью, иногда прогружается спустя какое-то время. Я полчаса потестил, и действительно, сталкивался с подобным поведением. У меня проблема воспроизводится в одном случае из 6, плюс иногда 2 рекламы только, иногда 3. Иногда между ними пытается что-то прогрузиться еще, но висит и потом начинается следующая реклама. 
Потестите этот момент, пожалуйста</t>
  </si>
  <si>
    <t>Здраствуйте, столкнулся с такой проблемой, при загрзуки файла в ноду, загрузка не происходит</t>
  </si>
  <si>
    <r>
      <t xml:space="preserve">У нас не работает фича "Статистика в плеере". 
Так отображается во всех вчерашних трансляциях
Вот один из примеров:
</t>
    </r>
    <r>
      <rPr>
        <u/>
        <sz val="10"/>
        <color rgb="FF1155CC"/>
        <rFont val="Arial"/>
        <family val="2"/>
        <charset val="204"/>
      </rPr>
      <t>https://api.video.matchtv.ru/client/events/1181486/edit</t>
    </r>
  </si>
  <si>
    <t>Добрый вечер! У нас сломался загрузчик файлов, ничего не загружается и не конвертируется. Посмотрите, пожалуйста</t>
  </si>
  <si>
    <t>Добрый вечер! Пользователю из ДНР недоступен просмотр трансляции матча</t>
  </si>
  <si>
    <t xml:space="preserve">Отдана Стасу проставить срок </t>
  </si>
  <si>
    <t>https://rdm.inventos.ru/issues/149979</t>
  </si>
  <si>
    <r>
      <t xml:space="preserve">Добрый день
В трансляции Шотландия - Швейцария баг:
При просмотре тактической камеры при попытке переключиться на любой из моментов на таймлайне видео зависает, а на каунтерах на таймлайне появляется время - 13 часов
https://matchtv.ru/football/euro/379897027-shotlandiia-shveitsariia-19-06-2024
Трансляция в вебкастере:
https://api.video.matchtv.ru/client/events/1181566/edit
Камера в вебкастере:
</t>
    </r>
    <r>
      <rPr>
        <u/>
        <sz val="10"/>
        <color rgb="FF1155CC"/>
        <rFont val="Arial"/>
        <family val="2"/>
        <charset val="204"/>
      </rPr>
      <t>https://api.video.matchtv.ru/client/events/1182266/edit</t>
    </r>
  </si>
  <si>
    <t>Отключили автопродление подписки для данного пользователя.</t>
  </si>
  <si>
    <t xml:space="preserve">Могли бы отменить подписку для пользователя? Почта, указанная при регистрации: Frolushka1@mail.ru </t>
  </si>
  <si>
    <r>
      <t xml:space="preserve">Добрый день! Матч судя по расписанию сегодня, но при переходе по ссылке, таймер на завра </t>
    </r>
    <r>
      <rPr>
        <u/>
        <sz val="10"/>
        <color rgb="FF1155CC"/>
        <rFont val="Arial"/>
        <family val="2"/>
        <charset val="204"/>
      </rPr>
      <t>https://matchtv.ru/football/euro/379897038-gruziia-chekhiia-22-06-2024</t>
    </r>
  </si>
  <si>
    <t xml:space="preserve">Друзья, всем добрый вечер! Могли бы сбросить подписку и для этого пользователя? </t>
  </si>
  <si>
    <t xml:space="preserve">Добрый вечер, не подскажите почему возникает такое окно при попытке срезать момент из трансляции канала Матч боец? </t>
  </si>
  <si>
    <r>
      <t xml:space="preserve">Не могу отправить на экспорт следующий момнет, не дает выбрать качество </t>
    </r>
    <r>
      <rPr>
        <u/>
        <sz val="10"/>
        <color rgb="FF1155CC"/>
        <rFont val="Arial"/>
        <family val="2"/>
        <charset val="204"/>
      </rPr>
      <t>https://mhl.webcaster.pro/client/quotes/1512243/edit</t>
    </r>
  </si>
  <si>
    <t xml:space="preserve">Ждём пока разработчики удалят лишний чанк, о который спотыкается плеер </t>
  </si>
  <si>
    <t>Доброе утро!
https://matchtv.ru/football/euro/379897034-polsha-avstriia-21-06-2024
Если выбрать тактическую камеру, то матч прерывается на 39 минуте.</t>
  </si>
  <si>
    <t>На телевизорах Самсунг Смарт Тв в нашем приложении на канале Матч Тв 30 фпс, а не 50. 
Проверьте, пожалуйста.</t>
  </si>
  <si>
    <r>
      <t xml:space="preserve">Добрый вечер!
СЛОВАКИЯ - РУМЫНИЯ, черный экран вместо трансляции
</t>
    </r>
    <r>
      <rPr>
        <u/>
        <sz val="10"/>
        <color rgb="FF1155CC"/>
        <rFont val="Arial"/>
        <family val="2"/>
        <charset val="204"/>
      </rPr>
      <t>https://matchtv.ru/football/euro/379897047-slovakiia-rumyniia-26-06-2024</t>
    </r>
  </si>
  <si>
    <t>Добрый день. Проверьте пожалуйста канал Старт основной вчера в основу и резерв летел один и тот же сигнал но в основном не оказалось комментатора а в резервном он был. Матч шёл вчера вечером примерно с 18 до 20 волейбол Локомотив Динамо</t>
  </si>
  <si>
    <t>СМЕНА НА ЗАСЧИТАНА. Не завел обращения ТВ старт за 28 и 29 июня</t>
  </si>
  <si>
    <t xml:space="preserve">Добрый вечер!Пользователю из РФ недоступен просмотр Матч ТВ, получает заглушку "недоступно в вашем регионе" </t>
  </si>
  <si>
    <t>Добрый день. Подскажите, пожалуйста, появилась очередная необходимость разместить лого в трансляции. Но на этот раз не в канале, а в событии. Подскажете, как реализовать?</t>
  </si>
  <si>
    <t>Дежурный L2 изменил форматы кодеков (PID-ы) у каналов, клиент проверил, всё работает корректно.</t>
  </si>
  <si>
    <t>Чтобы изменить форматы кодеков (PID-ы) у каналов необходимо:
1) Обратиться по данному вопросу к Константину Курасову или Максиму Сердюку, или к дежурному L2, они также это могут сделать;
2) Отписать по готовности клиенту или же дежурный L2, который будет заниматься данным вопросом, самостоятельно отпишет.</t>
  </si>
  <si>
    <t>Доброе утро! После данного сбоя сменились форматы кодеков на ТК Старт Триумф HD.
PID:201 был mpeg1, стал AAC PID:202 был AAC, стал mpeg1
Просим вернуть прежний. Спасибо.</t>
  </si>
  <si>
    <r>
      <t xml:space="preserve">Данным вопросом занимаются L2, ссылку на инструкцию на всякий случай прикрепляю - </t>
    </r>
    <r>
      <rPr>
        <u/>
        <sz val="10"/>
        <color rgb="FF1155CC"/>
        <rFont val="Arial"/>
        <family val="2"/>
        <charset val="204"/>
      </rPr>
      <t>https://rdm.inventos.ru/projects/match-tv/wiki/%D0%9A%D0%B0%D0%BA_%D1%83%D0%B7%D0%BD%D0%B0%D1%82%D1%8C_%D1%81%D0%BF%D0%B8%D1%81%D0%BE%D0%BA_%D0%BF%D0%BE%D0%B4%D1%81%D0%B5%D1%82%D0%B5%D0%B9_%D0%BE%D0%B1%D0%BB%D0%B0%D1%81%D1%82%D0%B8%5C%D1%80%D0%B0%D0%B9%D0%BE%D0%BD%D0%B0%5C%D1%80%D0%B5%D1%81%D0%BF%D1%83%D0%B1%D0%BB%D0%B8%D0%BA%D0%B8_%D0%BF%D0%BE_%D0%BE%D0%B4%D0%BD%D0%BE%D0%BC%D1%83_IP</t>
    </r>
  </si>
  <si>
    <t>Добрый день!
Пользователю 8ZmxLGACFfb2Z5PNPGE24Z  недоступен просмотр на территории РФ</t>
  </si>
  <si>
    <t>Доступ к админке Матч Тв сделали для всех</t>
  </si>
  <si>
    <t>Вопрос решили, проблема не на нашей стороне . 
Нет доступа к адмнке Матч Тв.</t>
  </si>
  <si>
    <r>
      <t xml:space="preserve">Добрый день. У нас запись, которую надо остановить.
</t>
    </r>
    <r>
      <rPr>
        <u/>
        <sz val="10"/>
        <color rgb="FF1155CC"/>
        <rFont val="Arial"/>
        <family val="2"/>
        <charset val="204"/>
      </rPr>
      <t xml:space="preserve">https://admin.sportbox.ru/vdl/media/894243/webcaster/live
</t>
    </r>
    <r>
      <rPr>
        <sz val="10"/>
        <color rgb="FF000000"/>
        <rFont val="Arial"/>
        <family val="2"/>
        <charset val="204"/>
        <scheme val="minor"/>
      </rPr>
      <t xml:space="preserve">Вот он в вебкастере </t>
    </r>
    <r>
      <rPr>
        <u/>
        <sz val="10"/>
        <color rgb="FF1155CC"/>
        <rFont val="Arial"/>
        <family val="2"/>
        <charset val="204"/>
      </rPr>
      <t>https://video.matchtv.ru/client/events/1160106/edit</t>
    </r>
  </si>
  <si>
    <r>
      <t xml:space="preserve">Создала тикет на воспроизведение ситуации у себя - </t>
    </r>
    <r>
      <rPr>
        <u/>
        <sz val="10"/>
        <color rgb="FF1155CC"/>
        <rFont val="Arial"/>
        <family val="2"/>
        <charset val="204"/>
      </rPr>
      <t>https://rdm.inventos.ru/issues/149763</t>
    </r>
  </si>
  <si>
    <t>Здравствуйте. у нас в смарт тв очень плохо отображаются и каналы и записанные, телеканал Туран например вообще показывается рывками остальные каналы кажется теряют кадры по дороге на экран, давайте решим эту проблему.</t>
  </si>
  <si>
    <t>У нас всё работает верно, будем пробовать повторить</t>
  </si>
  <si>
    <t>https://rdm.inventos.ru/issues/149775</t>
  </si>
  <si>
    <t>коллеги, добрый день! Загрузила новый тумбнейл для видео https://api-video.khl.ru/client/events/2441335/edit  Новый не отображается, все еще висит старый.  Посмотрите, пожалуйста</t>
  </si>
  <si>
    <t>Запросили доп. информацию. На тестовой странице у пользователя видео открылось. Доп информацию далее не предоставили</t>
  </si>
  <si>
    <r>
      <t xml:space="preserve">Инструкция если недоступен эфир для пользователя </t>
    </r>
    <r>
      <rPr>
        <u/>
        <sz val="10"/>
        <color rgb="FF1155CC"/>
        <rFont val="Arial"/>
        <family val="2"/>
        <charset val="204"/>
      </rPr>
      <t>https://rdm.inventos.ru/projects/match-tv/wiki/%D0%9A%D0%B0%D0%BA_%D1%83%D0%B7%D0%BD%D0%B0%D1%82%D1%8C_%D1%81%D0%BF%D0%B8%D1%81%D0%BE%D0%BA_%D0%BF%D0%BE%D0%B4%D1%81%D0%B5%D1%82%D0%B5%D0%B9_%D0%BE%D0%B1%D0%BB%D0%B0%D1%81%D1%82%D0%B8%5C%D1%80%D0%B0%D0%B9%D0%BE%D0%BD%D0%B0%5C%D1%80%D0%B5%D1%81%D0%BF%D1%83%D0%B1%D0%BB%D0%B8%D0%BA%D0%B8_%D0%BF%D0%BE_%D0%BE%D0%B4%D0%BD%D0%BE%D0%BC%D1%83_IP#%D0%95%D1%81%D0%BB%D0%B8-%D0%BF%D0%BE%D0%BB%D1%8C%D0%B7%D0%BE%D0%B2%D0%B0%D1%82%D0%B5%D0%BB%D1%8E-%D0%BD%D0%B5%D0%B4%D0%BE%D1%81%D1%82%D1%83%D0%BF%D0%B5%D0%BD-%D1%8D%D1%84%D0%B8%D1%80</t>
    </r>
  </si>
  <si>
    <t>Доброго утра!
Пользователю из ДНР недоступен просмотр Матч ТВ</t>
  </si>
  <si>
    <t>Скорректировали настройки для этих видео. Сейчас все воспроизводится, проверьте, пожалуйста.
Дополнительно проверяем другие архивные видео.
Нашли конфликт настроек для старых видеофайлов.</t>
  </si>
  <si>
    <r>
      <rPr>
        <u/>
        <sz val="10"/>
        <color rgb="FF1155CC"/>
        <rFont val="Arial"/>
        <family val="2"/>
        <charset val="204"/>
      </rPr>
      <t xml:space="preserve">https://rdm.inventos.ru/issues/146651
</t>
    </r>
    <r>
      <rPr>
        <sz val="10"/>
        <color rgb="FF000000"/>
        <rFont val="Arial"/>
        <family val="2"/>
        <charset val="204"/>
        <scheme val="minor"/>
      </rPr>
      <t>Правка в работе. Как временное решение внесли в ручную корректировки в настройки - убрали шаблон доступа сайтов у видео.</t>
    </r>
  </si>
  <si>
    <r>
      <t xml:space="preserve">Коллеги, добрый день!
Возможно ли проверить корректность воспроизведения этих видео?
На сайте и в предпросмотре плеера на webcaster видео не воспроизводятся:
https://rdstv.clients.webcaster.pro/client/events/1889335
</t>
    </r>
    <r>
      <rPr>
        <u/>
        <sz val="10"/>
        <color rgb="FF1155CC"/>
        <rFont val="Arial"/>
        <family val="2"/>
        <charset val="204"/>
      </rPr>
      <t>https://rdstv.clients.webcaster.pro/client/events/1889343</t>
    </r>
  </si>
  <si>
    <t>Передано Стасу для уточнения: Здесь мне нужно уточнить у матча инфо из последнего комментария 
Просрочена потому что нашлась несостыковка в параметрах запроса</t>
  </si>
  <si>
    <t>https://rdm.inventos.ru/issues/149919?issue_count=140&amp;issue_position=1&amp;next_issue_id=148855</t>
  </si>
  <si>
    <t>Добрый день. Не получается стартануть трансляцию</t>
  </si>
  <si>
    <t>Проблема оказалась в источнике на стороне клиента</t>
  </si>
  <si>
    <t>проверьте, пожалуйста, зависла картинка при этом звук шел</t>
  </si>
  <si>
    <t>Заявка передана Е.Мазаловой для связи с клиентом</t>
  </si>
  <si>
    <t>Наш ответ: Добрый день, Анастасия! Благодарим за интерес к Webcaster.pro! Да, у нас есть презентация сервиса. Подскажите, пожалуйста, на какой адрес отправить?</t>
  </si>
  <si>
    <t>Добрый день! Заинтересовались покупкой ваших решений. Подскажите, пожалуйста, есть у вас продуктовая презентация сервиса, чтобы ответственный отдел нашей компании мог ее изучить, и затем продолжить диалог с вами по поводу потенциального внедрения. Спасибо!</t>
  </si>
  <si>
    <t>1. Нашёл пользователя на странице "Все пользователи" по email
2. Перешёл на страницу пользователя
3. Нашёл последнюю успешную транзакцию (в статусе finish)
4. Перешёл в транзакцию (нажал на неё), внизу нажал кнопку "Отмена автопродления"</t>
  </si>
  <si>
    <t>Хотели бы попросить сбросить подписку для этого мейла: nadyanadya22@yandex.ru</t>
  </si>
  <si>
    <t>Передали данный запрос в работу разработчикам</t>
  </si>
  <si>
    <t xml:space="preserve">После смены качества трансляции, меню с контроллами не скрывается при бездействии курсора. Приходится сворачивать плеер в шортвью и затем раскрывать заново. </t>
  </si>
  <si>
    <t>Передали тикет на тестирование</t>
  </si>
  <si>
    <t>Несколько раз ловил две баги при просмотрел в ЯБ актуально версии. 
1) Это и на ПК под виндой при просмотре плеера бывает на прямой трансляции канала и ППВ, и на маке. 
2) При запуске плеера вместе с рекламой включается трансляция и одновременно идет и реклама и трансляция. Воспроизводится примерно в 1 из 4 случаев. Получается, когда реклама уже закончилась, часть хайлайта пропущена и надо отматывать назад</t>
  </si>
  <si>
    <t>1. Нашёл пользователя на странице "Все пользователи" по email 2. Перешёл на страницу пользователя 3. Нашёл последнюю успешную транзакцию (в статусе finish) 4. Перешёл в транзакцию (нажал на неё), внизу нажал кнопку "Отмена автопродления"</t>
  </si>
  <si>
    <t>Аналогичная просьба – отменить подписку для мейла: nikolay48995@gmail.com</t>
  </si>
  <si>
    <t>Клиент запустил трансляцию через вебкастер, ожидаем следующих трансляций, чтобы выяснить в чём ошибка</t>
  </si>
  <si>
    <t>Добрый день. С этой трансляцией была ошибка при запуске из Спортбокса "невозможно запустить в Вебкастере". https://admin.sportbox.ru/vdl/media/900881/webcaster/live 
А при попытке изменить время окончания запущенной в вебкастере трансляции  выдает такое. Может это как-то связано
Ошибка: ретранслятор имеет неверное значение, название не является уникальным</t>
  </si>
  <si>
    <t>Нажимаем на карандашик в боте и пишем ответ клиенту. Информацию передаем об обращении передаем Е. Мазаловой</t>
  </si>
  <si>
    <t>Здравствуйте! Мы получили ваше обращение. Наш менеджер свяжется с вами в рабочее время</t>
  </si>
  <si>
    <t>мне нужен плеер фильмов. у вас есть?</t>
  </si>
  <si>
    <t>Передали данный запрос на решение</t>
  </si>
  <si>
    <r>
      <t xml:space="preserve">В субботу днем отвалился rebbit - перестали работать многие фоновые скрипты, включая сбор статистики. Тикет </t>
    </r>
    <r>
      <rPr>
        <u/>
        <sz val="10"/>
        <color rgb="FF1155CC"/>
        <rFont val="Arial"/>
        <family val="2"/>
        <charset val="204"/>
      </rPr>
      <t>https://rdm.inventos.ru/issues/149987</t>
    </r>
  </si>
  <si>
    <t>Ребята тут реально нет просмотров или какая-то ошибка?</t>
  </si>
  <si>
    <t>до 25.05</t>
  </si>
  <si>
    <t>https://rdm.inventos.ru/issues/149999</t>
  </si>
  <si>
    <t>Коллеги, добрый день!
Нам для последнего тура РПЛ необходимо завести еще 6 каналов без задержки для букмекеров, которые будут запускаться только когда с них заведена трансляция.</t>
  </si>
  <si>
    <t>Дежурный добавляет подсеть в исключения и мы отписываемся об этом клиенту</t>
  </si>
  <si>
    <r>
      <rPr>
        <u/>
        <sz val="12"/>
        <color rgb="FF000000"/>
        <rFont val="Arial"/>
        <family val="2"/>
        <charset val="204"/>
        <scheme val="minor"/>
      </rPr>
      <t>Добрый вечер! Пользователю из ДНР недоступен просмотр в приложении Date: Mon, 20 May 24 20:21:46 +0300 GeoIP country: RU GeoIP country nginx: RU GeoIP region nginx: MOW HTTP_USER_AGENT: Mozilla/5.0 (Linux; Android 10; K) AppleWebKit/537.36 (KHTML, like Gecko) Chrome/</t>
    </r>
    <r>
      <rPr>
        <u/>
        <sz val="12"/>
        <color rgb="FF000000"/>
        <rFont val="Arial"/>
        <family val="2"/>
        <charset val="204"/>
        <scheme val="minor"/>
      </rPr>
      <t>125.0.0.0</t>
    </r>
    <r>
      <rPr>
        <u/>
        <sz val="12"/>
        <color rgb="FF000000"/>
        <rFont val="Arial"/>
        <family val="2"/>
        <charset val="204"/>
        <scheme val="minor"/>
      </rPr>
      <t xml:space="preserve"> Mobile Safari/537.36 REMOTE_ADDR: </t>
    </r>
    <r>
      <rPr>
        <u/>
        <sz val="12"/>
        <color rgb="FF000000"/>
        <rFont val="Arial"/>
        <family val="2"/>
        <charset val="204"/>
        <scheme val="minor"/>
      </rPr>
      <t>5.188.121.201</t>
    </r>
    <r>
      <rPr>
        <u/>
        <sz val="12"/>
        <color rgb="FF000000"/>
        <rFont val="Arial"/>
        <family val="2"/>
        <charset val="204"/>
        <scheme val="minor"/>
      </rPr>
      <t xml:space="preserve"> HTTP_X_FORWARDED_FOR: </t>
    </r>
    <r>
      <rPr>
        <u/>
        <sz val="12"/>
        <color rgb="FF000000"/>
        <rFont val="Arial"/>
        <family val="2"/>
        <charset val="204"/>
        <scheme val="minor"/>
      </rPr>
      <t>195.244.5.122</t>
    </r>
    <r>
      <rPr>
        <u/>
        <sz val="12"/>
        <color rgb="FF000000"/>
        <rFont val="Arial"/>
        <family val="2"/>
        <charset val="204"/>
        <scheme val="minor"/>
      </rPr>
      <t xml:space="preserve"> IP-Z: </t>
    </r>
    <r>
      <rPr>
        <u/>
        <sz val="12"/>
        <color rgb="FF000000"/>
        <rFont val="Arial"/>
        <family val="2"/>
        <charset val="204"/>
        <scheme val="minor"/>
      </rPr>
      <t>195.244.5.122</t>
    </r>
    <r>
      <rPr>
        <u/>
        <sz val="12"/>
        <color rgb="FF000000"/>
        <rFont val="Arial"/>
        <family val="2"/>
        <charset val="204"/>
        <scheme val="minor"/>
      </rPr>
      <t xml:space="preserve"> Proxied IP: </t>
    </r>
    <r>
      <rPr>
        <u/>
        <sz val="12"/>
        <color rgb="FF000000"/>
        <rFont val="Arial"/>
        <family val="2"/>
        <charset val="204"/>
        <scheme val="minor"/>
      </rPr>
      <t>5.188.121.201</t>
    </r>
    <r>
      <rPr>
        <u/>
        <sz val="12"/>
        <color rgb="FF000000"/>
        <rFont val="Arial"/>
        <family val="2"/>
        <charset val="204"/>
        <scheme val="minor"/>
      </rPr>
      <t xml:space="preserve"> Network Family: common Current UID/SU: / HAS FLASH: false MSE: true</t>
    </r>
  </si>
  <si>
    <t>Добавили подсеть в исключения, попросите пользователя проверить.</t>
  </si>
  <si>
    <t>Добрый день. Человек из новоприсоединённой территории жалуется на дискриминацию, говорит не может смотреть трансляции из-за геоблокировки, вот его IP 194.31.169.73. , почти ничего смотреть не может.</t>
  </si>
  <si>
    <t xml:space="preserve">
Часть видео перестала проигрываться, например:
https://ifree.webcaster.pro/client/video_files/996939
Request URL:
https://bl.webcaster.pro/file/start/929664f3630cc5cc/37_32802198915495/077caa8693f04a9ca3b5041e495def14/1717072048.m3u8
503 Service Unavailable
Remote Address:
194.190.130.14:443
Проверять можно тут: https://kino.1tv.ru/serials/ubiystva-v-sezon-6 </t>
  </si>
  <si>
    <r>
      <t xml:space="preserve">Добрый день! У меня наблюдается проблема с экспортом, уже 10 минут он на 0%
</t>
    </r>
    <r>
      <rPr>
        <u/>
        <sz val="10"/>
        <color rgb="FF1155CC"/>
        <rFont val="Arial"/>
        <family val="2"/>
        <charset val="204"/>
      </rPr>
      <t>https://admin.sportbox.ru/vdl/media/905153/webcaster/live</t>
    </r>
  </si>
  <si>
    <r>
      <t xml:space="preserve"> У нас трансляция была заведена без привязки в вебкастеру. Я в спортбоксовской админке создал видео в вебкастере, трансляция запустилась, но только для Спортбокса, а для МатчТв не запустилась с ошибкой "не удалось создать в Вебкастере". Можно ли как-то теперь сделать так, что бы она и для Матч-ТВ запустилась? В редакторе Вебкастера заметил надпись "Внимание! Необходимо разрешить ретранслировать канал matchtv_game_msk". Это может быть как-то связано? </t>
    </r>
    <r>
      <rPr>
        <u/>
        <sz val="10"/>
        <color rgb="FF1155CC"/>
        <rFont val="Arial"/>
        <family val="2"/>
        <charset val="204"/>
      </rPr>
      <t>https://video.matchtv.ru/client/events/1178470/edit</t>
    </r>
  </si>
  <si>
    <t xml:space="preserve">Матчу нужно в ГИД завести для них аккаунт, авторизоваться на сайте, перейти в личный кабинет, таким образом аккаунт создастся у нас. Матч попросить прислат гид ид. Далее найти на странице пользователей аккаунт у нас вписав гид ид в поле uid. У аккаунта выставить галочку "Разрешить свободный просмотр платного контента?" и в выпадающем списке "Отключать геоограничения на просмотр" поставить "На весь контент". </t>
  </si>
  <si>
    <t>Коллеги, добрый день!
Нам необходимо открыть доступ к просмотру всего нашего видеоконтента этому ip:
Global MMK: Static IP address in the Zagreb: 89.201.166.186
Это мониторинговая служба, которая будет обслуживать УЕФА на Евро-2024</t>
  </si>
  <si>
    <t>20.05 выкатили</t>
  </si>
  <si>
    <t>https://rdm.inventos.ru/issues/149107</t>
  </si>
  <si>
    <r>
      <t xml:space="preserve">Добрый день! У нас снова странный баг в Матч Партнере. У некоторых видео пропали заголовки в сервисе. При этом в админке вебкастера названия у видео есть. Видео в Партнере: </t>
    </r>
    <r>
      <rPr>
        <u/>
        <sz val="10"/>
        <color rgb="FF1155CC"/>
        <rFont val="Arial"/>
        <family val="2"/>
        <charset val="204"/>
      </rPr>
      <t>https://partner.matchtv.ru/highlights/204510_q</t>
    </r>
    <r>
      <rPr>
        <sz val="10"/>
        <color rgb="FF000000"/>
        <rFont val="Arial"/>
        <family val="2"/>
        <charset val="204"/>
        <scheme val="minor"/>
      </rPr>
      <t xml:space="preserve"> </t>
    </r>
    <r>
      <rPr>
        <u/>
        <sz val="10"/>
        <color rgb="FF1155CC"/>
        <rFont val="Arial"/>
        <family val="2"/>
        <charset val="204"/>
      </rPr>
      <t>https://partner.matchtv.ru/highlights/204506_q</t>
    </r>
    <r>
      <rPr>
        <sz val="10"/>
        <color rgb="FF000000"/>
        <rFont val="Arial"/>
        <family val="2"/>
        <charset val="204"/>
        <scheme val="minor"/>
      </rPr>
      <t xml:space="preserve"> </t>
    </r>
    <r>
      <rPr>
        <u/>
        <sz val="10"/>
        <color rgb="FF1155CC"/>
        <rFont val="Arial"/>
        <family val="2"/>
        <charset val="204"/>
      </rPr>
      <t>https://partner.matchtv.ru/highlights/204502_q</t>
    </r>
    <r>
      <rPr>
        <sz val="10"/>
        <color rgb="FF000000"/>
        <rFont val="Arial"/>
        <family val="2"/>
        <charset val="204"/>
        <scheme val="minor"/>
      </rPr>
      <t xml:space="preserve"> </t>
    </r>
    <r>
      <rPr>
        <u/>
        <sz val="10"/>
        <color rgb="FF1155CC"/>
        <rFont val="Arial"/>
        <family val="2"/>
        <charset val="204"/>
      </rPr>
      <t>https://partner.matchtv.ru/highlights/204498_q</t>
    </r>
    <r>
      <rPr>
        <sz val="10"/>
        <color rgb="FF000000"/>
        <rFont val="Arial"/>
        <family val="2"/>
        <charset val="204"/>
        <scheme val="minor"/>
      </rPr>
      <t xml:space="preserve"> Эти же видео в админке Вебкастера: </t>
    </r>
    <r>
      <rPr>
        <u/>
        <sz val="10"/>
        <color rgb="FF1155CC"/>
        <rFont val="Arial"/>
        <family val="2"/>
        <charset val="204"/>
      </rPr>
      <t>https://video.matchtv.ru/client/quotes/204510</t>
    </r>
    <r>
      <rPr>
        <sz val="10"/>
        <color rgb="FF000000"/>
        <rFont val="Arial"/>
        <family val="2"/>
        <charset val="204"/>
        <scheme val="minor"/>
      </rPr>
      <t xml:space="preserve"> </t>
    </r>
    <r>
      <rPr>
        <u/>
        <sz val="10"/>
        <color rgb="FF1155CC"/>
        <rFont val="Arial"/>
        <family val="2"/>
        <charset val="204"/>
      </rPr>
      <t>https://video.matchtv.ru/client/quotes/204506</t>
    </r>
    <r>
      <rPr>
        <sz val="10"/>
        <color rgb="FF000000"/>
        <rFont val="Arial"/>
        <family val="2"/>
        <charset val="204"/>
        <scheme val="minor"/>
      </rPr>
      <t xml:space="preserve"> </t>
    </r>
    <r>
      <rPr>
        <u/>
        <sz val="10"/>
        <color rgb="FF1155CC"/>
        <rFont val="Arial"/>
        <family val="2"/>
        <charset val="204"/>
      </rPr>
      <t>https://video.matchtv.ru/client/quotes/204502</t>
    </r>
    <r>
      <rPr>
        <sz val="10"/>
        <color rgb="FF000000"/>
        <rFont val="Arial"/>
        <family val="2"/>
        <charset val="204"/>
        <scheme val="minor"/>
      </rPr>
      <t xml:space="preserve"> </t>
    </r>
    <r>
      <rPr>
        <u/>
        <sz val="10"/>
        <color rgb="FF1155CC"/>
        <rFont val="Arial"/>
        <family val="2"/>
        <charset val="204"/>
      </rPr>
      <t>https://video.matchtv.ru/client/quotes/204498</t>
    </r>
  </si>
  <si>
    <t>17.06 выкатили</t>
  </si>
  <si>
    <t>https://rdm.inventos.ru/issues/149075#change-1190035</t>
  </si>
  <si>
    <t>добрый день. Можно ли почистить чат в трансляции, удалив сообщения старше 14 дней? У контактцентра долго грузится уже страница с админкой чата</t>
  </si>
  <si>
    <t>Макогонюк Дмитрий</t>
  </si>
  <si>
    <t xml:space="preserve">Это типичный вопрос о статусе задачи. 
Решение: обратиться к менеджеру проекта за уточнением. </t>
  </si>
  <si>
    <t>Коллеги, всем привет! @konyshevvvv подскажи, пожалуйста, состоялся ли уже релиз видеоплатформы, который должен был затронуть внесение изменений в статистику внутри платформы? ранее вы говорили, что статистика по просмотрам сейчас указывается не совсем корректно, и вы планировали это пофиксить мы очень ждем)</t>
  </si>
  <si>
    <t>1) Для перенестройки срт-канала, чтобы изменить источник (Клиент предоставил айпи адрес источника) необходимо обратиться к Максиму Сердюку и после того, как источник будет изменён, отписаться клиенту.
2) Чтобы избавиться от ненужных каналов, необходимо завести тикет на Максима Сердюка для удаления ненужных каналов клиента.</t>
  </si>
  <si>
    <t>https://rdm.inventos.ru/issues/149087</t>
  </si>
  <si>
    <t>Коллеги, привет! Можно вас попросить перенастроить любой из наших срт-каналов, кроме первого? Там нужно принимать такой ip srt://91.194.184.132:8888 И, в целом, нам не нужны уже все 5 каналов срт, можно сохранить первый и любой другой, чтобы осталось в итоге 2 срт и 2 ртмп</t>
  </si>
  <si>
    <t>https://rdm.inventos.ru/issues/149111</t>
  </si>
  <si>
    <t>Добрый день, Ольга. Можно заблокировать просмотр плеера и разрешить их просмотр только на нашем сайте и на сайте tvglobak.kz. И прикреплены ссылки на плеер</t>
  </si>
  <si>
    <t>Стоит на Артёме, ждём</t>
  </si>
  <si>
    <t>https://rdm.inventos.ru/issues/149123</t>
  </si>
  <si>
    <t>Коллеги, очень странно работает кнопка "Вернуться к Live". Периодически пропадает сразу после перемотки</t>
  </si>
  <si>
    <t>трикол и туран каналы не работают в приложении и в админке их нельзя посмотреть сделайте пожалуйста настройки как у каналов старт и триумф что бы одинаково работало</t>
  </si>
  <si>
    <t>Пользователям написал</t>
  </si>
  <si>
    <t>https://docs.google.com/document/d/10MtQz2VnRSjEwhfoV5cUX1_x3Jex_VsN5X36NZRB9vg/edit</t>
  </si>
  <si>
    <t>&lt;- ссылка на инструкцию</t>
  </si>
  <si>
    <t>тикет в rejected до предоставления видео от клиента или повторения проблемы</t>
  </si>
  <si>
    <t>https://rdm.inventos.ru/issues/149119</t>
  </si>
  <si>
    <t>Здравствуйте. Опять время в кабинете партнёра гуляет. Давай его там писать просто московское и GMT?</t>
  </si>
  <si>
    <t>Сделана и выкачена правка по данной проблеме, клиенту информацию передали. Ждём фидбека и если всё будет хорошо, то вопрос будем считать закрытым</t>
  </si>
  <si>
    <t>https://rdm.inventos.ru/issues/149191</t>
  </si>
  <si>
    <t>Здравствуйте. Коллегии из ВТБ столкнулись с проблемой, помогите пожалуйстаВиталий, добрый день. Может у вас есть идеи почему вот это видео  MINSK vs Avtodor. Regular season. April 3, 2024https://bl.webcaster.pro/media/start/free_446a120a0ffd86c99a268283a26935f2/227_2646812676/8281eff9f7a344b3e050299cf57a1f0a/1712263868.m3u8?sr=463 может не запускаться в нативно плеере на iOS. Такую ошибку отдает плеер:{"error": {"code": -11867, "domain": "AVFoundationErrorDomain", "localizedDescription": "Playback Stopped", "localizedFailureReason": "Could not download required resources.", "localizedRecoverySuggestion": ""}, "target": 4593}
С другими событиями такой проблемы не наблюдается, именно тут что-то в m3u8 данных, что не нравится плееру. Сталкивалась вы с чем-то подобным?
 Через различные hls тестеры пробовал, везде работает без проблем. Видимо есть что-то в данных, что не нравится iOS плееру</t>
  </si>
  <si>
    <r>
      <t xml:space="preserve">Проблема с плеером. Запускают из дев.версии на iOS, которую, к сожалению, пока только локально доступна. Проблема имеется как на эмулятор iPhone 12 mini (iOS 15.4), так и на реальном девайся iPhone 12 mini (17.4.1) Стрим: </t>
    </r>
    <r>
      <rPr>
        <u/>
        <sz val="10"/>
        <color rgb="FF1155CC"/>
        <rFont val="Arial"/>
        <family val="2"/>
        <charset val="204"/>
      </rPr>
      <t>https://m3u8.webcaster.pro/media/start/free_961ba5f326c7aca9b0a8553c31452617/227_1385839542/453f4c5459190ea421a0ad848d6790d1/1712347510.m3u8</t>
    </r>
    <r>
      <rPr>
        <sz val="10"/>
        <color rgb="FF000000"/>
        <rFont val="Arial"/>
        <family val="2"/>
        <charset val="204"/>
        <scheme val="minor"/>
      </rPr>
      <t xml:space="preserve"> sr=463 Ошибка: {"error": {"code": -11867, "domain": "AVFoundationErrorDomain", "localizedDescription": "Playback Stopped", "localizedFailureReason": "Could not download required resources.", "localizedRecoverySuggestion": ""}, "target": 13219}</t>
    </r>
  </si>
  <si>
    <t xml:space="preserve">Клиент отписал, что проблема решилась. </t>
  </si>
  <si>
    <t>https://rdm.inventos.ru/issues/149219</t>
  </si>
  <si>
    <t>В мобильном приложении на android при воспроизведении трансляции в прямом эфире периодично происходит ошибка. Мы посмотрели логи плеера и возвращается ошибка - PlaylistStuckException, которая обозначает, что список видео в m3u8 не обновляется должным образом. Раньше все работало корректно и такой ошибки не было, может быть вы что-то поменяли в работе m3u8?</t>
  </si>
  <si>
    <t>https://rdm.inventos.ru/issues/149243</t>
  </si>
  <si>
    <t>проверьте эту фишку с кнопкой? Она же должна работать у нас? Мы же сами можем перезагружать стрим? Сейчас не сработала</t>
  </si>
  <si>
    <r>
      <t xml:space="preserve">11.04 Стас подготовит инструкцию +по аудиодорожкам </t>
    </r>
    <r>
      <rPr>
        <u/>
        <sz val="10"/>
        <color rgb="FF1155CC"/>
        <rFont val="Arial"/>
        <family val="2"/>
        <charset val="204"/>
      </rPr>
      <t>https://rdm.inventos.ru/projects/webcaster/wiki/%D0%98%D0%BD%D1%81%D1%82%D1%80%D1%83%D0%BA%D1%86%D0%B8%D0%B8_%D0%BF%D0%BE_%D1%82%D0%B5%D1%85%D0%BD%D0%B8%D1%87%D0%B5%D1%81%D0%BA%D0%BE%D0%BC%D1%83_%D1%81%D0%BE%D0%BF%D1%80%D0%BE%D0%B2%D0%BE%D0%B6%D0%B4%D0%B5%D0%BD%D0%B8%D1%8E_%D0%BE%D1%81%D0%BD%D0%BE%D0%B2%D0%BD%D0%BE%D0%B3%D0%BE_%D0%92%D0%B5%D0%B1%D0%BA%D0%B0%D1%81%D1%82%D0%B5%D1%80%D0%B0</t>
    </r>
  </si>
  <si>
    <r>
      <rPr>
        <sz val="11"/>
        <color theme="1"/>
        <rFont val="Arial"/>
        <family val="2"/>
        <charset val="204"/>
      </rPr>
      <t xml:space="preserve">1. Проверяем самостоятельно, действительно ли есть сдвиг моментов на трансляции. Это можно посмотреть, перейдя в трансляцию -&gt; Моменты. Далее указать случайный момент и визуально и по таймингам на моменте и трансляции определить, действительно ли есть сдвиг. 
2. Просим редактора перезагрузить страницу, после чего в некоторых случаев нежелательный сдвиг на несколько секунд пропадает.
3. Если п.2 не помог, писать тикет на изучение на М. Голикова с проблемой неверного отображения нарезанных моментов на трансляции (указать трансляцию и максимально подробно все, что есть по этому вопросу).
В данном случае сдвиг слишком большой, поэтому перезагрузка не поможет, следовательно, нужно писать М. Голикову (можно тегнуть и А. Шуваева). Пример обращения для изучения в ММ:
</t>
    </r>
    <r>
      <rPr>
        <i/>
        <sz val="11"/>
        <color theme="1"/>
        <rFont val="Arial"/>
        <family val="2"/>
        <charset val="204"/>
      </rPr>
      <t>"В чате с Матч ТВ коллеги обратились со следующей ситуацией: моменты в трансляции размечены не в соответствии с действительным временем этих моментов. Подобное обращение отрабатывали здесь
Трансляция в админке: 
https://api.video.matchtv.ru/client/events/1157366/moments
В админке моменты на самой трансляции размечены корректно, но если посмотреть сами моменты, то на них виден сдвиг на ~1:30 минут по таймеру игры с момента реального начала момента. 
Примеры:
Начало 1 тайма https://api.video.matchtv.ru/client/quotes/207606 - на моменте таймер начинается с 1:25
Тест по времени игры 4:00-4:10 https://api.video.matchtv.ru/client/quotes/207614 - на моменте таймер начинается с 5:30
Аналогично на трансляции: https://api.video.matchtv.ru/client/events/1157362, но там у моментов сдвиг уже на ~2:30 минут
Можете помочь разобраться в рабочее время, чтобы моменты вернулись на свои места
@Максим Голиков @Александр Шуваев"</t>
    </r>
    <r>
      <rPr>
        <sz val="11"/>
        <color theme="1"/>
        <rFont val="Arial"/>
        <family val="2"/>
        <charset val="204"/>
      </rPr>
      <t xml:space="preserve">
</t>
    </r>
  </si>
  <si>
    <t>Добрый день https://video.matchtv.ru/client/events/1157366/moments тут большой сдвиг при нарезке моментов https://rec-1-5.video.matchtv.ru/fc/sdd/file/quotes/207606/1080.mp4 это свисток начала матча</t>
  </si>
  <si>
    <t>Дежурный L2 добавил подсети пользователя в исключения.</t>
  </si>
  <si>
    <r>
      <rPr>
        <sz val="11"/>
        <color rgb="FF000000"/>
        <rFont val="Arial"/>
        <family val="2"/>
        <charset val="204"/>
      </rPr>
      <t xml:space="preserve">Данным вопросом занимаются L2, ссылку на инструкцию на всякий случай прикрепляю - </t>
    </r>
    <r>
      <rPr>
        <u/>
        <sz val="11"/>
        <color rgb="FF1155CC"/>
        <rFont val="Arial"/>
        <family val="2"/>
        <charset val="204"/>
      </rPr>
      <t>https://rdm.inventos.ru/projects/match-tv/wiki/%D0%9A%D0%B0%D0%BA_%D1%83%D0%B7%D0%BD%D0%B0%D1%82%D1%8C_%D1%81%D0%BF%D0%B8%D1%81%D0%BE%D0%BA_%D0%BF%D0%BE%D0%B4%D1%81%D0%B5%D1%82%D0%B5%D0%B9_%D0%BE%D0%B1%D0%BB%D0%B0%D1%81%D1%82%D0%B8%5C%D1%80%D0%B0%D0%B9%D0%BE%D0%BD%D0%B0%5C%D1%80%D0%B5%D1%81%D0%BF%D1%83%D0%B1%D0%BB%D0%B8%D0%BA%D0%B8_%D0%BF%D0%BE_%D0%BE%D0%B4%D0%BD%D0%BE%D0%BC%D1%83_IP</t>
    </r>
  </si>
  <si>
    <r>
      <t xml:space="preserve">Проблема заключается в том, что комментатор не может попасть на свою страницу в ЛК вебкастера. 
Решение: дать одну из ссылок </t>
    </r>
    <r>
      <rPr>
        <u/>
        <sz val="10"/>
        <color rgb="FF1155CC"/>
        <rFont val="Arial"/>
        <family val="2"/>
        <charset val="204"/>
      </rPr>
      <t>https://api.video.matchtv.ru/customers/sign_in</t>
    </r>
    <r>
      <rPr>
        <sz val="10"/>
        <color rgb="FF000000"/>
        <rFont val="Arial"/>
        <family val="2"/>
        <charset val="204"/>
        <scheme val="minor"/>
      </rPr>
      <t xml:space="preserve"> или </t>
    </r>
    <r>
      <rPr>
        <u/>
        <sz val="10"/>
        <color rgb="FF1155CC"/>
        <rFont val="Arial"/>
        <family val="2"/>
        <charset val="204"/>
      </rPr>
      <t>https://video.matchtv.ru/customers/sign_in</t>
    </r>
    <r>
      <rPr>
        <sz val="10"/>
        <color rgb="FF000000"/>
        <rFont val="Arial"/>
        <family val="2"/>
        <charset val="204"/>
        <scheme val="minor"/>
      </rPr>
      <t xml:space="preserve"> </t>
    </r>
  </si>
  <si>
    <t>Добрый вечер! Подскажите пожалуйста, в чем проблема? До сегодняшнего дня всё впорядке было. В последний раз  в пятницу вечером работал (404 при переходе по ссылке)</t>
  </si>
  <si>
    <t>Аппаратные проблемы на серверах. Оперативная работа Курасова, Шуваева, Пархоменко, Илюхина на серверах матч тв. Ручная стабилизация ситуации</t>
  </si>
  <si>
    <t xml:space="preserve">Зависают трансляции на андроид тв, канал футбол 1. </t>
  </si>
  <si>
    <r>
      <rPr>
        <u/>
        <sz val="10"/>
        <color rgb="FF1155CC"/>
        <rFont val="Arial"/>
        <family val="2"/>
        <charset val="204"/>
      </rPr>
      <t xml:space="preserve">
https://rdm.inventos.ru/projects/webcaster/wiki/Tv1000play#Отмена-автопродления-подписки</t>
    </r>
    <r>
      <rPr>
        <sz val="10"/>
        <color rgb="FF000000"/>
        <rFont val="Arial"/>
        <family val="2"/>
        <charset val="204"/>
        <scheme val="minor"/>
      </rPr>
      <t xml:space="preserve">  В Пользователях ищем клиента. Для найденного клиента нажимаем значок лупы в колонке Управление. На открывшейся странице находим действующую подписку, открываем ее. Фактически открывается информация о транзакции. Нас будут интересовать поля:
client_application_id - должно быть значение, не связанное с Android или с iPhone/iPad
recurring_active - true говорит о включенном автопродлении
recurring_initial_id - начальная транзакция, в которой было включено автопродление
access_start_time и access_end_time - справочно, дата начала и окончания доступа по транзакции
Запоминаем/копируем значение recurring_initial_id, возвращаемся на предыдущую страницу (Просмотр пользователя), заходим в платеж и этим идентификатором, в самом низу нажимаем кнопку "Отменить автопродление". Проверяем значение поля recurring_active в текущей подписке, оно должно быть пустым.
</t>
    </r>
  </si>
  <si>
    <t>Можно попросить сбросить ежемесячную подписку на наши трансляции для пользователя с мейлом: dem.kat@inbox.ru</t>
  </si>
  <si>
    <t>отваливался один из операторов, начали перестраиваться маршруты и доступ наружу на время разваливалился. Клиенту отписали, что проблема на сетях третьих лиц. В дальнейшем может помочь прямой стык через М9</t>
  </si>
  <si>
    <t>https://rdm.inventos.ru/issues/147675</t>
  </si>
  <si>
    <t>Добрый день. У нас проблема с СРТ 1 можете проверить ч то с ним происходит Наш ответ Виталий, добрый вечер! Зафиксировали отключение одного из операторов, что привело к кратковременной сетевой недоступности при перестроении маршрутов. После этого проблем с сетью не наблюдается.В дальнейшем избежать таких ситуаций поможет стык через М9, который прорабатывается</t>
  </si>
  <si>
    <t xml:space="preserve">Для изменения расположения стикера:
1. Клиенты &gt; Список клиентов
2. Находим Sports.ru, жмем Редактировать
3. На странице редактирования ищем Позиция стикера в плеере (можно по посику по словам Ctrl+F)
4. Меняем расположение с помощью параметров top или bottom и left или right. Важно, чтобы кликабельная область стикера не перекрыла таймлайн </t>
  </si>
  <si>
    <t>https://rdm.inventos.ru/issues/147647</t>
  </si>
  <si>
    <t>Коллеги, привет!
Хотели бы поменять расположение стикера на экране трансляции и перенести его в левый нижний угол. Насколько помню, вы писали, что это можно сделать относительно безболезненно и оперативно. Получится сделать это к выходным?</t>
  </si>
  <si>
    <r>
      <rPr>
        <sz val="10"/>
        <color theme="1"/>
        <rFont val="Arial"/>
        <family val="2"/>
        <charset val="204"/>
      </rPr>
      <t xml:space="preserve">Проблема заключается в том, что комментатора не слышно в процессе его комментирования. 
Это ошибка со стороны комментатора. Комментатор в данном конкретном случае выдал разрешения в браузере не для того записывающего устройства - вместо микрофона указал стерео-микшер. 
Решение:
Сперва просить комментатора перезапустить запись. 
Если перезапуск записи не помог, писать М. Сердюку с проблемой отсутствия звука на дорожке комментатора.
Далее М. Сердюк изучит логи и сделает вывод:
1. комментатор указал не то записывающее устройство в браузере (как в данном конкретном случае). 
Чтобы решить проблему, нужно написать комментатору о том, что он выдал разрешения в браузере не для того устройства, попросить выдать разрешение нужному микрофону. В качестве примера прикладываю лог, который М. Сердюк может прислать в такой ситуации:
</t>
    </r>
    <r>
      <rPr>
        <sz val="10"/>
        <color theme="1"/>
        <rFont val="Lexend"/>
      </rPr>
      <t>2024/04/10 22:37:57.593925 mic_recording.go:212: [81591712-a867-4ad4-8a69-21a94dc6676c] Client side log: [log]{"event":"Success connection to server","client_info":{"user_agent":"Mozilla/5.0 (Windows NT 10.0; Win64; x64) AppleWebKit/537.36 (KHTML, like Gecko) Chrome/123.0.0.0 Safari/537.36","audio_devices":[</t>
    </r>
    <r>
      <rPr>
        <b/>
        <sz val="13"/>
        <color theme="1"/>
        <rFont val="Lexend"/>
      </rPr>
      <t>"По умолчанию - Стерео микшер (Realtek(R) Audio)"</t>
    </r>
    <r>
      <rPr>
        <sz val="10"/>
        <color theme="1"/>
        <rFont val="Lexend"/>
      </rPr>
      <t xml:space="preserve">]}}
</t>
    </r>
    <r>
      <rPr>
        <sz val="10"/>
        <color theme="1"/>
        <rFont val="Arial"/>
        <family val="2"/>
        <charset val="204"/>
      </rPr>
      <t xml:space="preserve">2. Если ситуация из п.1 не подтвердилась, то, скорее всего, проблема заключается в некоррестном запуске сервиса комментирования (например, из-за рестартов канала, на котором идет трансляция). Для устранения такой ситуации необходим перезапуск сервиса комментирования, который можно сделать только в середине матча на тайм-ауте. То есть, если такую ситуацию обнаружили на 1-ом тайме. Если ситуация обнаружилась на 2-ом тайме, перезапуск делать категорически нельзя (о чем М. Сердюк знает), можно отпускать комментатора. </t>
    </r>
  </si>
  <si>
    <t>не слышу вас, попробуйте остановить запись, перезагрузить страницу и начать запись снова (не слышно комментатора)</t>
  </si>
  <si>
    <t>Все виды статистики можно выгрузить в виде *.csv-файлов на странице https://sportsru.clients.webcaster.pro/client/charts
Чтобы это сделать, необходимо:
1. Сначала получить нужную статистику, то есть выбрать необходимые фильтры, разбиение, после этого нажать справа кнопку для получения нужной информации, например, кнопку "Просмотры роликов".
2. После этого под полем, где отрисовывается график или диаграмма, отобразится строчка вида "Просмотры роликов (Начало &gt; 2023-10-30, Начало &lt; 2023-11-30)".
3. Слева от отображенной строчки всегда есть две кнопки:
• ✖️ (крестик) – отменяет отображение полученной статистики, чтобы, например, при нескольких разных данных статистика не накладывалась на один график.
• ⬇️ (стрелка вниз в круге) – позволяет скачать выгрузку в виде *.csv.</t>
  </si>
  <si>
    <t>https://rdm.inventos.ru/projects/webcaster/wiki/InnerDocumentation#Статистика</t>
  </si>
  <si>
    <t>Могу ли я в личном кабинете выгрузить статистику по просмотрам роликов в excel, например. Чтобы там удобно группировать их? Нам нужно посмотреть статистику по конкретному турниру, а сейчас это можно сделать только складывая вручную.</t>
  </si>
  <si>
    <t>Повторно запросил информацию//Написал клиенту, жду ответа с их стороны (запросил информацию о том, куда выгружать моменты, названия для бота)</t>
  </si>
  <si>
    <t>https://rdm.inventos.ru/projects/webcaster/wiki/%D0%AD%D0%BA%D1%81%D0%BF%D0%BE%D1%80%D1%82_%D0%B2%D0%B8%D0%B4%D0%B5%D0%BE_%D0%B2_%D0%BC%D0%B5%D0%B4%D0%B8%D0%B0-%D1%81%D0%B5%D1%80%D0%B2%D0%B8%D1%81%D1%8B#%D0%9D%D0%B0%D1%81%D1%82%D1%80%D0%BE%D0%B9%D0%BA%D0%B8-%D0%B4%D0%BB%D1%8F-%D1%8D%D0%BA%D1%81%D0%BF%D0%BE%D1%80%D1%82%D0%B0-%D0%B2-Telegram</t>
  </si>
  <si>
    <t>Коллеги, привет! Как бы нам добавить выгрузку моментов в наш телеграмм канал?</t>
  </si>
  <si>
    <t>1. Повторяем сценарий в админимтративной панели самостоятельно. 
2. Если не смогли повторить ситуацию. Повторно справшиваем у клиента, продолжается проблема. 
3. Если да, то просим у клиента попробовать использовать другой браузер. 
4. Если клиент сообщает, что проблема продолжается, то уточняем устройство и браузер, а затем обращаемся в tech-support с описанием проблемы.
В данной случае был плохой интернет на стороне клиента.</t>
  </si>
  <si>
    <t>Клиент КХЛ, не могут загрузить видео. Пытаются загрузить 2 видео. Последовательность действий:point_down:
нажимаю загрузку, оно идет (последний раз дошло до около 50%), снова захожу на вкладку и там просто нет никакой плашки загрузки, в списке тоже нет
Браузер - хром
Версия  - 123.0.6312.88 (Официальная сборка), (64 бит) 
ОС:windows 11</t>
  </si>
  <si>
    <t>Ошибок в журнале не зафиксировано. Сервер стабильно работает. Возможно, индикатор так и вел себя все это время. Предлагаем продолжить визуальное наблюдение и считать такое поведение условно штатным.
Логи со своей контролируем. При возникновении каких-либо ошибок, можно будет проанализировать.</t>
  </si>
  <si>
    <t>Для решения проблем с серверами обращаться к Пархоменко Сергею</t>
  </si>
  <si>
    <t>Этот сервер продолжает вести себя странно. Теперь все корзины с дисками переодически горят красным</t>
  </si>
  <si>
    <t>Создали для клиента нового модератора чата, клиент проверил, всё хорошо.</t>
  </si>
  <si>
    <r>
      <rPr>
        <sz val="11"/>
        <rFont val="Arial"/>
        <family val="2"/>
        <charset val="204"/>
      </rPr>
      <t xml:space="preserve">Для создания нового модератора чата необходимо: 
1. Запрашиваем у клиента почту, на которую нужно зарегестрировать модератора
2. Создаём нового пользователя, на предоставленную клиентом почту, на странице - </t>
    </r>
    <r>
      <rPr>
        <u/>
        <sz val="11"/>
        <color rgb="FF1155CC"/>
        <rFont val="Arial"/>
        <family val="2"/>
        <charset val="204"/>
      </rPr>
      <t>https://webcaster.pro/admin/users</t>
    </r>
    <r>
      <rPr>
        <sz val="11"/>
        <rFont val="Arial"/>
        <family val="2"/>
        <charset val="204"/>
      </rPr>
      <t xml:space="preserve">, указав у пользователя роль "Модератор чата"
3. Предоставляем клиенту сслыку для входа, например, для RDStv - </t>
    </r>
    <r>
      <rPr>
        <u/>
        <sz val="11"/>
        <color rgb="FF1155CC"/>
        <rFont val="Arial"/>
        <family val="2"/>
        <charset val="204"/>
      </rPr>
      <t>https://rdstv.clients.webcaster.pro/client</t>
    </r>
    <r>
      <rPr>
        <sz val="11"/>
        <rFont val="Arial"/>
        <family val="2"/>
        <charset val="204"/>
      </rPr>
      <t>, а также логин (почту на которую регистрировали аккаунт) и пароль</t>
    </r>
  </si>
  <si>
    <t>Коллеги, добрый день! Подскажите, пожалуйста, как добавить еще одного модератора чатов в аккаунт вебкастера?
https://rdstv.clients.webcaster.pro/client/users</t>
  </si>
  <si>
    <t>Вероятно это была локальная проблема у конкретного пользователя, так как больше это ни у кого не проявлялось (Клиент отписал, что скорее всего, дело было в устройстве. Со второго устройства всё работает без проблем, на первом ситуация не поменялась.</t>
  </si>
  <si>
    <t>Для анализа ситуации запрашиваем у клиента необходимые данные - https://rdm.inventos.ru/projects/webcaster/wiki/RDS_TV#:~:text=%D0%98%D0%BD%D1%84%D0%BE%D1%80%D0%BC%D0%B0%D1%86%D0%B8%D1%8F%2C%20%D0%BA%D0%BE%D1%82%D0%BE%D1%80%D1%83%D1%8E%20%D0%BD%D0%B5%D0%BE%D0%B1%D1%85%D0%BE%D0%B4%D0%B8%D0%BC%D0%BE,%D0%9A%D1%83%D1%80%D0%B0%D1%81%D0%BE%D0%B2%D1%83%20%D0%B4%D0%BB%D1%8F%20%D1%80%D0%B5%D1%88%D0%B5%D0%BD%D0%B8%D1%8F. и действуем дальше в соотвествии с инструкцией</t>
  </si>
  <si>
    <t>И вот такие запросы получаем: у всех лагает трансляция? Решается сменой разрешения видео. На 1080 много ресурсов тянет, на 720 нормально работает</t>
  </si>
  <si>
    <t xml:space="preserve">Стикер новый для теста заменил, клиент у себя проверил. </t>
  </si>
  <si>
    <t>Для загрузки нового стикера необходимо: 
1. Загружаем предоставленный клиентом стикер на странице "Файлы пользователй" - https://webcaster.pro/client/client_files
2. Копируем ссылку на стикер, после загрузки его на вебкастер
3. Заходим в редактирование клиента и в настройку embed_sticker_gif_file (Путь до гифки - нужен для фида в плеер) вставляем новую ссылку
4. Переходим на любое видеоролик клиента и генерируем новый код вставки (iframe url), добавляя https:// в начале сгенерированного кода вставки, чтобы клиент мог проверит изменения у себя в браузере</t>
  </si>
  <si>
    <t>Коллеги, привет
У нас сегодня большая трансляция днем и хотим попробовать еще одну версию стикера – такой же как и был, но с чуть увеличенными отступами
Можете, пожалуйста, залить на тест посмотреть как он будет в плеере смотреться?</t>
  </si>
  <si>
    <t>Дежурный L2 добавил подсеть пользователя в исключения.</t>
  </si>
  <si>
    <t>Данным вопросом занимаются L2, ссылку на инструкцию на всякий случай прикрепляю - https://rdm.inventos.ru/projects/match-tv/wiki/%D0%9A%D0%B0%D0%BA_%D1%83%D0%B7%D0%BD%D0%B0%D1%82%D1%8C_%D1%81%D0%BF%D0%B8%D1%81%D0%BE%D0%BA_%D0%BF%D0%BE%D0%B4%D1%81%D0%B5%D1%82%D0%B5%D0%B9_%D0%BE%D0%B1%D0%BB%D0%B0%D1%81%D1%82%D0%B8%5C%D1%80%D0%B0%D0%B9%D0%BE%D0%BD%D0%B0%5C%D1%80%D0%B5%D1%81%D0%BF%D1%83%D0%B1%D0%BB%D0%B8%D0%BA%D0%B8_%D0%BF%D0%BE_%D0%BE%D0%B4%D0%BD%D0%BE%D0%BC%D1%83_IP</t>
  </si>
  <si>
    <t>Добрый день!
Пользователю Q4N3cRFA5QEh9MbzjscX19 из Краснодара недоступен просмотр Матч Премьер 
VPN - нет
Провайдер Аванта телеком</t>
  </si>
  <si>
    <t>Написать клиенту в пятницу утром и узнать дату и время выключения сервера</t>
  </si>
  <si>
    <t xml:space="preserve">1. Пишем в tech-support
2. Пишем в чат клиенту результаты обсуждений
В данной случае пришли к решению, что необходимо отключить сервер и "продут" его </t>
  </si>
  <si>
    <t>Вопрос по серверу. "Ну до этого горел UID а теперь корзины с дисками. Может рейд контроллер тихо погибает? Если хотите можем его пропылесосить. Вы его погасите а мы его почистим от пыли."</t>
  </si>
  <si>
    <t>Донастроили права для показа необходимой статистики, клиент проверил, теперь всё работает корректно.</t>
  </si>
  <si>
    <r>
      <rPr>
        <sz val="11"/>
        <rFont val="Arial"/>
        <family val="2"/>
        <charset val="204"/>
      </rPr>
      <t xml:space="preserve">Для показа нужной статистики по зрителям, находящейся возле иконки профиля, необходимо:
1) Зайти в раздел с ролями </t>
    </r>
    <r>
      <rPr>
        <u/>
        <sz val="11"/>
        <color rgb="FF1155CC"/>
        <rFont val="Arial"/>
        <family val="2"/>
        <charset val="204"/>
      </rPr>
      <t>https://webcaster.pro/client/roles</t>
    </r>
    <r>
      <rPr>
        <sz val="11"/>
        <rFont val="Arial"/>
        <family val="2"/>
        <charset val="204"/>
      </rPr>
      <t xml:space="preserve"> и найти в нём роль нужного клиента
2) Нажать на редактирование роли и найти в ней блок "ClientController", в котором проставить чекбоксы "current_online_data" и "online_traffic_stat" и нажать на сохранить
Также, статистику по числу онлайн зрителей можно смотреть на вкладке статистики «Сервисы».
Необходимо указать:
Временное разбиение (деление выбранного временного отрезка на части, для лучшего представления информации); 
Временной отрезок расчета (за какой период необходимо предоставить данные); 
Сервис соответствует: выбрать из выпадашке, в данном случае сервис RDStv.
После указания параметров нажмите кнопку "Онлайн"</t>
    </r>
  </si>
  <si>
    <t>Всем привет! Возможно, не совсем в этот чат вопрос, но, может, и тут смогу получить ответ. 
Раньше на сайте в верхнем меню справа всегда отображалось число людей (зрителей) сейчас. 
Сегодня, к сожалению, получить данные именно в этом поле не можем.
Можно ли где-то ещё в админке получить аналогичные данные по зрителям плеера?</t>
  </si>
  <si>
    <t>Ответили сообщением "Коллеги, добрый день!
Прямой ссылки, ведущей на плеер, в кодах страниц нет. 
Можно достать ссылку формата m3u8 на плейлист, но как правило для рядовых пользователей это трудоемко и требует определенного уровня знаний.
Для нового сезона настроили защиту по домену по умолчанию для всех видео, включая бесплатные.
В случае, если данные по домену будут отсутствовать (например, ссылку на плейлист достанут и вставят просто в браузере) просмотр все равно будет запрещен, пользователю отобразится сообщение «К сожалению, просмотр видео с этого сайта недоступен». 
Кроме этого на платформе для вас настроена защита по IP:
Если вы нашли свой видеопоток, который распространяют с помощью скринкаста, на других ресурсах, на странице редактирования трансляции можно выбрать место где будет показано ID пользователей и нажать кнопку «Показать ID пользователя». У всех пользователей, что смотрят в этот момент видео в плеере покажется ID. Далее на той же странице редактирования трансляции нужно нажать кнопку «Заблокировать пользователя», ввести данные, которые отобразились на трансляции пирата до символа / и нажать «Заблокировать»."</t>
  </si>
  <si>
    <t>Коллеги, вот такое пишут в чате насчет будущих платных трансляций:
В КОДЕ САЙТА, МОЖНО ВЫТАЩИТЬ ТРАНСЛЯЦИЮ БЕЗ ОПЛАТЫ) ТОЛЬКО тссс
Не знаю, правда или нет, но нужно иметь ввиду</t>
  </si>
  <si>
    <t>Подобное обращение было у Стаса 07.04. Стас взял в обработку. Инструкцию допишет 15.04
UPD инструкция есть</t>
  </si>
  <si>
    <t>1. Проверяем самостоятельно, действительно ли есть сдвиг моментов на трансляции. Это можно посмотреть, перейдя в трансляцию -&gt; Моменты. Далее указать случайный момент и визуально и по таймингам на моменте и трансляции определить, действительно ли есть сдвиг. 
2. Просим редактора перезагрузить страницу, после чего в некоторых случаев нежелательный сдвиг на несколько секунд пропадает.
3. Если п.2 не помог, писать тикет на изучение на М. Голикова с проблемой неверного отображения нарезанных моментов на трансляции (указать трансляцию и максимально подробно все, что есть по этому вопросу)</t>
  </si>
  <si>
    <t>Здравствуйте, некорректно режутся моменты (сдвиг назад на 5-10 сек назад).</t>
  </si>
  <si>
    <t>Удаляем вручную через страницу "Списко трансляций", используя массовые действия:
массовые действия-&gt; удалить контент</t>
  </si>
  <si>
    <t xml:space="preserve">коллеги, добрый день! 
а можно убрать у этих матчей возможность просмотра? Т.к. там неполноценный контент отображается 
02.11.2014 17:00 Северсталь - Локомотив – 
30.03.2015 19:30     СКА СПб - ЦСКА
19.03.2015  16:30     Сибирь - Металлург Магнитогорск </t>
  </si>
  <si>
    <t>Проблему устранили локально, нужно искать причину</t>
  </si>
  <si>
    <t>В очереди скопились моменты, которые потребовалось вручную остановить. Очередь вручную очистили с Артёмом (Дежурный L2)</t>
  </si>
  <si>
    <t>что-то долго идет подготовка к экспорту</t>
  </si>
  <si>
    <t>Проблему решили путём выкатки правки для кхл, увеличивающую число потоков для обработки в 2 раза</t>
  </si>
  <si>
    <t>https://rdm.inventos.ru/issues/149447</t>
  </si>
  <si>
    <t>Тикет проверен и готов к выкатке с ближайшем 81 релизом</t>
  </si>
  <si>
    <t>https://rdm.inventos.ru/issues/149427 
https://docs.google.com/document/d/1soiR028pKnFZ-btyZbPjKVyqr6Irpc2zzxagSwRVnV0/edit#heading=h.vbno0hqf6gbn</t>
  </si>
  <si>
    <t>здравствуйте!  не могу создать или отредактировать промокод, ошибка</t>
  </si>
  <si>
    <t>Стас напишет инструкцию для клиента по сдвигу времени момента</t>
  </si>
  <si>
    <t>Нужно посмотреть в редакторе и по логам, как нарезаны моменты и соответствует ли время момента по таймлайну на трансляции времени нарезки момента. 
Решили путем обрезки трансляции в начале и переноса пропусков. 
Текст ответа: Александр, в редакторе трансляции видим, что первый пропуск находится не в самом начале.
Вы можете сделать следующее: либо сдвинуть этот пропуск в начало трансляции, что приведет к потере нескольких секунд рекламы, либо удалить первый пропуск и сместить начало трансляции на момент окончания рекламы, чтобы в принципе не хранить ненужный фрагмент видео</t>
  </si>
  <si>
    <r>
      <t xml:space="preserve">Коллеги, после подрезки трансляции начало/конец и добавления пропусков в файл архива некорректно работает в плеере на сайте, и в видеоредакторе webcaster. 
Время сдвинулось на несколько секунд от начала трансляции и залезло на часть рекламного бока, который мы вырезаем. 
Посмотрите, пожалуйста, в чём дело и если есть возможность поправить архив.
</t>
    </r>
    <r>
      <rPr>
        <u/>
        <sz val="10"/>
        <color rgb="FF1155CC"/>
        <rFont val="Arial"/>
        <family val="2"/>
        <charset val="204"/>
      </rPr>
      <t>https://video.matchtv.ru/client/events/1161878/edit</t>
    </r>
  </si>
  <si>
    <t>23:00-00:00</t>
  </si>
  <si>
    <t>Ожидаем повторение проблемы, чтобы отловить причину</t>
  </si>
  <si>
    <r>
      <rPr>
        <sz val="11"/>
        <rFont val="Arial"/>
        <family val="2"/>
        <charset val="204"/>
      </rPr>
      <t xml:space="preserve">Пишем в tech-support, ждем ответа от дежурного L2 или Максима Сердюка, Кости Курасова
В данном случае договорились с клиентом о том, что настроим регулярные рестарты приемников в ночное время раз в 3 дней.
Для решения создала тикет: </t>
    </r>
    <r>
      <rPr>
        <u/>
        <sz val="11"/>
        <color rgb="FF1155CC"/>
        <rFont val="Arial"/>
        <family val="2"/>
        <charset val="204"/>
      </rPr>
      <t>https://rdm.inventos.ru/issues/149471</t>
    </r>
  </si>
  <si>
    <t>У нас опять проблема не работают каналы футбольный, спортивный и хоккейный</t>
  </si>
  <si>
    <t>Занимается Максим Сердюк</t>
  </si>
  <si>
    <r>
      <rPr>
        <sz val="11"/>
        <color rgb="FF000000"/>
        <rFont val="Arial"/>
        <family val="2"/>
        <charset val="204"/>
      </rPr>
      <t xml:space="preserve">Пишем в tech-support, ждем ответа от дежурного L2 или Максима Сердюка, Кости Курасова
Помог перезапуск всех srt-прокси на rtmp.m9-host1
Тикет на Максима Сердюка: </t>
    </r>
    <r>
      <rPr>
        <u/>
        <sz val="11"/>
        <color rgb="FF1155CC"/>
        <rFont val="Arial"/>
        <family val="2"/>
        <charset val="204"/>
      </rPr>
      <t>https://rdm.inventos.ru/issues/149531#change-1196307</t>
    </r>
  </si>
  <si>
    <t>СРТ1 посыпалась картинка. Срт2 и срт3 тоже сыпятся</t>
  </si>
  <si>
    <t>Ненужные подписки уже переведены в архив, а механизма их скрытия в списке нет. Их удаление возможно 
только через разработчиков и с полным удалением транзакций с ними связанными, поэтому решили оставить всё без изменений</t>
  </si>
  <si>
    <t>Всё неактуальные подписки помечаются [в архиве]. Зависит от того, хотите вы чтобы пользователи, у которых еще могут действовать эти подписки получали доступ к каким-то видео или нет.
Если пользователей с активными подписками старыми нет, можете их и не ставить в списке. Все архивные показываются внизу списка. Механизма для полного их скрытия сейчас нет.</t>
  </si>
  <si>
    <t>Здравствуйте! заметил, что в админке висят много старых Тарифов , можно нам оставить только действующие</t>
  </si>
  <si>
    <t>заходим в редактировавание нужной трансляции и двигаем время начала трансляции на нужное количество минут, нажимаем сохранить и проверяем откуда началась трансляция</t>
  </si>
  <si>
    <t>Коллеги, сегодня видимо трансляция матча СКА-1946 - Локо расширенная и началась она за 15 минут до матча?Вы можете запустить ее на вебкастере так, чтоб не обрезать?</t>
  </si>
  <si>
    <t>Сделали одинаковые параметры звуковых дорожек во всех SDI каналах ВТБ по умолчанию. Также в дальнейшем для настройки Вы можете заходить в раздел "Трансляции" -&gt; "Каналы". Нажав на нужный Вам канал, и перейдя в раздел "Редактирование", необходимо нажать на кнопку "Управление дорожками", выбрав необходимые параметры.</t>
  </si>
  <si>
    <t>Чтобы сделать одинаковые параметры звуковых дорожек во всех SDI каналах ВТБ по умолчанию.Необходимо перейти в раздел "Трансляции" -&gt; "Каналы". Нажать на нужный канал, перейти в раздел "Редактирование", нажать на кнопку "Управление дорожками" и выбрать необходимые параметры.</t>
  </si>
  <si>
    <t>Сделайте, пожалуйста, что бы во всех SDI каналах ВТБ были одинаковые параметры звуковых дорожек по умолчанию.</t>
  </si>
  <si>
    <t>Для srt каналов уточнили информацию - задача управления звуковыми дорожками в работе в 82 релизе. Сейчас нельзя управлять дорожками в srt.</t>
  </si>
  <si>
    <t>https://rdm.inventos.ru/issues/126743</t>
  </si>
  <si>
    <t>Можно ли настраивать звуковые дорожки срт каналов?</t>
  </si>
  <si>
    <t>Просмотрела какие шабоны доступа стоят у клиента на каналах. Отправила клиенту информацию по каждому каналу. Клиент принял решение, что шаблон доступа для всех каналов должен быть одинаковым (как у канала старт). Настроила для каждого канала необходимый шаблон доступа</t>
  </si>
  <si>
    <t>Плеер был доступен на стороннем сайте</t>
  </si>
  <si>
    <t>в 14:08 написали в чате</t>
  </si>
  <si>
    <t>через редактировании трансляции изменил время на нужное</t>
  </si>
  <si>
    <t>нужно передвинуть начало трансляции</t>
  </si>
  <si>
    <t>Доброе утро, видео готовы.</t>
  </si>
  <si>
    <t>Помогла переконвертация видео.</t>
  </si>
  <si>
    <t xml:space="preserve">Коллеги, добрый день. Можете, пожалуйста, у следующих видео отрезать ПЕРВЫЕ 30 секунд?
</t>
  </si>
  <si>
    <t>комментарий Алексея Симакова: есть проблема с хостами внутри докера, пока решил</t>
  </si>
  <si>
    <t>Здравствуйте, вы можете пожалуйста посмотреть последние видео. они почему-то выдают ошибку</t>
  </si>
  <si>
    <t>Убрали стикер для всех видео, клиент проверил, порядок.</t>
  </si>
  <si>
    <r>
      <rPr>
        <sz val="11"/>
        <color theme="1"/>
        <rFont val="Arial"/>
        <family val="2"/>
        <charset val="204"/>
        <scheme val="minor"/>
      </rPr>
      <t xml:space="preserve">Чтобы убрать кликабельный стикер у всех видео, необходимо убрать настройку embed_sticker_gif_file (Путь до гифки - нужен для фида в плеер).
Также оставляю здесь предыдущее значение для данной настройки, чтобы вернуть всё оперативно назад, когда понадобится - </t>
    </r>
    <r>
      <rPr>
        <u/>
        <sz val="11"/>
        <color rgb="FF1155CC"/>
        <rFont val="Arial"/>
        <family val="2"/>
        <charset val="204"/>
        <scheme val="minor"/>
      </rPr>
      <t>https://rec-2-8.webcaster.pro/fc/sdc/client_files/4__PROMO_1920x1080_PAULISTA%20(2)%20(1).gif</t>
    </r>
  </si>
  <si>
    <t>Всем привет! А можем пока убрать стикер со всех трансляций?</t>
  </si>
  <si>
    <t>Данного функционала нет</t>
  </si>
  <si>
    <t>Подскажите, как блокировать пользователя в чате?</t>
  </si>
  <si>
    <t xml:space="preserve">Для диагностики запрашивали ссылку на эвент на Webcaster, ссылку на сайте клиента и IP пользователей у которых возникала данная проблема </t>
  </si>
  <si>
    <t>https://rdm.inventos.ru/issues/149691</t>
  </si>
  <si>
    <t>Коллеги, несколько кейсов сегодня с такой проблемой. Касается всех видео на сайте. Т.е. люди не могут посмотреть даже бесплатные видео. Некоторым помогла смена браузера или устройства. Один пользователь никак не может зайти. С чем может быть связано? Если я правильно понял, проблемы на айфоне и на Смарт ТВ возникают в основном</t>
  </si>
  <si>
    <t>Ссылка на тикет в RDM</t>
  </si>
  <si>
    <t xml:space="preserve">Червякова </t>
  </si>
  <si>
    <t>7.03.24, четверг</t>
  </si>
  <si>
    <t>Здравствуйте! Есть такой вопрос, как мы можем получить статистику о количестве единичных покупок и  просмотров видео при оплаченной подписке? Нам надо понять, как мы можем оплатить роялти автору, за просмотры его видео в видеоархиве.</t>
  </si>
  <si>
    <t>https://rdm.inventos.ru/issues/148923 в 82 релизе</t>
  </si>
  <si>
    <t>Сегодня не сработала автоматическая смена товаров в трансляции. Начал делать вручную - так же не дал сохранить изменения, выдавал ошибку, пока у ретрансляций не убрал галочку "Не транскодировать входящий сигнал".</t>
  </si>
  <si>
    <t>Добрый вечер, коллеги. Появилась проблема с загрузкой проектов в вебкастер на страницу редактирования. Выбираем проект, нажимаем "загрузить" и потом получаем ошибку вот файл проекта. Монтажер сказал, что это появилось несколько дней назад</t>
  </si>
  <si>
    <t>Здравствуйте. Первый срт уехал, верните пожалуйста заблудяку.</t>
  </si>
  <si>
    <t>https://rdm.inventos.ru/issues/148959</t>
  </si>
  <si>
    <t>Сервер tvstart-7 что-то не так, горят красные индикаторы</t>
  </si>
  <si>
    <t>https://rdm.inventos.ru/issues/148963</t>
  </si>
  <si>
    <t>Добрый вечер. Посмотрите, пожалуйста, в ЛК партнёра висит незавершённая кнопка события, хотя его завершили</t>
  </si>
  <si>
    <t>Добрый день ! а нельзя ли от обратного сформировать отчет ? например мы знаем что в марте (ну условно 50 подписок) и нужен отчет сколько видео было просмотрено за период в рамках всех этих подписок</t>
  </si>
  <si>
    <r>
      <t xml:space="preserve">Коллеги, добрый день!
Проверьте, пожалуйста. У нас почему-то в трансляциях РПЛ в плеере есть только кнопка "Войти и смотреть"
https://matchtv.ru/football/rpl/matchtvvideo_NI2031721_translation_Dinamo___Rostov_MIR_Rossijskaja_Premjer_liga_Tur_22
Но нет кнопок для оформления подписки и покупки, как тут, например
</t>
    </r>
    <r>
      <rPr>
        <u/>
        <sz val="10"/>
        <color rgb="FF1155CC"/>
        <rFont val="Arial"/>
        <family val="2"/>
        <charset val="204"/>
      </rPr>
      <t>https://matchtv.ru/football/italy/matchtvvideo_NI2031769_translation_Chempionat_Italii_Torino___Monca</t>
    </r>
  </si>
  <si>
    <r>
      <t xml:space="preserve">Доброе утро. Странное поведение у рестрима, после остановки трансляции он продолжал отдаваться, пока спустя минуты 4 руками на канале не убил рестрим. вот трансляция </t>
    </r>
    <r>
      <rPr>
        <u/>
        <sz val="10"/>
        <color rgb="FF1155CC"/>
        <rFont val="Arial"/>
        <family val="2"/>
        <charset val="204"/>
      </rPr>
      <t>https://video.matchtv.ru/client/events/1155982/edit</t>
    </r>
  </si>
  <si>
    <t>Тимохина Дарья</t>
  </si>
  <si>
    <t>Мазалова</t>
  </si>
  <si>
    <t>Количество незакрытых обращений</t>
  </si>
  <si>
    <t>Мазалова Екатерина</t>
  </si>
  <si>
    <t>Сотрудники</t>
  </si>
  <si>
    <t>Клиенты</t>
  </si>
  <si>
    <t>Статусы</t>
  </si>
  <si>
    <t>Статус добавления инструкции</t>
  </si>
  <si>
    <t>Написание инструкции</t>
  </si>
  <si>
    <t>дополнила тикет</t>
  </si>
  <si>
    <t>Здравствуйте!
Со слов пользователя: Качество в настройках выставлено 1080 и судя по плееру с FHD оно не меняется, но по качеству это даже не 720. Смотрю сейчас матч Динамо-Крылья https://matchtv.ru/football/rpl/552400857-dinamo-kryliasovetov-01-03-2026</t>
  </si>
  <si>
    <t>"да. запустил тестовую трансляцию через осмо покет 2. Указал ключ потока в приложении, но эфир не идет."</t>
  </si>
  <si>
    <t>задал много вопросов, хочет тариф, жду ответа</t>
  </si>
  <si>
    <t>Здравствуйте!</t>
  </si>
  <si>
    <t>во всех таких обращениях всегда создаем тикет на Данилу Аленичева</t>
  </si>
  <si>
    <t>Добрый день!
Пользователь PnUW8XbeT4y3syQ2XO6H4w в приложении на Смарт ТВ при попытке смотреть прямой эфир каналов Матч Премьер и Матч ТВ получает ошибку «не удалось загрузить видео»
Другие приложения например ОККО на данном ТВ работают.
Перезапуск ТВ по питанию результатов не дал. 
Смарт ТВ Samsung</t>
  </si>
  <si>
    <t>Здравствуйте, пришлите, пожалуйста, скриншот как у вас отображается</t>
  </si>
  <si>
    <t>была повышенная нагрузка на платформу</t>
  </si>
  <si>
    <t>У меня еле-еле прогружаются странницы, а у коллег весит экспорт</t>
  </si>
  <si>
    <t>https://gitlab.inventos.ru/knowledge-base/obsidian/-/merge_requests/396/diffs#c006b4b0649e180e6fa92f7a904040e260a2df29</t>
  </si>
  <si>
    <t>Приветствую! Яндекс жалуется на проблемы с экспортом</t>
  </si>
  <si>
    <t>Должно быть, это ожидаемое поведение в приложениях на телевизорах. В расписании прямого эфира карточки прошедших событий видимо отображаются только для информации. 
То есть, из расписания канала нельзя посмотреть прошедшие события с этого канала. Можно посмотреть только live. 
Ни на Матч Премьер, ни на другом канале</t>
  </si>
  <si>
    <t>Добрый день!
У пользователя AUDyPZtKnvEg7wHoyUKiFz на Смарт ТВ Самсунг 19_MUSEL_UHD_BASIC  в приложении недоступен просмотр архива канала Матч Премьер. Прямой эфир работает. Проблема только на Смарт ТВ. 
Со слов пользователя: Открываю расписание вчерашнее и выбираю перенесенный матч (впрочем любая старая трансляция выбирается)  но нажимая на ОК или пуск с пульта трансляция не стартует. А текущая трансляция запускается.
Приложение пользователь переустановил, не помогло.</t>
  </si>
  <si>
    <t>инструкция по замене видео уже есть</t>
  </si>
  <si>
    <t>сможете, пожалуйста. забрать матч сочи - торпедо от 01.03 по ссылке https://disk.khl.ru/s/LAmF6mqYJdq2HYp</t>
  </si>
  <si>
    <t>Кафедра ОВП (семейной медицины). ПК Профпатология. Проведение экспертизы профессиональных заболеваний. (05.03.2026) - https://wbnr.su:50443/rooms?meet=ca572237-4ecd-4da9-b12e-aa4794604457 - Отсутствуют участники</t>
  </si>
  <si>
    <t>перехватил Коснстантин</t>
  </si>
  <si>
    <t>Добрый день!
Пользователю на ПК  во всех браузерах недоступен просмотр на Сайте Матч ТВ
При попытке просмотре прямого эфира Матч ТВ или любого обзора матча получает ошибку Сайт video.matchtv.ru отправил недействительный ответ.
ОСwin 10 pro Chrome Версия: 145.0.7632.117 (официальная сборка) (64 бит)</t>
  </si>
  <si>
    <t>Добрый день, смогу ли использовать вашу площадку для своих целей ? Мне нужна защита от скачиваний 360 градусных видео в качестве 8к 30\60фпс .</t>
  </si>
  <si>
    <t>ответил Константин</t>
  </si>
  <si>
    <t>Здравствуйте! Вот это проблема снова повторилась. Какие сейчас актуальные подсети для просмотра Видео?</t>
  </si>
  <si>
    <t>попросили посмотреть с компьютера и записать хар файл</t>
  </si>
  <si>
    <t>Добрый день!
У пользователя 4mA5BwkieD34fhLAkABppi сегодня приложение и сайт перестали работать через Wi-Fi. Через LTE все работает. Роутер перезагружал, не помогло. Ошибки нет, просто черный экран на сайте и в приложении на Смарт ТВ. Все другие сайты и приложения работают. 
Устройства: Poco m6 pro, android 15
Google w2 приставка смарт ТВ, андроид 11
Droidlogicx98plus, приставка смарт ТВ, андроид 11.
IP: 45.80.46.9
Провайдер UpiterTelecom Ltd</t>
  </si>
  <si>
    <t>Еще один пользователь с такой же проблемой
olgMHOSlRZKWh_wVpZ0Nqw 
Приложение Матч ТВ с сегодняшнего дня работает только от мобильной сети на смартфоне. А от роутера вай-фай не работает ни на смартфоне ни в смартТВ. При этом все остальные приложения нормально работают от вайфай на смартТВ и в смартфоне. Проблема появилась после 17.00 6 марта
Провайдер ETelecom</t>
  </si>
  <si>
    <t>подхватила Алла</t>
  </si>
  <si>
    <t>нужно уточнить у Аллы</t>
  </si>
  <si>
    <t>Коллеги, нам над срочно поменять логотип в заглушке с обратным отсчетом у команды Горький в этой трансляции
https://video.matchtv.ru/client/events/1332514/edit
Но в этом разделе по поиску не находит команду Горький:
https://video.matchtv.ru/client/teams?page=1&amp;per_page=100&amp;q%5Bname_or_name_eng_cont%5D=&amp;utf8=%E2%9C%93</t>
  </si>
  <si>
    <t>Я только зарегистрировался. Мне нужно для начала выбрать тарифный план?</t>
  </si>
  <si>
    <t>сказала, что мы не тестировали эту возможность но скорее всего можно</t>
  </si>
  <si>
    <t>Добрый день, в мах можно рестрим делать ? вывшла новость что там можно вести прямые эфиры</t>
  </si>
  <si>
    <t>проблема с долгим ответом юкассы</t>
  </si>
  <si>
    <t>Добрый день!
У пользователя 2i8ETsDbBCofcsjrusH51f  несколько попыток списания за автопродление в статусе Start https://api.video.matchtv.ru/client/users/3841306 
Но судя по выписке из банка все эти платежи прошли в Ю-кассе.
Вот пример  ID транзакции в Ю-кассе 31429a7e-000f-5001-8000-192ce5e4f9f2  платеж прошел, но найти по данному ID платежа в вебкастере не получается. 
Подскажите в чем может быть причина?</t>
  </si>
  <si>
    <t>у нас все нормально было</t>
  </si>
  <si>
    <t>редакторы проверили</t>
  </si>
  <si>
    <t>а что с разметкой в матче толпара</t>
  </si>
  <si>
    <t>Здравствуйте 👋
Хочу уточнить по моему вопросу по функционалу вашего сервиса.
- Планирование встречь, если создавать несколько встречь то данные меняются.</t>
  </si>
  <si>
    <t>https://gitlab.inventos.ru/knowledge-base/obsidian/-/merge_requests/397</t>
  </si>
  <si>
    <t>https://disk.khl.ru/s/2gxk8Hk5NqST8aw - нужно скачать и выполнить замену контента на матче от 11.03 ХК Сочи - ЦСКА</t>
  </si>
  <si>
    <t>с Аллой общались</t>
  </si>
  <si>
    <t>Добрый день!
@small9rose  Подскажите, пожалуйста, у нас что-то поменялось при активации кода на подписку на сайте?
Сегодня заметил, что перестали активироваться коды на подписку Максимум. 
Делал на своем тестовом аккаунте на котором нет подписки. 
UID BeLfDc29axjGxoMzwtxV79
Пытался активировать код Лмм85873 на подписку Максимум со скидкой при подключении. https://api.video.matchtv.ru/client/promocodes/3315834/edit 
Ошибка Код не дает бесплатный доступ.</t>
  </si>
  <si>
    <t>тоже с Аллой общались</t>
  </si>
  <si>
    <t>@konyshevvvv @small9rose добрый день! 
У нас есть неудобство в проверке трансляций с дополнительными функциями.
Сотрудники работают на сайте матч тв и спортбоксе под своими учетками, а в вебкастер все логинятся через админскую учетку
video@matchtv.ru
Из-за этого на сайтах функции отображаются как закрытые под подписку и коллеги не могут проверить их работу. 
Можно ли сделать доступ к функциям (накрутить подписку) на учетную запись video@matchtv.ru ?</t>
  </si>
  <si>
    <t>спросила в чате</t>
  </si>
  <si>
    <t>здравствуйте, подключил тариф транскодинг, как его заставить транскодировать вверх? у меня интернет слабый. 
аккаунт 
video.semen@gmail.com</t>
  </si>
  <si>
    <t>Здравствуйте! Подскажите, пожалуйста, как я могу отозвать доступы к своим аккаунтам twitch и youtube?</t>
  </si>
  <si>
    <t>уже давно в работе</t>
  </si>
  <si>
    <t>Друзья! У нас опять те же проблему. Ожидания по 20 минут! Мы не можем работать</t>
  </si>
  <si>
    <t>https://rdm.inventos.ru/issues/169151</t>
  </si>
  <si>
    <t>Добрый день. У нас все в порядке? На Андроид ТВ очень долго запускаются трансляции. И 4К, и обычные</t>
  </si>
  <si>
    <t>у вас что-то сломалось? хайлайты перестали подгружаться к нам на сайт</t>
  </si>
  <si>
    <t>Какой тариф выбрать для стрима в 4К для игр?</t>
  </si>
  <si>
    <t>Доброго времени суток. Подскажите. можно ли вести трансляцию из файла, а не онлайн.</t>
  </si>
  <si>
    <t>тоже не первый раз обращаются</t>
  </si>
  <si>
    <t>добрый вечер, снова не едет стрим</t>
  </si>
  <si>
    <t>добрый вечер, не запустился ни один рестрим</t>
  </si>
  <si>
    <t>Я сейчас запустила стрим тестовый только на рутуб, пишет нет сигнала все равно. Скажите, сколько времени займет починить все это?</t>
  </si>
  <si>
    <t>договоренность от 17.03</t>
  </si>
  <si>
    <t>Добрый вечер, запускаю тест?</t>
  </si>
  <si>
    <t>Здравствуйте. У вас осталась запись конференции "Наставничество. Перезагрузка подходов" от 18.03.2026 ?</t>
  </si>
  <si>
    <t>аналогично сообщению выше</t>
  </si>
  <si>
    <t>Здравствуйте. По данной ссылке нет видео конференции «Наставничество. Перезагрузка подходов». Где его можно посмотреть?</t>
  </si>
  <si>
    <t>спросил из-за вчерашних сбоев</t>
  </si>
  <si>
    <t>сервис работает?</t>
  </si>
  <si>
    <t>удалила и заблокала</t>
  </si>
  <si>
    <t>🤟АКУЕТЬ, ЗАЛЕТЕЛО, 3 МИЛИОНА!!! ЧТО?
🙏ИГРАЮ ЗДЕСЬ: ССЫЛКА (https://t.me/Kindness_is_foreverbot/app?startapp=bXN0PTB4MzBlYTRjYjUmbT1HcmlnZXJxJmM9MzQyNDM0Mw)</t>
  </si>
  <si>
    <t>https://rdm.inventos.ru/issues/169307</t>
  </si>
  <si>
    <r>
      <t xml:space="preserve">Коллеги, добрый день. Хотим вернуться к теме  подстановке кастомного домена. Ряд ссылок почему-то не работают, например:
</t>
    </r>
    <r>
      <rPr>
        <u/>
        <sz val="10"/>
        <color rgb="FF1155CC"/>
        <rFont val="Arial"/>
        <family val="2"/>
        <charset val="204"/>
      </rPr>
      <t>https://bl.webcaster.pro/file/start/api_free/37_5879412649/25ffc508f8d10660b30ebbca7e3b7475/1774525555.m3u8?source=stream-01.kino.1tv.ru&amp;source_sig=80fb0b5049c7b5fd6d5ef3fd20311c68</t>
    </r>
  </si>
  <si>
    <t>проконсультировала по тарифам, молчит</t>
  </si>
  <si>
    <t>Здраствуйте, нужен тариф на 2 потока как в бесплатном, но с возможностью подключения кастомных площадок, что будет по стоимости?</t>
  </si>
  <si>
    <t>👍20 милиона залетело!! 
😘играю тут: wildach.xo.je</t>
  </si>
  <si>
    <t>такая инструкция уже есть, она недавняя (21.01.2026)</t>
  </si>
  <si>
    <t>Добрый вечер. Подскажите, а то что-то не нашел. А есть возможность добавить второго спикера в трансляцию?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</si>
</sst>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0">
    <font>
      <sz val="10"/>
      <color rgb="FF000000"/>
      <name val="Arial"/>
      <scheme val="minor"/>
    </font>
    <font>
      <sz val="11"/>
      <color theme="1"/>
      <name val="Arial"/>
      <family val="2"/>
      <charset val="204"/>
      <scheme val="minor"/>
    </font>
    <font>
      <sz val="11"/>
      <color theme="1"/>
      <name val="Arial"/>
      <family val="2"/>
      <charset val="204"/>
      <scheme val="minor"/>
    </font>
    <font>
      <b/>
      <sz val="10"/>
      <color theme="1"/>
      <name val="Arial"/>
      <family val="2"/>
      <charset val="204"/>
      <scheme val="minor"/>
    </font>
    <font>
      <sz val="10"/>
      <color theme="1"/>
      <name val="Arial"/>
      <family val="2"/>
      <charset val="204"/>
    </font>
    <font>
      <sz val="10"/>
      <color theme="1"/>
      <name val="Arial"/>
      <family val="2"/>
      <charset val="204"/>
      <scheme val="minor"/>
    </font>
    <font>
      <u/>
      <sz val="10"/>
      <color rgb="FF0000FF"/>
      <name val="Arial"/>
      <family val="2"/>
      <charset val="204"/>
    </font>
    <font>
      <u/>
      <sz val="10"/>
      <color rgb="FF0000FF"/>
      <name val="Arial"/>
      <family val="2"/>
      <charset val="204"/>
    </font>
    <font>
      <b/>
      <sz val="10"/>
      <color theme="1"/>
      <name val="Arial"/>
      <family val="2"/>
      <charset val="204"/>
      <scheme val="minor"/>
    </font>
    <font>
      <sz val="10"/>
      <color theme="1"/>
      <name val="Arial"/>
      <family val="2"/>
      <charset val="204"/>
      <scheme val="minor"/>
    </font>
    <font>
      <sz val="10"/>
      <name val="Arial"/>
      <family val="2"/>
      <charset val="204"/>
    </font>
    <font>
      <sz val="11"/>
      <color theme="1"/>
      <name val="Arial"/>
      <family val="2"/>
      <charset val="204"/>
      <scheme val="minor"/>
    </font>
    <font>
      <sz val="10"/>
      <color rgb="FF000000"/>
      <name val="&quot;Helvetica Neue&quot;"/>
    </font>
    <font>
      <sz val="10"/>
      <color rgb="FF000000"/>
      <name val="Roboto"/>
    </font>
    <font>
      <u/>
      <sz val="10"/>
      <color rgb="FF0000FF"/>
      <name val="Arial"/>
      <family val="2"/>
      <charset val="204"/>
    </font>
    <font>
      <sz val="11"/>
      <color rgb="FF000000"/>
      <name val="Arial"/>
      <family val="2"/>
      <charset val="204"/>
    </font>
    <font>
      <u/>
      <sz val="10"/>
      <color rgb="FF0000FF"/>
      <name val="Arial"/>
      <family val="2"/>
      <charset val="204"/>
    </font>
    <font>
      <sz val="9"/>
      <color rgb="FF1F1F1F"/>
      <name val="&quot;Google Sans&quot;"/>
    </font>
    <font>
      <u/>
      <sz val="10"/>
      <color rgb="FF0000FF"/>
      <name val="Arial"/>
      <family val="2"/>
      <charset val="204"/>
    </font>
    <font>
      <sz val="10"/>
      <color rgb="FF000000"/>
      <name val="Arial"/>
      <family val="2"/>
      <charset val="204"/>
    </font>
    <font>
      <sz val="12"/>
      <color rgb="FF000000"/>
      <name val="-webkit-standard"/>
    </font>
    <font>
      <u/>
      <sz val="10"/>
      <color rgb="FF0000FF"/>
      <name val="Arial"/>
      <family val="2"/>
      <charset val="204"/>
    </font>
    <font>
      <sz val="10"/>
      <color rgb="FF000000"/>
      <name val="Arial"/>
      <family val="2"/>
      <charset val="204"/>
      <scheme val="minor"/>
    </font>
    <font>
      <sz val="10"/>
      <color rgb="FF000000"/>
      <name val="&quot;Helvetica Neue&quot;"/>
    </font>
    <font>
      <u/>
      <sz val="12"/>
      <color rgb="FF0000FF"/>
      <name val="Arial"/>
      <family val="2"/>
      <charset val="204"/>
    </font>
    <font>
      <u/>
      <sz val="11"/>
      <color rgb="FF0000FF"/>
      <name val="Arial"/>
      <family val="2"/>
      <charset val="204"/>
    </font>
    <font>
      <u/>
      <sz val="10"/>
      <color rgb="FF0000FF"/>
      <name val="Arial"/>
      <family val="2"/>
      <charset val="204"/>
    </font>
    <font>
      <u/>
      <sz val="10"/>
      <color rgb="FF0000FF"/>
      <name val="Arial"/>
      <family val="2"/>
      <charset val="204"/>
    </font>
    <font>
      <sz val="10"/>
      <color rgb="FFFFFFFF"/>
      <name val="Arial"/>
      <family val="2"/>
      <charset val="204"/>
      <scheme val="minor"/>
    </font>
    <font>
      <u/>
      <sz val="10"/>
      <color rgb="FF0000FF"/>
      <name val="Arial"/>
      <family val="2"/>
      <charset val="204"/>
    </font>
    <font>
      <u/>
      <sz val="10"/>
      <color rgb="FF0000FF"/>
      <name val="Arial"/>
      <family val="2"/>
      <charset val="204"/>
    </font>
    <font>
      <u/>
      <sz val="10"/>
      <color rgb="FF0000FF"/>
      <name val="Arial"/>
      <family val="2"/>
      <charset val="204"/>
    </font>
    <font>
      <u/>
      <sz val="10"/>
      <color rgb="FF0000FF"/>
      <name val="Arial"/>
      <family val="2"/>
      <charset val="204"/>
    </font>
    <font>
      <u/>
      <sz val="10"/>
      <color rgb="FF0000FF"/>
      <name val="Arial"/>
      <family val="2"/>
      <charset val="204"/>
    </font>
    <font>
      <b/>
      <sz val="5"/>
      <color theme="1"/>
      <name val="Arial"/>
      <family val="2"/>
      <charset val="204"/>
      <scheme val="minor"/>
    </font>
    <font>
      <b/>
      <sz val="10"/>
      <color theme="1"/>
      <name val="Arial"/>
      <family val="2"/>
      <charset val="204"/>
    </font>
    <font>
      <sz val="12"/>
      <color rgb="FF000000"/>
      <name val="Arial"/>
      <family val="2"/>
      <charset val="204"/>
    </font>
    <font>
      <u/>
      <sz val="10"/>
      <color rgb="FF0000FF"/>
      <name val="Arial"/>
      <family val="2"/>
      <charset val="204"/>
    </font>
    <font>
      <u/>
      <sz val="12"/>
      <color rgb="FF000000"/>
      <name val="-webkit-standard"/>
    </font>
    <font>
      <u/>
      <sz val="12"/>
      <color rgb="FF000000"/>
      <name val="-webkit-standard"/>
    </font>
    <font>
      <u/>
      <sz val="10"/>
      <color rgb="FF000000"/>
      <name val="&quot;Helvetica Neue&quot;"/>
    </font>
    <font>
      <u/>
      <sz val="10"/>
      <color rgb="FF0000FF"/>
      <name val="Arial"/>
      <family val="2"/>
      <charset val="204"/>
    </font>
    <font>
      <u/>
      <sz val="11"/>
      <color rgb="FF0000FF"/>
      <name val="Arial"/>
      <family val="2"/>
      <charset val="204"/>
    </font>
    <font>
      <u/>
      <sz val="10"/>
      <color rgb="FF000000"/>
      <name val="Roboto"/>
    </font>
    <font>
      <u/>
      <sz val="10"/>
      <color rgb="FF0000FF"/>
      <name val="Arial"/>
      <family val="2"/>
      <charset val="204"/>
    </font>
    <font>
      <u/>
      <sz val="10"/>
      <color rgb="FF0000FF"/>
      <name val="Arial"/>
      <family val="2"/>
      <charset val="204"/>
    </font>
    <font>
      <u/>
      <sz val="12"/>
      <color rgb="FF000000"/>
      <name val="Roboto"/>
    </font>
    <font>
      <u/>
      <sz val="10"/>
      <color rgb="FF0000FF"/>
      <name val="Arial"/>
      <family val="2"/>
      <charset val="204"/>
    </font>
    <font>
      <u/>
      <sz val="10"/>
      <color rgb="FF000000"/>
      <name val="Roboto"/>
    </font>
    <font>
      <u/>
      <sz val="10"/>
      <color rgb="FF0000FF"/>
      <name val="Arial"/>
      <family val="2"/>
      <charset val="204"/>
    </font>
    <font>
      <u/>
      <sz val="10"/>
      <color rgb="FF0000FF"/>
      <name val="Arial"/>
      <family val="2"/>
      <charset val="204"/>
    </font>
    <font>
      <sz val="12"/>
      <color rgb="FF000000"/>
      <name val="Roboto"/>
    </font>
    <font>
      <u/>
      <sz val="11"/>
      <color rgb="FF000000"/>
      <name val="Arial"/>
      <family val="2"/>
      <charset val="204"/>
    </font>
    <font>
      <sz val="10"/>
      <color rgb="FFF4CCCC"/>
      <name val="Arial"/>
      <family val="2"/>
      <charset val="204"/>
      <scheme val="minor"/>
    </font>
    <font>
      <u/>
      <sz val="10"/>
      <color rgb="FF0000FF"/>
      <name val="Arial"/>
      <family val="2"/>
      <charset val="204"/>
    </font>
    <font>
      <u/>
      <sz val="12"/>
      <color rgb="FF000000"/>
      <name val="Roboto"/>
    </font>
    <font>
      <sz val="10"/>
      <color rgb="FF1F1F1F"/>
      <name val="&quot;Google Sans&quot;"/>
    </font>
    <font>
      <u/>
      <sz val="10"/>
      <color rgb="FF000000"/>
      <name val="Roboto"/>
    </font>
    <font>
      <u/>
      <sz val="10"/>
      <color rgb="FF0000FF"/>
      <name val="Arial"/>
      <family val="2"/>
      <charset val="204"/>
    </font>
    <font>
      <u/>
      <sz val="12"/>
      <color rgb="FF000000"/>
      <name val="Roboto"/>
    </font>
    <font>
      <u/>
      <sz val="10"/>
      <color rgb="FF0000FF"/>
      <name val="Arial"/>
      <family val="2"/>
      <charset val="204"/>
    </font>
    <font>
      <u/>
      <sz val="11"/>
      <color rgb="FF000000"/>
      <name val="Arial"/>
      <family val="2"/>
      <charset val="204"/>
    </font>
    <font>
      <u/>
      <sz val="11"/>
      <color rgb="FF0000FF"/>
      <name val="Arial"/>
      <family val="2"/>
      <charset val="204"/>
    </font>
    <font>
      <sz val="10"/>
      <color rgb="FF000000"/>
      <name val="&quot;Open Sans&quot;"/>
    </font>
    <font>
      <u/>
      <sz val="11"/>
      <color theme="1"/>
      <name val="&quot;Helvetica Neue&quot;"/>
    </font>
    <font>
      <sz val="10"/>
      <color rgb="FFD9EAD3"/>
      <name val="Arial"/>
      <family val="2"/>
      <charset val="204"/>
      <scheme val="minor"/>
    </font>
    <font>
      <sz val="10"/>
      <color theme="1"/>
      <name val="&quot;Open Sans&quot;"/>
    </font>
    <font>
      <u/>
      <sz val="10"/>
      <color rgb="FF1155CC"/>
      <name val="Arial"/>
      <family val="2"/>
      <charset val="204"/>
    </font>
    <font>
      <i/>
      <sz val="10"/>
      <color theme="1"/>
      <name val="Arial"/>
      <family val="2"/>
      <charset val="204"/>
    </font>
    <font>
      <sz val="11"/>
      <color theme="1"/>
      <name val="Arial"/>
      <family val="2"/>
      <charset val="204"/>
    </font>
    <font>
      <b/>
      <sz val="11"/>
      <color theme="1"/>
      <name val="Arial"/>
      <family val="2"/>
      <charset val="204"/>
    </font>
    <font>
      <u/>
      <sz val="12"/>
      <color rgb="FF000000"/>
      <name val="Arial"/>
      <family val="2"/>
      <charset val="204"/>
    </font>
    <font>
      <u/>
      <sz val="11"/>
      <color rgb="FF1155CC"/>
      <name val="Arial"/>
      <family val="2"/>
      <charset val="204"/>
    </font>
    <font>
      <sz val="11"/>
      <name val="Arial"/>
      <family val="2"/>
      <charset val="204"/>
    </font>
    <font>
      <u/>
      <sz val="10"/>
      <color rgb="FF1155CC"/>
      <name val="Arial"/>
      <family val="2"/>
      <charset val="204"/>
      <scheme val="minor"/>
    </font>
    <font>
      <u/>
      <sz val="12"/>
      <color rgb="FF000000"/>
      <name val="Arial"/>
      <family val="2"/>
      <charset val="204"/>
      <scheme val="minor"/>
    </font>
    <font>
      <i/>
      <sz val="11"/>
      <color theme="1"/>
      <name val="Arial"/>
      <family val="2"/>
      <charset val="204"/>
    </font>
    <font>
      <sz val="10"/>
      <color theme="1"/>
      <name val="Lexend"/>
    </font>
    <font>
      <b/>
      <sz val="13"/>
      <color theme="1"/>
      <name val="Lexend"/>
    </font>
    <font>
      <u/>
      <sz val="11"/>
      <color rgb="FF1155CC"/>
      <name val="Arial"/>
      <family val="2"/>
      <charset val="204"/>
      <scheme val="minor"/>
    </font>
  </fonts>
  <fills count="15">
    <fill>
      <patternFill patternType="none"/>
    </fill>
    <fill>
      <patternFill patternType="gray125"/>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D9D9D9"/>
        <bgColor rgb="FFD9D9D9"/>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theme="0"/>
        <bgColor theme="0"/>
      </patternFill>
    </fill>
    <fill>
      <patternFill patternType="solid">
        <fgColor rgb="FFCCCCCC"/>
        <bgColor rgb="FFCCCCCC"/>
      </patternFill>
    </fill>
    <fill>
      <patternFill patternType="solid">
        <fgColor rgb="FFF5F5F5"/>
        <bgColor rgb="FFF5F5F5"/>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thick">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298">
    <xf numFmtId="0" fontId="0" fillId="0" borderId="0" xfId="0"/>
    <xf numFmtId="0" fontId="3" fillId="0" borderId="0" xfId="0" applyFont="1"/>
    <xf numFmtId="0" fontId="4" fillId="0" borderId="0" xfId="0" applyFont="1"/>
    <xf numFmtId="0" fontId="4" fillId="2" borderId="0" xfId="0" applyFont="1" applyFill="1"/>
    <xf numFmtId="0" fontId="4" fillId="3" borderId="0" xfId="0" applyFont="1" applyFill="1"/>
    <xf numFmtId="0" fontId="4" fillId="4" borderId="0" xfId="0" applyFont="1" applyFill="1"/>
    <xf numFmtId="0" fontId="3" fillId="0" borderId="0" xfId="0" applyFont="1" applyAlignment="1">
      <alignment wrapText="1"/>
    </xf>
    <xf numFmtId="164" fontId="5" fillId="0" borderId="0" xfId="0" applyNumberFormat="1" applyFont="1" applyAlignment="1">
      <alignment horizontal="center" vertical="center" wrapText="1"/>
    </xf>
    <xf numFmtId="0" fontId="5" fillId="0" borderId="0" xfId="0" applyFont="1" applyAlignment="1">
      <alignment wrapText="1"/>
    </xf>
    <xf numFmtId="0" fontId="6" fillId="0" borderId="0" xfId="0" applyFont="1" applyAlignment="1">
      <alignment wrapText="1"/>
    </xf>
    <xf numFmtId="0" fontId="7" fillId="0" borderId="0" xfId="0" applyFont="1"/>
    <xf numFmtId="0" fontId="3" fillId="5" borderId="1" xfId="0" applyFont="1" applyFill="1" applyBorder="1" applyAlignment="1">
      <alignment vertical="center" wrapText="1"/>
    </xf>
    <xf numFmtId="0" fontId="3" fillId="5" borderId="1" xfId="0" applyFont="1" applyFill="1" applyBorder="1" applyAlignment="1">
      <alignment horizontal="center" wrapText="1"/>
    </xf>
    <xf numFmtId="0" fontId="8" fillId="5" borderId="1" xfId="0" applyFont="1" applyFill="1" applyBorder="1" applyAlignment="1">
      <alignment horizontal="center" wrapText="1"/>
    </xf>
    <xf numFmtId="0" fontId="5" fillId="5" borderId="1" xfId="0" applyFont="1" applyFill="1" applyBorder="1" applyAlignment="1">
      <alignment vertical="center" wrapText="1"/>
    </xf>
    <xf numFmtId="0" fontId="5" fillId="0" borderId="0" xfId="0" applyFont="1" applyAlignment="1">
      <alignment vertical="center" wrapText="1"/>
    </xf>
    <xf numFmtId="0" fontId="5" fillId="6" borderId="1" xfId="0" applyFont="1" applyFill="1" applyBorder="1" applyAlignment="1">
      <alignment vertical="center"/>
    </xf>
    <xf numFmtId="0" fontId="5" fillId="6" borderId="1" xfId="0" applyFont="1" applyFill="1" applyBorder="1" applyAlignment="1">
      <alignment vertical="center" wrapText="1"/>
    </xf>
    <xf numFmtId="0" fontId="9" fillId="6" borderId="1" xfId="0" applyFont="1" applyFill="1" applyBorder="1" applyAlignment="1">
      <alignment vertical="center" wrapText="1"/>
    </xf>
    <xf numFmtId="0" fontId="5" fillId="0" borderId="3" xfId="0" applyFont="1" applyBorder="1" applyAlignment="1">
      <alignment vertical="center" wrapText="1"/>
    </xf>
    <xf numFmtId="0" fontId="5" fillId="0" borderId="1" xfId="0" applyFont="1" applyBorder="1" applyAlignment="1">
      <alignment vertical="center" wrapText="1"/>
    </xf>
    <xf numFmtId="0" fontId="11" fillId="6" borderId="1" xfId="0" applyFont="1" applyFill="1" applyBorder="1" applyAlignment="1">
      <alignment vertical="center" wrapText="1"/>
    </xf>
    <xf numFmtId="0" fontId="5" fillId="6" borderId="0" xfId="0" applyFont="1" applyFill="1" applyAlignment="1">
      <alignment vertical="center" wrapText="1"/>
    </xf>
    <xf numFmtId="0" fontId="12" fillId="6" borderId="0" xfId="0" applyFont="1" applyFill="1" applyAlignment="1">
      <alignment vertical="center"/>
    </xf>
    <xf numFmtId="0" fontId="5" fillId="0" borderId="5" xfId="0" applyFont="1" applyBorder="1" applyAlignment="1">
      <alignment vertical="center" wrapText="1"/>
    </xf>
    <xf numFmtId="0" fontId="5" fillId="0" borderId="4" xfId="0" applyFont="1" applyBorder="1" applyAlignment="1">
      <alignment vertical="center" wrapText="1"/>
    </xf>
    <xf numFmtId="0" fontId="9" fillId="6" borderId="1" xfId="0" applyFont="1" applyFill="1" applyBorder="1" applyAlignment="1">
      <alignment vertical="center"/>
    </xf>
    <xf numFmtId="0" fontId="5" fillId="6" borderId="5" xfId="0" applyFont="1" applyFill="1" applyBorder="1" applyAlignment="1">
      <alignment vertical="center" wrapText="1"/>
    </xf>
    <xf numFmtId="0" fontId="5" fillId="6" borderId="4" xfId="0" applyFont="1" applyFill="1" applyBorder="1" applyAlignment="1">
      <alignment vertical="center" wrapText="1"/>
    </xf>
    <xf numFmtId="0" fontId="9" fillId="6" borderId="0" xfId="0" applyFont="1" applyFill="1" applyAlignment="1">
      <alignment vertical="center" wrapText="1"/>
    </xf>
    <xf numFmtId="0" fontId="5" fillId="6" borderId="0" xfId="0" applyFont="1" applyFill="1" applyAlignment="1">
      <alignment vertical="center"/>
    </xf>
    <xf numFmtId="0" fontId="13" fillId="6" borderId="0" xfId="0" applyFont="1" applyFill="1" applyAlignment="1">
      <alignment vertical="center"/>
    </xf>
    <xf numFmtId="0" fontId="14" fillId="0" borderId="1" xfId="0" applyFont="1" applyBorder="1" applyAlignment="1">
      <alignment vertical="center" wrapText="1"/>
    </xf>
    <xf numFmtId="0" fontId="5" fillId="0" borderId="1" xfId="0" applyFont="1" applyBorder="1"/>
    <xf numFmtId="0" fontId="4" fillId="0" borderId="3" xfId="0" applyFont="1" applyBorder="1" applyAlignment="1">
      <alignment vertical="center" wrapText="1"/>
    </xf>
    <xf numFmtId="0" fontId="4" fillId="0" borderId="6" xfId="0" applyFont="1" applyBorder="1" applyAlignment="1">
      <alignment vertical="center" wrapText="1"/>
    </xf>
    <xf numFmtId="0" fontId="11" fillId="6" borderId="0" xfId="0" applyFont="1" applyFill="1" applyAlignment="1">
      <alignment horizontal="left" vertical="center" wrapText="1"/>
    </xf>
    <xf numFmtId="0" fontId="5" fillId="6" borderId="0" xfId="0" applyFont="1" applyFill="1" applyAlignment="1">
      <alignment horizontal="left" vertical="center" wrapText="1"/>
    </xf>
    <xf numFmtId="0" fontId="4" fillId="0" borderId="4" xfId="0" applyFont="1" applyBorder="1" applyAlignment="1">
      <alignment vertical="center" wrapText="1"/>
    </xf>
    <xf numFmtId="0" fontId="4" fillId="6" borderId="4" xfId="0" applyFont="1" applyFill="1" applyBorder="1" applyAlignment="1">
      <alignment vertical="center" wrapText="1"/>
    </xf>
    <xf numFmtId="0" fontId="4" fillId="6" borderId="1" xfId="0" applyFont="1" applyFill="1" applyBorder="1"/>
    <xf numFmtId="0" fontId="5" fillId="6" borderId="0" xfId="0" applyFont="1" applyFill="1"/>
    <xf numFmtId="0" fontId="12" fillId="6" borderId="0" xfId="0" applyFont="1" applyFill="1"/>
    <xf numFmtId="0" fontId="11" fillId="6" borderId="0" xfId="0" applyFont="1" applyFill="1" applyAlignment="1">
      <alignment vertical="center" wrapText="1"/>
    </xf>
    <xf numFmtId="0" fontId="4" fillId="6" borderId="6" xfId="0" applyFont="1" applyFill="1" applyBorder="1" applyAlignment="1">
      <alignment vertical="center" wrapText="1"/>
    </xf>
    <xf numFmtId="0" fontId="15" fillId="6" borderId="0" xfId="0" applyFont="1" applyFill="1" applyAlignment="1">
      <alignment horizontal="left" vertical="center" wrapText="1"/>
    </xf>
    <xf numFmtId="0" fontId="3" fillId="6" borderId="1" xfId="0" applyFont="1" applyFill="1" applyBorder="1" applyAlignment="1">
      <alignment vertical="center" wrapText="1"/>
    </xf>
    <xf numFmtId="0" fontId="3" fillId="0" borderId="1" xfId="0" applyFont="1" applyBorder="1" applyAlignment="1">
      <alignment vertical="center" wrapText="1"/>
    </xf>
    <xf numFmtId="0" fontId="3" fillId="0" borderId="0" xfId="0" applyFont="1" applyAlignment="1">
      <alignment vertical="center" wrapText="1"/>
    </xf>
    <xf numFmtId="0" fontId="16" fillId="6" borderId="1" xfId="0" applyFont="1" applyFill="1" applyBorder="1" applyAlignment="1">
      <alignment vertical="center" wrapText="1"/>
    </xf>
    <xf numFmtId="0" fontId="4" fillId="0" borderId="1" xfId="0" applyFont="1" applyBorder="1" applyAlignment="1">
      <alignment vertical="center" wrapText="1"/>
    </xf>
    <xf numFmtId="0" fontId="4" fillId="0" borderId="7" xfId="0" applyFont="1" applyBorder="1" applyAlignment="1">
      <alignment vertical="center" wrapText="1"/>
    </xf>
    <xf numFmtId="0" fontId="4"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12" fillId="6" borderId="1" xfId="0" applyFont="1" applyFill="1" applyBorder="1"/>
    <xf numFmtId="0" fontId="4" fillId="0" borderId="5" xfId="0" applyFont="1" applyBorder="1" applyAlignment="1">
      <alignment horizontal="center" vertical="center" wrapText="1"/>
    </xf>
    <xf numFmtId="0" fontId="17" fillId="6" borderId="0" xfId="0" applyFont="1" applyFill="1" applyAlignment="1">
      <alignment vertical="center" wrapText="1"/>
    </xf>
    <xf numFmtId="0" fontId="18" fillId="6" borderId="1" xfId="0" applyFont="1" applyFill="1" applyBorder="1" applyAlignment="1">
      <alignment vertical="center" wrapText="1"/>
    </xf>
    <xf numFmtId="0" fontId="19" fillId="6" borderId="0" xfId="0" applyFont="1" applyFill="1" applyAlignment="1">
      <alignment horizontal="left"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9" fillId="6" borderId="1" xfId="0" applyFont="1" applyFill="1" applyBorder="1" applyAlignment="1">
      <alignment vertical="top" wrapText="1"/>
    </xf>
    <xf numFmtId="0" fontId="20" fillId="6" borderId="0" xfId="0" applyFont="1" applyFill="1" applyAlignment="1">
      <alignment wrapText="1"/>
    </xf>
    <xf numFmtId="0" fontId="21" fillId="0" borderId="1" xfId="0" applyFont="1" applyBorder="1" applyAlignment="1">
      <alignment vertical="center" wrapText="1"/>
    </xf>
    <xf numFmtId="0" fontId="12" fillId="6" borderId="0" xfId="0" applyFont="1" applyFill="1" applyAlignment="1">
      <alignment wrapText="1"/>
    </xf>
    <xf numFmtId="0" fontId="22" fillId="6" borderId="1" xfId="0" applyFont="1" applyFill="1" applyBorder="1" applyAlignment="1">
      <alignment vertical="center" wrapText="1"/>
    </xf>
    <xf numFmtId="0" fontId="23" fillId="6" borderId="0" xfId="0" applyFont="1" applyFill="1" applyAlignment="1">
      <alignment vertical="center"/>
    </xf>
    <xf numFmtId="0" fontId="5" fillId="7" borderId="1" xfId="0" applyFont="1" applyFill="1" applyBorder="1" applyAlignment="1">
      <alignment vertical="center" wrapText="1"/>
    </xf>
    <xf numFmtId="0" fontId="4" fillId="6" borderId="1" xfId="0" applyFont="1" applyFill="1" applyBorder="1" applyAlignment="1">
      <alignment vertical="center" wrapText="1"/>
    </xf>
    <xf numFmtId="0" fontId="23" fillId="6" borderId="0" xfId="0" applyFont="1" applyFill="1"/>
    <xf numFmtId="0" fontId="23" fillId="6" borderId="1" xfId="0" applyFont="1" applyFill="1" applyBorder="1"/>
    <xf numFmtId="0" fontId="5" fillId="7" borderId="1" xfId="0" applyFont="1" applyFill="1" applyBorder="1" applyAlignment="1">
      <alignment vertical="center"/>
    </xf>
    <xf numFmtId="0" fontId="5" fillId="6" borderId="1" xfId="0" applyFont="1" applyFill="1" applyBorder="1" applyAlignment="1">
      <alignment vertical="top" wrapText="1"/>
    </xf>
    <xf numFmtId="0" fontId="23" fillId="6" borderId="0" xfId="0" applyFont="1" applyFill="1" applyAlignment="1">
      <alignment wrapText="1"/>
    </xf>
    <xf numFmtId="0" fontId="5" fillId="0" borderId="1" xfId="0" applyFont="1" applyBorder="1" applyAlignment="1">
      <alignment vertical="center"/>
    </xf>
    <xf numFmtId="0" fontId="22" fillId="7" borderId="1" xfId="0" applyFont="1" applyFill="1" applyBorder="1" applyAlignment="1">
      <alignment vertical="center" wrapText="1"/>
    </xf>
    <xf numFmtId="0" fontId="11" fillId="0" borderId="1" xfId="0" applyFont="1" applyBorder="1" applyAlignment="1">
      <alignment vertical="center" wrapText="1"/>
    </xf>
    <xf numFmtId="0" fontId="23" fillId="6" borderId="0" xfId="0" applyFont="1" applyFill="1" applyAlignment="1">
      <alignment vertical="center" wrapText="1"/>
    </xf>
    <xf numFmtId="0" fontId="5" fillId="0" borderId="0" xfId="0" applyFont="1" applyAlignment="1">
      <alignment vertical="center"/>
    </xf>
    <xf numFmtId="0" fontId="13" fillId="7" borderId="0" xfId="0" applyFont="1" applyFill="1" applyAlignment="1">
      <alignment vertical="center" wrapText="1"/>
    </xf>
    <xf numFmtId="0" fontId="0" fillId="6" borderId="1" xfId="0" applyFill="1" applyBorder="1" applyAlignment="1">
      <alignment vertical="center" wrapText="1"/>
    </xf>
    <xf numFmtId="0" fontId="11" fillId="0" borderId="0" xfId="0" applyFont="1" applyAlignment="1">
      <alignment vertical="center" wrapText="1"/>
    </xf>
    <xf numFmtId="0" fontId="4" fillId="0" borderId="1" xfId="0" applyFont="1" applyBorder="1"/>
    <xf numFmtId="0" fontId="11" fillId="0" borderId="0" xfId="0" applyFont="1" applyAlignment="1">
      <alignment horizontal="left" vertical="center" wrapText="1"/>
    </xf>
    <xf numFmtId="0" fontId="5" fillId="0" borderId="0" xfId="0" applyFont="1" applyAlignment="1">
      <alignment horizontal="left" vertical="center" wrapText="1"/>
    </xf>
    <xf numFmtId="0" fontId="22" fillId="7" borderId="9" xfId="0" applyFont="1" applyFill="1" applyBorder="1" applyAlignment="1">
      <alignment wrapText="1"/>
    </xf>
    <xf numFmtId="0" fontId="15" fillId="0" borderId="0" xfId="0" applyFont="1" applyAlignment="1">
      <alignment horizontal="left" vertical="center" wrapText="1"/>
    </xf>
    <xf numFmtId="0" fontId="22" fillId="6" borderId="0" xfId="0" applyFont="1" applyFill="1" applyAlignment="1">
      <alignment wrapText="1"/>
    </xf>
    <xf numFmtId="0" fontId="23" fillId="6" borderId="1" xfId="0" applyFont="1" applyFill="1" applyBorder="1" applyAlignment="1">
      <alignment wrapText="1"/>
    </xf>
    <xf numFmtId="0" fontId="5" fillId="0" borderId="6" xfId="0" applyFont="1" applyBorder="1" applyAlignment="1">
      <alignment vertical="center" wrapText="1"/>
    </xf>
    <xf numFmtId="0" fontId="17" fillId="0" borderId="0" xfId="0" applyFont="1" applyAlignment="1">
      <alignment vertical="center" wrapText="1"/>
    </xf>
    <xf numFmtId="0" fontId="19" fillId="0" borderId="0" xfId="0" applyFont="1" applyAlignment="1">
      <alignment horizontal="left" vertical="center" wrapText="1"/>
    </xf>
    <xf numFmtId="0" fontId="22" fillId="6" borderId="1" xfId="0" applyFont="1" applyFill="1" applyBorder="1" applyAlignment="1">
      <alignment vertical="top" wrapText="1"/>
    </xf>
    <xf numFmtId="0" fontId="24" fillId="0" borderId="0" xfId="0" applyFont="1" applyAlignment="1">
      <alignment vertical="center" wrapText="1"/>
    </xf>
    <xf numFmtId="0" fontId="20" fillId="0" borderId="0" xfId="0" applyFont="1" applyAlignment="1">
      <alignment wrapText="1"/>
    </xf>
    <xf numFmtId="0" fontId="22" fillId="0" borderId="1" xfId="0" applyFont="1" applyBorder="1" applyAlignment="1">
      <alignment vertical="center" wrapText="1"/>
    </xf>
    <xf numFmtId="0" fontId="4" fillId="0" borderId="4" xfId="0" applyFont="1" applyBorder="1" applyAlignment="1">
      <alignment horizontal="center" vertical="center" wrapText="1"/>
    </xf>
    <xf numFmtId="0" fontId="23" fillId="7" borderId="0" xfId="0" applyFont="1" applyFill="1" applyAlignment="1">
      <alignment vertical="center"/>
    </xf>
    <xf numFmtId="0" fontId="5" fillId="8" borderId="1" xfId="0" applyFont="1" applyFill="1" applyBorder="1" applyAlignment="1">
      <alignment vertical="center" wrapText="1"/>
    </xf>
    <xf numFmtId="0" fontId="22" fillId="7" borderId="0" xfId="0" applyFont="1" applyFill="1"/>
    <xf numFmtId="0" fontId="25" fillId="0" borderId="1" xfId="0" applyFont="1" applyBorder="1" applyAlignment="1">
      <alignment vertical="center" wrapText="1"/>
    </xf>
    <xf numFmtId="0" fontId="26" fillId="7" borderId="1" xfId="0" applyFont="1" applyFill="1" applyBorder="1" applyAlignment="1">
      <alignment vertical="center" wrapText="1"/>
    </xf>
    <xf numFmtId="0" fontId="27" fillId="0" borderId="1" xfId="0" applyFont="1" applyBorder="1" applyAlignment="1">
      <alignment vertical="center" wrapText="1"/>
    </xf>
    <xf numFmtId="0" fontId="5" fillId="7" borderId="0" xfId="0" applyFont="1" applyFill="1"/>
    <xf numFmtId="0" fontId="28" fillId="0" borderId="0" xfId="0" applyFont="1"/>
    <xf numFmtId="0" fontId="23" fillId="7" borderId="0" xfId="0" applyFont="1" applyFill="1" applyAlignment="1">
      <alignment wrapText="1"/>
    </xf>
    <xf numFmtId="0" fontId="29" fillId="7" borderId="1" xfId="0" applyFont="1" applyFill="1" applyBorder="1" applyAlignment="1">
      <alignment vertical="center" wrapText="1"/>
    </xf>
    <xf numFmtId="0" fontId="22" fillId="0" borderId="0" xfId="0" applyFont="1"/>
    <xf numFmtId="0" fontId="23" fillId="8" borderId="0" xfId="0" applyFont="1" applyFill="1"/>
    <xf numFmtId="0" fontId="30" fillId="8" borderId="1" xfId="0" applyFont="1" applyFill="1" applyBorder="1" applyAlignment="1">
      <alignment vertical="center"/>
    </xf>
    <xf numFmtId="0" fontId="22" fillId="6" borderId="1" xfId="0" applyFont="1" applyFill="1" applyBorder="1"/>
    <xf numFmtId="0" fontId="23" fillId="8" borderId="1" xfId="0" applyFont="1" applyFill="1" applyBorder="1"/>
    <xf numFmtId="0" fontId="5" fillId="8" borderId="1" xfId="0" applyFont="1" applyFill="1" applyBorder="1" applyAlignment="1">
      <alignment vertical="center"/>
    </xf>
    <xf numFmtId="0" fontId="31" fillId="8" borderId="1" xfId="0" applyFont="1" applyFill="1" applyBorder="1" applyAlignment="1">
      <alignment vertical="center" wrapText="1"/>
    </xf>
    <xf numFmtId="0" fontId="5" fillId="9" borderId="1" xfId="0" applyFont="1" applyFill="1" applyBorder="1" applyAlignment="1">
      <alignment vertical="center" wrapText="1"/>
    </xf>
    <xf numFmtId="0" fontId="23" fillId="0" borderId="0" xfId="0" applyFont="1" applyAlignment="1">
      <alignment vertical="center"/>
    </xf>
    <xf numFmtId="0" fontId="9" fillId="0" borderId="1" xfId="0" applyFont="1" applyBorder="1" applyAlignment="1">
      <alignment vertical="center" wrapText="1"/>
    </xf>
    <xf numFmtId="0" fontId="23" fillId="0" borderId="0" xfId="0" applyFont="1"/>
    <xf numFmtId="0" fontId="5" fillId="9" borderId="1" xfId="0" applyFont="1" applyFill="1" applyBorder="1" applyAlignment="1">
      <alignment vertical="center"/>
    </xf>
    <xf numFmtId="0" fontId="23" fillId="0" borderId="1" xfId="0" applyFont="1" applyBorder="1"/>
    <xf numFmtId="0" fontId="5" fillId="0" borderId="1" xfId="0" applyFont="1" applyBorder="1" applyAlignment="1">
      <alignment vertical="top" wrapText="1"/>
    </xf>
    <xf numFmtId="0" fontId="23" fillId="0" borderId="0" xfId="0" applyFont="1" applyAlignment="1">
      <alignment wrapText="1"/>
    </xf>
    <xf numFmtId="0" fontId="5" fillId="10" borderId="1" xfId="0" applyFont="1" applyFill="1" applyBorder="1" applyAlignment="1">
      <alignment vertical="center"/>
    </xf>
    <xf numFmtId="0" fontId="23" fillId="9" borderId="1" xfId="0" applyFont="1" applyFill="1" applyBorder="1"/>
    <xf numFmtId="0" fontId="32" fillId="9" borderId="1" xfId="0" applyFont="1" applyFill="1" applyBorder="1" applyAlignment="1">
      <alignment vertical="center" wrapText="1"/>
    </xf>
    <xf numFmtId="0" fontId="5" fillId="9" borderId="1" xfId="0" applyFont="1" applyFill="1" applyBorder="1" applyAlignment="1">
      <alignment vertical="top" wrapText="1"/>
    </xf>
    <xf numFmtId="0" fontId="33" fillId="0" borderId="1" xfId="0" applyFont="1" applyBorder="1" applyAlignment="1">
      <alignment vertical="center"/>
    </xf>
    <xf numFmtId="0" fontId="5" fillId="0" borderId="0" xfId="0" applyFont="1"/>
    <xf numFmtId="0" fontId="5" fillId="2" borderId="0" xfId="0" applyFont="1" applyFill="1"/>
    <xf numFmtId="0" fontId="3" fillId="0" borderId="0" xfId="0" applyFont="1" applyAlignment="1">
      <alignment horizontal="right"/>
    </xf>
    <xf numFmtId="0" fontId="34" fillId="0" borderId="0" xfId="0" applyFont="1" applyAlignment="1">
      <alignment wrapText="1"/>
    </xf>
    <xf numFmtId="0" fontId="35" fillId="0" borderId="0" xfId="0" applyFont="1"/>
    <xf numFmtId="164" fontId="35" fillId="0" borderId="0" xfId="0" applyNumberFormat="1" applyFont="1" applyAlignment="1">
      <alignment horizontal="center"/>
    </xf>
    <xf numFmtId="0" fontId="11" fillId="0" borderId="0" xfId="0" applyFont="1"/>
    <xf numFmtId="0" fontId="4" fillId="0" borderId="0" xfId="0" applyFont="1" applyAlignment="1">
      <alignment horizontal="right"/>
    </xf>
    <xf numFmtId="0" fontId="11" fillId="0" borderId="1" xfId="0" applyFont="1" applyBorder="1" applyAlignment="1">
      <alignment horizontal="left" vertical="center" wrapText="1"/>
    </xf>
    <xf numFmtId="0" fontId="5" fillId="0" borderId="1" xfId="0" applyFont="1" applyBorder="1" applyAlignment="1">
      <alignment horizontal="left" vertical="center" wrapText="1"/>
    </xf>
    <xf numFmtId="0" fontId="11" fillId="0" borderId="1" xfId="0" applyFont="1" applyBorder="1" applyAlignment="1">
      <alignment vertical="center"/>
    </xf>
    <xf numFmtId="0" fontId="36" fillId="0" borderId="0" xfId="0" applyFont="1" applyAlignment="1">
      <alignment wrapText="1"/>
    </xf>
    <xf numFmtId="0" fontId="37" fillId="0" borderId="1" xfId="0" applyFont="1" applyBorder="1" applyAlignment="1">
      <alignment vertical="center" wrapText="1"/>
    </xf>
    <xf numFmtId="0" fontId="38" fillId="0" borderId="0" xfId="0" applyFont="1" applyAlignment="1">
      <alignment wrapText="1"/>
    </xf>
    <xf numFmtId="0" fontId="39" fillId="0" borderId="0" xfId="0" applyFont="1" applyAlignment="1">
      <alignment wrapText="1"/>
    </xf>
    <xf numFmtId="0" fontId="40" fillId="0" borderId="0" xfId="0" applyFont="1" applyAlignment="1">
      <alignment wrapText="1"/>
    </xf>
    <xf numFmtId="0" fontId="41" fillId="0" borderId="0" xfId="0" applyFont="1" applyAlignment="1">
      <alignment vertical="center" wrapText="1"/>
    </xf>
    <xf numFmtId="0" fontId="42" fillId="0" borderId="1" xfId="0" applyFont="1" applyBorder="1" applyAlignment="1">
      <alignment vertical="center" wrapText="1"/>
    </xf>
    <xf numFmtId="0" fontId="4" fillId="0" borderId="1" xfId="0" applyFont="1" applyBorder="1" applyAlignment="1">
      <alignment vertical="center"/>
    </xf>
    <xf numFmtId="0" fontId="43" fillId="6" borderId="0" xfId="0" applyFont="1" applyFill="1" applyAlignment="1">
      <alignment vertical="center"/>
    </xf>
    <xf numFmtId="0" fontId="35" fillId="5" borderId="1" xfId="0" applyFont="1" applyFill="1" applyBorder="1" applyAlignment="1">
      <alignment wrapText="1"/>
    </xf>
    <xf numFmtId="0" fontId="23" fillId="0" borderId="0" xfId="0" applyFont="1" applyAlignment="1">
      <alignment vertical="center" wrapText="1"/>
    </xf>
    <xf numFmtId="0" fontId="13" fillId="6" borderId="0" xfId="0" applyFont="1" applyFill="1" applyAlignment="1">
      <alignment vertical="center" wrapText="1"/>
    </xf>
    <xf numFmtId="0" fontId="13" fillId="0" borderId="0" xfId="0" applyFont="1" applyAlignment="1">
      <alignment vertical="center"/>
    </xf>
    <xf numFmtId="0" fontId="3" fillId="5" borderId="1" xfId="0" applyFont="1" applyFill="1" applyBorder="1" applyAlignment="1">
      <alignment wrapText="1"/>
    </xf>
    <xf numFmtId="0" fontId="3" fillId="0" borderId="1" xfId="0" applyFont="1" applyBorder="1" applyAlignment="1">
      <alignment wrapText="1"/>
    </xf>
    <xf numFmtId="0" fontId="5" fillId="0" borderId="3" xfId="0" applyFont="1" applyBorder="1"/>
    <xf numFmtId="0" fontId="4" fillId="0" borderId="6" xfId="0" applyFont="1" applyBorder="1"/>
    <xf numFmtId="0" fontId="11" fillId="0" borderId="1" xfId="0" applyFont="1" applyBorder="1"/>
    <xf numFmtId="0" fontId="5" fillId="0" borderId="5" xfId="0" applyFont="1" applyBorder="1"/>
    <xf numFmtId="0" fontId="5" fillId="0" borderId="4" xfId="0" applyFont="1" applyBorder="1"/>
    <xf numFmtId="0" fontId="44" fillId="0" borderId="1" xfId="0" applyFont="1" applyBorder="1"/>
    <xf numFmtId="0" fontId="5" fillId="0" borderId="4" xfId="0" applyFont="1" applyBorder="1" applyAlignment="1">
      <alignment vertical="center"/>
    </xf>
    <xf numFmtId="0" fontId="13" fillId="6" borderId="0" xfId="0" applyFont="1" applyFill="1"/>
    <xf numFmtId="0" fontId="9" fillId="0" borderId="1" xfId="0" applyFont="1" applyBorder="1"/>
    <xf numFmtId="0" fontId="4" fillId="0" borderId="3" xfId="0" applyFont="1" applyBorder="1"/>
    <xf numFmtId="0" fontId="11" fillId="0" borderId="0" xfId="0" applyFont="1" applyAlignment="1">
      <alignment horizontal="left"/>
    </xf>
    <xf numFmtId="0" fontId="5" fillId="0" borderId="0" xfId="0" applyFont="1" applyAlignment="1">
      <alignment horizontal="left"/>
    </xf>
    <xf numFmtId="0" fontId="4" fillId="0" borderId="4" xfId="0" applyFont="1" applyBorder="1"/>
    <xf numFmtId="0" fontId="15" fillId="0" borderId="0" xfId="0" applyFont="1" applyAlignment="1">
      <alignment horizontal="left"/>
    </xf>
    <xf numFmtId="0" fontId="3" fillId="0" borderId="1" xfId="0" applyFont="1" applyBorder="1"/>
    <xf numFmtId="0" fontId="4" fillId="0" borderId="7" xfId="0" applyFont="1" applyBorder="1"/>
    <xf numFmtId="0" fontId="4" fillId="0" borderId="6" xfId="0" applyFont="1" applyBorder="1" applyAlignment="1">
      <alignment horizontal="center"/>
    </xf>
    <xf numFmtId="0" fontId="4" fillId="0" borderId="1" xfId="0" applyFont="1" applyBorder="1" applyAlignment="1">
      <alignment horizontal="center"/>
    </xf>
    <xf numFmtId="0" fontId="45" fillId="0" borderId="1" xfId="0" applyFont="1" applyBorder="1"/>
    <xf numFmtId="0" fontId="4" fillId="0" borderId="7" xfId="0" applyFont="1" applyBorder="1" applyAlignment="1">
      <alignment horizontal="center"/>
    </xf>
    <xf numFmtId="0" fontId="5" fillId="0" borderId="1" xfId="0" applyFont="1" applyBorder="1" applyAlignment="1">
      <alignment vertical="top"/>
    </xf>
    <xf numFmtId="0" fontId="4" fillId="0" borderId="5" xfId="0" applyFont="1" applyBorder="1" applyAlignment="1">
      <alignment horizontal="center" vertical="center"/>
    </xf>
    <xf numFmtId="0" fontId="5" fillId="0" borderId="6" xfId="0" applyFont="1" applyBorder="1"/>
    <xf numFmtId="0" fontId="17" fillId="0" borderId="0" xfId="0" applyFont="1"/>
    <xf numFmtId="0" fontId="19" fillId="0" borderId="0" xfId="0" applyFont="1" applyAlignment="1">
      <alignment horizontal="left"/>
    </xf>
    <xf numFmtId="0" fontId="4" fillId="0" borderId="3" xfId="0" applyFont="1" applyBorder="1" applyAlignment="1">
      <alignment horizontal="center"/>
    </xf>
    <xf numFmtId="0" fontId="46" fillId="0" borderId="0" xfId="0" applyFont="1"/>
    <xf numFmtId="0" fontId="4" fillId="0" borderId="8" xfId="0" applyFont="1" applyBorder="1" applyAlignment="1">
      <alignment horizontal="center"/>
    </xf>
    <xf numFmtId="0" fontId="4" fillId="0" borderId="4" xfId="0" applyFont="1" applyBorder="1" applyAlignment="1">
      <alignment horizontal="center"/>
    </xf>
    <xf numFmtId="0" fontId="5" fillId="9" borderId="0" xfId="0" applyFont="1" applyFill="1"/>
    <xf numFmtId="0" fontId="35" fillId="0" borderId="1" xfId="0" applyFont="1" applyBorder="1"/>
    <xf numFmtId="164" fontId="35" fillId="0" borderId="10" xfId="0" applyNumberFormat="1" applyFont="1" applyBorder="1" applyAlignment="1">
      <alignment horizontal="center"/>
    </xf>
    <xf numFmtId="0" fontId="47" fillId="0" borderId="1" xfId="0" applyFont="1" applyBorder="1"/>
    <xf numFmtId="0" fontId="48" fillId="6" borderId="0" xfId="0" applyFont="1" applyFill="1"/>
    <xf numFmtId="0" fontId="49" fillId="0" borderId="1" xfId="0" applyFont="1" applyBorder="1"/>
    <xf numFmtId="0" fontId="50" fillId="0" borderId="0" xfId="0" applyFont="1"/>
    <xf numFmtId="0" fontId="5" fillId="9" borderId="1" xfId="0" applyFont="1" applyFill="1" applyBorder="1"/>
    <xf numFmtId="0" fontId="5" fillId="10" borderId="1" xfId="0" applyFont="1" applyFill="1" applyBorder="1"/>
    <xf numFmtId="0" fontId="5" fillId="10" borderId="0" xfId="0" applyFont="1" applyFill="1"/>
    <xf numFmtId="0" fontId="51" fillId="6" borderId="0" xfId="0" applyFont="1" applyFill="1"/>
    <xf numFmtId="0" fontId="5" fillId="11" borderId="1" xfId="0" applyFont="1" applyFill="1" applyBorder="1"/>
    <xf numFmtId="0" fontId="3" fillId="9" borderId="1" xfId="0" applyFont="1" applyFill="1" applyBorder="1"/>
    <xf numFmtId="0" fontId="5" fillId="10" borderId="5" xfId="0" applyFont="1" applyFill="1" applyBorder="1"/>
    <xf numFmtId="0" fontId="5" fillId="9" borderId="6" xfId="0" applyFont="1" applyFill="1" applyBorder="1"/>
    <xf numFmtId="0" fontId="52" fillId="0" borderId="0" xfId="0" applyFont="1" applyAlignment="1">
      <alignment horizontal="left"/>
    </xf>
    <xf numFmtId="0" fontId="28" fillId="10" borderId="1" xfId="0" applyFont="1" applyFill="1" applyBorder="1"/>
    <xf numFmtId="0" fontId="5" fillId="8" borderId="0" xfId="0" applyFont="1" applyFill="1"/>
    <xf numFmtId="0" fontId="53" fillId="10" borderId="1" xfId="0" applyFont="1" applyFill="1" applyBorder="1"/>
    <xf numFmtId="0" fontId="3" fillId="10" borderId="1" xfId="0" applyFont="1" applyFill="1" applyBorder="1"/>
    <xf numFmtId="0" fontId="3" fillId="6" borderId="0" xfId="0" applyFont="1" applyFill="1"/>
    <xf numFmtId="0" fontId="5" fillId="9" borderId="5" xfId="0" applyFont="1" applyFill="1" applyBorder="1"/>
    <xf numFmtId="0" fontId="5" fillId="10" borderId="6" xfId="0" applyFont="1" applyFill="1" applyBorder="1"/>
    <xf numFmtId="0" fontId="4" fillId="9" borderId="1" xfId="0" applyFont="1" applyFill="1" applyBorder="1"/>
    <xf numFmtId="0" fontId="4" fillId="9" borderId="6" xfId="0" applyFont="1" applyFill="1" applyBorder="1"/>
    <xf numFmtId="0" fontId="5" fillId="12" borderId="1" xfId="0" applyFont="1" applyFill="1" applyBorder="1"/>
    <xf numFmtId="0" fontId="5" fillId="12" borderId="4" xfId="0" applyFont="1" applyFill="1" applyBorder="1"/>
    <xf numFmtId="0" fontId="4" fillId="12" borderId="6" xfId="0" applyFont="1" applyFill="1" applyBorder="1"/>
    <xf numFmtId="0" fontId="5" fillId="12" borderId="0" xfId="0" applyFont="1" applyFill="1"/>
    <xf numFmtId="0" fontId="54" fillId="12" borderId="1" xfId="0" applyFont="1" applyFill="1" applyBorder="1"/>
    <xf numFmtId="0" fontId="53" fillId="12" borderId="1" xfId="0" applyFont="1" applyFill="1" applyBorder="1"/>
    <xf numFmtId="0" fontId="15" fillId="6" borderId="0" xfId="0" applyFont="1" applyFill="1" applyAlignment="1">
      <alignment horizontal="left"/>
    </xf>
    <xf numFmtId="0" fontId="35" fillId="6" borderId="6" xfId="0" applyFont="1" applyFill="1" applyBorder="1"/>
    <xf numFmtId="0" fontId="3" fillId="6" borderId="1" xfId="0" applyFont="1" applyFill="1" applyBorder="1"/>
    <xf numFmtId="0" fontId="5" fillId="6" borderId="1" xfId="0" applyFont="1" applyFill="1" applyBorder="1"/>
    <xf numFmtId="0" fontId="4" fillId="6" borderId="6" xfId="0" applyFont="1" applyFill="1" applyBorder="1"/>
    <xf numFmtId="0" fontId="11" fillId="6" borderId="1" xfId="0" applyFont="1" applyFill="1" applyBorder="1"/>
    <xf numFmtId="0" fontId="4" fillId="6" borderId="4" xfId="0" applyFont="1" applyFill="1" applyBorder="1"/>
    <xf numFmtId="0" fontId="17" fillId="6" borderId="0" xfId="0" applyFont="1" applyFill="1"/>
    <xf numFmtId="0" fontId="19" fillId="6" borderId="0" xfId="0" applyFont="1" applyFill="1" applyAlignment="1">
      <alignment horizontal="left"/>
    </xf>
    <xf numFmtId="0" fontId="55" fillId="6" borderId="0" xfId="0" applyFont="1" applyFill="1"/>
    <xf numFmtId="0" fontId="35" fillId="10" borderId="6" xfId="0" applyFont="1" applyFill="1" applyBorder="1" applyAlignment="1">
      <alignment horizontal="center"/>
    </xf>
    <xf numFmtId="0" fontId="3" fillId="13" borderId="1" xfId="0" applyFont="1" applyFill="1" applyBorder="1" applyAlignment="1">
      <alignment wrapText="1"/>
    </xf>
    <xf numFmtId="0" fontId="4" fillId="10" borderId="1" xfId="0" applyFont="1" applyFill="1" applyBorder="1"/>
    <xf numFmtId="0" fontId="4" fillId="10" borderId="6" xfId="0" applyFont="1" applyFill="1" applyBorder="1"/>
    <xf numFmtId="0" fontId="4" fillId="2" borderId="1" xfId="0" applyFont="1" applyFill="1" applyBorder="1"/>
    <xf numFmtId="0" fontId="4" fillId="2" borderId="6" xfId="0" applyFont="1" applyFill="1" applyBorder="1"/>
    <xf numFmtId="0" fontId="4" fillId="12" borderId="4" xfId="0" applyFont="1" applyFill="1" applyBorder="1"/>
    <xf numFmtId="0" fontId="5" fillId="11" borderId="5" xfId="0" applyFont="1" applyFill="1" applyBorder="1"/>
    <xf numFmtId="0" fontId="5" fillId="11" borderId="6" xfId="0" applyFont="1" applyFill="1" applyBorder="1"/>
    <xf numFmtId="0" fontId="17" fillId="12" borderId="0" xfId="0" applyFont="1" applyFill="1"/>
    <xf numFmtId="0" fontId="4" fillId="12" borderId="1" xfId="0" applyFont="1" applyFill="1" applyBorder="1" applyAlignment="1">
      <alignment horizontal="center"/>
    </xf>
    <xf numFmtId="0" fontId="11" fillId="12" borderId="1" xfId="0" applyFont="1" applyFill="1" applyBorder="1"/>
    <xf numFmtId="0" fontId="19" fillId="12" borderId="0" xfId="0" applyFont="1" applyFill="1" applyAlignment="1">
      <alignment horizontal="left"/>
    </xf>
    <xf numFmtId="0" fontId="5" fillId="8" borderId="1" xfId="0" applyFont="1" applyFill="1" applyBorder="1"/>
    <xf numFmtId="0" fontId="56" fillId="8" borderId="0" xfId="0" applyFont="1" applyFill="1"/>
    <xf numFmtId="0" fontId="57" fillId="8" borderId="0" xfId="0" applyFont="1" applyFill="1"/>
    <xf numFmtId="0" fontId="4" fillId="8" borderId="6" xfId="0" applyFont="1" applyFill="1" applyBorder="1" applyAlignment="1">
      <alignment horizontal="center"/>
    </xf>
    <xf numFmtId="0" fontId="58" fillId="8" borderId="1" xfId="0" applyFont="1" applyFill="1" applyBorder="1"/>
    <xf numFmtId="0" fontId="59" fillId="8" borderId="0" xfId="0" applyFont="1" applyFill="1"/>
    <xf numFmtId="0" fontId="4" fillId="12" borderId="6" xfId="0" applyFont="1" applyFill="1" applyBorder="1" applyAlignment="1">
      <alignment horizontal="center"/>
    </xf>
    <xf numFmtId="0" fontId="60" fillId="0" borderId="0" xfId="0" applyFont="1" applyAlignment="1">
      <alignment horizontal="left"/>
    </xf>
    <xf numFmtId="0" fontId="4" fillId="11" borderId="6" xfId="0" applyFont="1" applyFill="1" applyBorder="1"/>
    <xf numFmtId="0" fontId="4" fillId="11" borderId="1" xfId="0" applyFont="1" applyFill="1" applyBorder="1"/>
    <xf numFmtId="0" fontId="61" fillId="6" borderId="0" xfId="0" applyFont="1" applyFill="1" applyAlignment="1">
      <alignment horizontal="left"/>
    </xf>
    <xf numFmtId="0" fontId="62" fillId="0" borderId="1" xfId="0" applyFont="1" applyBorder="1"/>
    <xf numFmtId="0" fontId="22" fillId="0" borderId="1" xfId="0" applyFont="1" applyBorder="1"/>
    <xf numFmtId="0" fontId="5" fillId="0" borderId="10" xfId="0" applyFont="1" applyBorder="1"/>
    <xf numFmtId="0" fontId="5" fillId="0" borderId="16" xfId="0" applyFont="1" applyBorder="1"/>
    <xf numFmtId="0" fontId="5" fillId="9" borderId="10" xfId="0" applyFont="1" applyFill="1" applyBorder="1"/>
    <xf numFmtId="0" fontId="63" fillId="0" borderId="0" xfId="0" applyFont="1"/>
    <xf numFmtId="0" fontId="64" fillId="14" borderId="0" xfId="0" applyFont="1" applyFill="1"/>
    <xf numFmtId="0" fontId="3" fillId="13" borderId="0" xfId="0" applyFont="1" applyFill="1" applyAlignment="1">
      <alignment wrapText="1"/>
    </xf>
    <xf numFmtId="0" fontId="5" fillId="3" borderId="1" xfId="0" applyFont="1" applyFill="1" applyBorder="1"/>
    <xf numFmtId="0" fontId="65" fillId="10" borderId="1" xfId="0" applyFont="1" applyFill="1" applyBorder="1"/>
    <xf numFmtId="0" fontId="65" fillId="10" borderId="5" xfId="0" applyFont="1" applyFill="1" applyBorder="1"/>
    <xf numFmtId="0" fontId="65" fillId="9" borderId="3" xfId="0" applyFont="1" applyFill="1" applyBorder="1"/>
    <xf numFmtId="0" fontId="5" fillId="10" borderId="3" xfId="0" applyFont="1" applyFill="1" applyBorder="1"/>
    <xf numFmtId="0" fontId="65" fillId="9" borderId="1" xfId="0" applyFont="1" applyFill="1" applyBorder="1"/>
    <xf numFmtId="0" fontId="53" fillId="10" borderId="5" xfId="0" applyFont="1" applyFill="1" applyBorder="1"/>
    <xf numFmtId="0" fontId="66" fillId="6" borderId="0" xfId="0" applyFont="1" applyFill="1" applyAlignment="1">
      <alignment horizontal="left"/>
    </xf>
    <xf numFmtId="0" fontId="2" fillId="6" borderId="1" xfId="0" applyFont="1" applyFill="1" applyBorder="1" applyAlignment="1">
      <alignment vertical="center" wrapText="1"/>
    </xf>
    <xf numFmtId="0" fontId="12" fillId="6" borderId="0" xfId="0" applyFont="1" applyFill="1" applyAlignment="1">
      <alignment vertical="center" wrapText="1"/>
    </xf>
    <xf numFmtId="0" fontId="2" fillId="6" borderId="0" xfId="0" applyFont="1" applyFill="1" applyAlignment="1">
      <alignment vertical="center" wrapText="1"/>
    </xf>
    <xf numFmtId="0" fontId="2" fillId="6" borderId="0" xfId="0" applyFont="1" applyFill="1" applyAlignment="1">
      <alignment horizontal="left" vertical="center" wrapText="1"/>
    </xf>
    <xf numFmtId="0" fontId="12" fillId="6" borderId="1" xfId="0" applyFont="1" applyFill="1" applyBorder="1" applyAlignment="1">
      <alignment wrapText="1"/>
    </xf>
    <xf numFmtId="0" fontId="6" fillId="6" borderId="1" xfId="0" applyFont="1" applyFill="1" applyBorder="1" applyAlignment="1">
      <alignment vertical="center" wrapText="1"/>
    </xf>
    <xf numFmtId="0" fontId="6" fillId="0" borderId="1" xfId="0" applyFont="1" applyBorder="1" applyAlignment="1">
      <alignment vertical="center" wrapText="1"/>
    </xf>
    <xf numFmtId="164" fontId="5" fillId="0" borderId="2" xfId="0" applyNumberFormat="1" applyFont="1" applyBorder="1" applyAlignment="1">
      <alignment horizontal="center" vertical="center"/>
    </xf>
    <xf numFmtId="0" fontId="10" fillId="0" borderId="4" xfId="0" applyFont="1" applyBorder="1"/>
    <xf numFmtId="0" fontId="10" fillId="0" borderId="6" xfId="0" applyFont="1" applyBorder="1"/>
    <xf numFmtId="0" fontId="5" fillId="0" borderId="5" xfId="0" applyFont="1" applyBorder="1" applyAlignment="1">
      <alignment vertical="center" wrapText="1"/>
    </xf>
    <xf numFmtId="164" fontId="5" fillId="6" borderId="2" xfId="0" applyNumberFormat="1" applyFont="1" applyFill="1" applyBorder="1" applyAlignment="1">
      <alignment horizontal="center" vertical="center"/>
    </xf>
    <xf numFmtId="0" fontId="3" fillId="0" borderId="0" xfId="0" applyFont="1" applyAlignment="1">
      <alignment horizontal="center" wrapText="1"/>
    </xf>
    <xf numFmtId="0" fontId="0" fillId="0" borderId="0" xfId="0"/>
    <xf numFmtId="0" fontId="3" fillId="0" borderId="0" xfId="0" applyFont="1"/>
    <xf numFmtId="164" fontId="5" fillId="0" borderId="4" xfId="0" applyNumberFormat="1" applyFont="1" applyBorder="1" applyAlignment="1">
      <alignment horizontal="center" vertical="center"/>
    </xf>
    <xf numFmtId="0" fontId="5" fillId="0" borderId="5" xfId="0" applyFont="1" applyBorder="1"/>
    <xf numFmtId="164" fontId="4" fillId="0" borderId="2" xfId="0" applyNumberFormat="1" applyFont="1" applyBorder="1" applyAlignment="1">
      <alignment horizontal="center" vertical="center"/>
    </xf>
    <xf numFmtId="164" fontId="5" fillId="0" borderId="5" xfId="0" applyNumberFormat="1" applyFont="1" applyBorder="1" applyAlignment="1">
      <alignment horizontal="center" vertical="center"/>
    </xf>
    <xf numFmtId="0" fontId="3" fillId="10" borderId="9" xfId="0" applyFont="1" applyFill="1" applyBorder="1" applyAlignment="1">
      <alignment horizontal="center" wrapText="1"/>
    </xf>
    <xf numFmtId="0" fontId="10" fillId="0" borderId="11" xfId="0" applyFont="1" applyBorder="1"/>
    <xf numFmtId="0" fontId="10" fillId="0" borderId="12" xfId="0" applyFont="1" applyBorder="1"/>
    <xf numFmtId="0" fontId="10" fillId="0" borderId="13" xfId="0" applyFont="1" applyBorder="1"/>
    <xf numFmtId="0" fontId="10" fillId="0" borderId="14" xfId="0" applyFont="1" applyBorder="1"/>
    <xf numFmtId="0" fontId="10" fillId="0" borderId="15" xfId="0" applyFont="1" applyBorder="1"/>
    <xf numFmtId="0" fontId="10" fillId="0" borderId="8" xfId="0" applyFont="1" applyBorder="1"/>
    <xf numFmtId="0" fontId="5" fillId="10" borderId="5" xfId="0" applyFont="1" applyFill="1" applyBorder="1"/>
    <xf numFmtId="0" fontId="5" fillId="0" borderId="5" xfId="0" applyFont="1" applyBorder="1" applyAlignment="1">
      <alignment vertical="center"/>
    </xf>
    <xf numFmtId="0" fontId="5" fillId="0" borderId="4" xfId="0" applyFont="1" applyBorder="1" applyAlignment="1">
      <alignment vertical="center"/>
    </xf>
    <xf numFmtId="0" fontId="5" fillId="9" borderId="5" xfId="0" applyFont="1" applyFill="1" applyBorder="1"/>
    <xf numFmtId="0" fontId="4" fillId="0" borderId="5" xfId="0" applyFont="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xf>
  </cellXfs>
  <cellStyles count="1">
    <cellStyle name="Обычный" xfId="0" builtinId="0"/>
  </cellStyles>
  <dxfs count="44">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
      <font>
        <b/>
        <color theme="0"/>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Январь'!$I$2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23D6-4979-A0F2-187974BBF15F}"/>
              </c:ext>
            </c:extLst>
          </c:dPt>
          <c:dPt>
            <c:idx val="1"/>
            <c:bubble3D val="0"/>
            <c:spPr>
              <a:solidFill>
                <a:srgbClr val="EA4335"/>
              </a:solidFill>
            </c:spPr>
            <c:extLst>
              <c:ext xmlns:c16="http://schemas.microsoft.com/office/drawing/2014/chart" uri="{C3380CC4-5D6E-409C-BE32-E72D297353CC}">
                <c16:uniqueId val="{00000003-23D6-4979-A0F2-187974BBF15F}"/>
              </c:ext>
            </c:extLst>
          </c:dPt>
          <c:dPt>
            <c:idx val="2"/>
            <c:bubble3D val="0"/>
            <c:spPr>
              <a:solidFill>
                <a:srgbClr val="FBBC04"/>
              </a:solidFill>
            </c:spPr>
            <c:extLst>
              <c:ext xmlns:c16="http://schemas.microsoft.com/office/drawing/2014/chart" uri="{C3380CC4-5D6E-409C-BE32-E72D297353CC}">
                <c16:uniqueId val="{00000005-23D6-4979-A0F2-187974BBF15F}"/>
              </c:ext>
            </c:extLst>
          </c:dPt>
          <c:dPt>
            <c:idx val="3"/>
            <c:bubble3D val="0"/>
            <c:spPr>
              <a:solidFill>
                <a:srgbClr val="34A853"/>
              </a:solidFill>
            </c:spPr>
            <c:extLst>
              <c:ext xmlns:c16="http://schemas.microsoft.com/office/drawing/2014/chart" uri="{C3380CC4-5D6E-409C-BE32-E72D297353CC}">
                <c16:uniqueId val="{00000007-23D6-4979-A0F2-187974BBF15F}"/>
              </c:ext>
            </c:extLst>
          </c:dPt>
          <c:dPt>
            <c:idx val="4"/>
            <c:bubble3D val="0"/>
            <c:spPr>
              <a:solidFill>
                <a:srgbClr val="FF6D01"/>
              </a:solidFill>
            </c:spPr>
            <c:extLst>
              <c:ext xmlns:c16="http://schemas.microsoft.com/office/drawing/2014/chart" uri="{C3380CC4-5D6E-409C-BE32-E72D297353CC}">
                <c16:uniqueId val="{00000009-23D6-4979-A0F2-187974BBF15F}"/>
              </c:ext>
            </c:extLst>
          </c:dPt>
          <c:dPt>
            <c:idx val="5"/>
            <c:bubble3D val="0"/>
            <c:spPr>
              <a:solidFill>
                <a:srgbClr val="46BDC6"/>
              </a:solidFill>
            </c:spPr>
            <c:extLst>
              <c:ext xmlns:c16="http://schemas.microsoft.com/office/drawing/2014/chart" uri="{C3380CC4-5D6E-409C-BE32-E72D297353CC}">
                <c16:uniqueId val="{0000000B-23D6-4979-A0F2-187974BBF15F}"/>
              </c:ext>
            </c:extLst>
          </c:dPt>
          <c:dPt>
            <c:idx val="6"/>
            <c:bubble3D val="0"/>
            <c:spPr>
              <a:solidFill>
                <a:srgbClr val="7BAAF7"/>
              </a:solidFill>
            </c:spPr>
            <c:extLst>
              <c:ext xmlns:c16="http://schemas.microsoft.com/office/drawing/2014/chart" uri="{C3380CC4-5D6E-409C-BE32-E72D297353CC}">
                <c16:uniqueId val="{0000000D-23D6-4979-A0F2-187974BBF15F}"/>
              </c:ext>
            </c:extLst>
          </c:dPt>
          <c:dPt>
            <c:idx val="7"/>
            <c:bubble3D val="0"/>
            <c:spPr>
              <a:solidFill>
                <a:srgbClr val="F07B72"/>
              </a:solidFill>
            </c:spPr>
            <c:extLst>
              <c:ext xmlns:c16="http://schemas.microsoft.com/office/drawing/2014/chart" uri="{C3380CC4-5D6E-409C-BE32-E72D297353CC}">
                <c16:uniqueId val="{0000000F-23D6-4979-A0F2-187974BBF15F}"/>
              </c:ext>
            </c:extLst>
          </c:dPt>
          <c:dPt>
            <c:idx val="8"/>
            <c:bubble3D val="0"/>
            <c:spPr>
              <a:solidFill>
                <a:srgbClr val="FCD04F"/>
              </a:solidFill>
            </c:spPr>
            <c:extLst>
              <c:ext xmlns:c16="http://schemas.microsoft.com/office/drawing/2014/chart" uri="{C3380CC4-5D6E-409C-BE32-E72D297353CC}">
                <c16:uniqueId val="{00000011-23D6-4979-A0F2-187974BBF15F}"/>
              </c:ext>
            </c:extLst>
          </c:dPt>
          <c:dPt>
            <c:idx val="9"/>
            <c:bubble3D val="0"/>
            <c:spPr>
              <a:solidFill>
                <a:srgbClr val="71C287"/>
              </a:solidFill>
            </c:spPr>
            <c:extLst>
              <c:ext xmlns:c16="http://schemas.microsoft.com/office/drawing/2014/chart" uri="{C3380CC4-5D6E-409C-BE32-E72D297353CC}">
                <c16:uniqueId val="{00000013-23D6-4979-A0F2-187974BBF15F}"/>
              </c:ext>
            </c:extLst>
          </c:dPt>
          <c:dPt>
            <c:idx val="10"/>
            <c:bubble3D val="0"/>
            <c:spPr>
              <a:solidFill>
                <a:srgbClr val="FF994D"/>
              </a:solidFill>
            </c:spPr>
            <c:extLst>
              <c:ext xmlns:c16="http://schemas.microsoft.com/office/drawing/2014/chart" uri="{C3380CC4-5D6E-409C-BE32-E72D297353CC}">
                <c16:uniqueId val="{00000015-23D6-4979-A0F2-187974BBF15F}"/>
              </c:ext>
            </c:extLst>
          </c:dPt>
          <c:dPt>
            <c:idx val="11"/>
            <c:bubble3D val="0"/>
            <c:spPr>
              <a:solidFill>
                <a:srgbClr val="7ED1D7"/>
              </a:solidFill>
            </c:spPr>
            <c:extLst>
              <c:ext xmlns:c16="http://schemas.microsoft.com/office/drawing/2014/chart" uri="{C3380CC4-5D6E-409C-BE32-E72D297353CC}">
                <c16:uniqueId val="{00000017-23D6-4979-A0F2-187974BBF15F}"/>
              </c:ext>
            </c:extLst>
          </c:dPt>
          <c:dPt>
            <c:idx val="12"/>
            <c:bubble3D val="0"/>
            <c:spPr>
              <a:solidFill>
                <a:srgbClr val="B3CEFB"/>
              </a:solidFill>
            </c:spPr>
            <c:extLst>
              <c:ext xmlns:c16="http://schemas.microsoft.com/office/drawing/2014/chart" uri="{C3380CC4-5D6E-409C-BE32-E72D297353CC}">
                <c16:uniqueId val="{00000019-23D6-4979-A0F2-187974BBF15F}"/>
              </c:ext>
            </c:extLst>
          </c:dPt>
          <c:dPt>
            <c:idx val="13"/>
            <c:bubble3D val="0"/>
            <c:spPr>
              <a:solidFill>
                <a:srgbClr val="F7B4AE"/>
              </a:solidFill>
            </c:spPr>
            <c:extLst>
              <c:ext xmlns:c16="http://schemas.microsoft.com/office/drawing/2014/chart" uri="{C3380CC4-5D6E-409C-BE32-E72D297353CC}">
                <c16:uniqueId val="{0000001B-23D6-4979-A0F2-187974BBF15F}"/>
              </c:ext>
            </c:extLst>
          </c:dPt>
          <c:dPt>
            <c:idx val="14"/>
            <c:bubble3D val="0"/>
            <c:spPr>
              <a:solidFill>
                <a:srgbClr val="FDE49B"/>
              </a:solidFill>
            </c:spPr>
            <c:extLst>
              <c:ext xmlns:c16="http://schemas.microsoft.com/office/drawing/2014/chart" uri="{C3380CC4-5D6E-409C-BE32-E72D297353CC}">
                <c16:uniqueId val="{0000001D-23D6-4979-A0F2-187974BBF15F}"/>
              </c:ext>
            </c:extLst>
          </c:dPt>
          <c:dPt>
            <c:idx val="15"/>
            <c:bubble3D val="0"/>
            <c:spPr>
              <a:solidFill>
                <a:srgbClr val="AEDCBA"/>
              </a:solidFill>
            </c:spPr>
            <c:extLst>
              <c:ext xmlns:c16="http://schemas.microsoft.com/office/drawing/2014/chart" uri="{C3380CC4-5D6E-409C-BE32-E72D297353CC}">
                <c16:uniqueId val="{0000001F-23D6-4979-A0F2-187974BBF15F}"/>
              </c:ext>
            </c:extLst>
          </c:dPt>
          <c:dPt>
            <c:idx val="16"/>
            <c:bubble3D val="0"/>
            <c:spPr>
              <a:solidFill>
                <a:srgbClr val="FFC599"/>
              </a:solidFill>
            </c:spPr>
            <c:extLst>
              <c:ext xmlns:c16="http://schemas.microsoft.com/office/drawing/2014/chart" uri="{C3380CC4-5D6E-409C-BE32-E72D297353CC}">
                <c16:uniqueId val="{00000021-23D6-4979-A0F2-187974BBF15F}"/>
              </c:ext>
            </c:extLst>
          </c:dPt>
          <c:dPt>
            <c:idx val="17"/>
            <c:bubble3D val="0"/>
            <c:spPr>
              <a:solidFill>
                <a:srgbClr val="B5E5E8"/>
              </a:solidFill>
            </c:spPr>
            <c:extLst>
              <c:ext xmlns:c16="http://schemas.microsoft.com/office/drawing/2014/chart" uri="{C3380CC4-5D6E-409C-BE32-E72D297353CC}">
                <c16:uniqueId val="{00000023-23D6-4979-A0F2-187974BBF15F}"/>
              </c:ext>
            </c:extLst>
          </c:dPt>
          <c:dPt>
            <c:idx val="18"/>
            <c:bubble3D val="0"/>
            <c:spPr>
              <a:solidFill>
                <a:srgbClr val="ECF3FE"/>
              </a:solidFill>
            </c:spPr>
            <c:extLst>
              <c:ext xmlns:c16="http://schemas.microsoft.com/office/drawing/2014/chart" uri="{C3380CC4-5D6E-409C-BE32-E72D297353CC}">
                <c16:uniqueId val="{00000025-23D6-4979-A0F2-187974BBF15F}"/>
              </c:ext>
            </c:extLst>
          </c:dPt>
          <c:dPt>
            <c:idx val="19"/>
            <c:bubble3D val="0"/>
            <c:spPr>
              <a:solidFill>
                <a:srgbClr val="FDECEB"/>
              </a:solidFill>
            </c:spPr>
            <c:extLst>
              <c:ext xmlns:c16="http://schemas.microsoft.com/office/drawing/2014/chart" uri="{C3380CC4-5D6E-409C-BE32-E72D297353CC}">
                <c16:uniqueId val="{00000027-23D6-4979-A0F2-187974BBF15F}"/>
              </c:ext>
            </c:extLst>
          </c:dPt>
          <c:cat>
            <c:strRef>
              <c:f>'Отчет Январь'!$H$3:$H$22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Январь'!$I$3:$I$22</c:f>
              <c:numCache>
                <c:formatCode>General</c:formatCode>
                <c:ptCount val="20"/>
                <c:pt idx="0">
                  <c:v>4</c:v>
                </c:pt>
                <c:pt idx="1">
                  <c:v>8</c:v>
                </c:pt>
                <c:pt idx="2">
                  <c:v>0</c:v>
                </c:pt>
                <c:pt idx="3">
                  <c:v>1</c:v>
                </c:pt>
                <c:pt idx="4">
                  <c:v>0</c:v>
                </c:pt>
                <c:pt idx="5">
                  <c:v>0</c:v>
                </c:pt>
                <c:pt idx="6">
                  <c:v>0</c:v>
                </c:pt>
                <c:pt idx="7">
                  <c:v>12</c:v>
                </c:pt>
                <c:pt idx="8">
                  <c:v>0</c:v>
                </c:pt>
                <c:pt idx="9">
                  <c:v>3</c:v>
                </c:pt>
                <c:pt idx="10">
                  <c:v>0</c:v>
                </c:pt>
                <c:pt idx="11">
                  <c:v>1</c:v>
                </c:pt>
                <c:pt idx="12">
                  <c:v>0</c:v>
                </c:pt>
                <c:pt idx="13">
                  <c:v>0</c:v>
                </c:pt>
                <c:pt idx="14">
                  <c:v>0</c:v>
                </c:pt>
                <c:pt idx="15">
                  <c:v>0</c:v>
                </c:pt>
                <c:pt idx="16">
                  <c:v>49</c:v>
                </c:pt>
                <c:pt idx="17">
                  <c:v>9</c:v>
                </c:pt>
                <c:pt idx="18">
                  <c:v>1</c:v>
                </c:pt>
                <c:pt idx="19">
                  <c:v>8</c:v>
                </c:pt>
              </c:numCache>
            </c:numRef>
          </c:val>
          <c:extLst>
            <c:ext xmlns:c16="http://schemas.microsoft.com/office/drawing/2014/chart" uri="{C3380CC4-5D6E-409C-BE32-E72D297353CC}">
              <c16:uniqueId val="{00000028-23D6-4979-A0F2-187974BBF15F}"/>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Январь'!$B$2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6C9F-4594-9E18-AC84E6871230}"/>
              </c:ext>
            </c:extLst>
          </c:dPt>
          <c:dPt>
            <c:idx val="1"/>
            <c:bubble3D val="0"/>
            <c:spPr>
              <a:solidFill>
                <a:srgbClr val="EA4335"/>
              </a:solidFill>
            </c:spPr>
            <c:extLst>
              <c:ext xmlns:c16="http://schemas.microsoft.com/office/drawing/2014/chart" uri="{C3380CC4-5D6E-409C-BE32-E72D297353CC}">
                <c16:uniqueId val="{00000003-6C9F-4594-9E18-AC84E6871230}"/>
              </c:ext>
            </c:extLst>
          </c:dPt>
          <c:dPt>
            <c:idx val="2"/>
            <c:bubble3D val="0"/>
            <c:spPr>
              <a:solidFill>
                <a:srgbClr val="FBBC04"/>
              </a:solidFill>
            </c:spPr>
            <c:extLst>
              <c:ext xmlns:c16="http://schemas.microsoft.com/office/drawing/2014/chart" uri="{C3380CC4-5D6E-409C-BE32-E72D297353CC}">
                <c16:uniqueId val="{00000005-6C9F-4594-9E18-AC84E6871230}"/>
              </c:ext>
            </c:extLst>
          </c:dPt>
          <c:dPt>
            <c:idx val="3"/>
            <c:bubble3D val="0"/>
            <c:spPr>
              <a:solidFill>
                <a:srgbClr val="34A853"/>
              </a:solidFill>
            </c:spPr>
            <c:extLst>
              <c:ext xmlns:c16="http://schemas.microsoft.com/office/drawing/2014/chart" uri="{C3380CC4-5D6E-409C-BE32-E72D297353CC}">
                <c16:uniqueId val="{00000007-6C9F-4594-9E18-AC84E6871230}"/>
              </c:ext>
            </c:extLst>
          </c:dPt>
          <c:dPt>
            <c:idx val="4"/>
            <c:bubble3D val="0"/>
            <c:spPr>
              <a:solidFill>
                <a:srgbClr val="FF6D01"/>
              </a:solidFill>
            </c:spPr>
            <c:extLst>
              <c:ext xmlns:c16="http://schemas.microsoft.com/office/drawing/2014/chart" uri="{C3380CC4-5D6E-409C-BE32-E72D297353CC}">
                <c16:uniqueId val="{00000009-6C9F-4594-9E18-AC84E6871230}"/>
              </c:ext>
            </c:extLst>
          </c:dPt>
          <c:dPt>
            <c:idx val="5"/>
            <c:bubble3D val="0"/>
            <c:spPr>
              <a:solidFill>
                <a:srgbClr val="46BDC6"/>
              </a:solidFill>
            </c:spPr>
            <c:extLst>
              <c:ext xmlns:c16="http://schemas.microsoft.com/office/drawing/2014/chart" uri="{C3380CC4-5D6E-409C-BE32-E72D297353CC}">
                <c16:uniqueId val="{0000000B-6C9F-4594-9E18-AC84E6871230}"/>
              </c:ext>
            </c:extLst>
          </c:dPt>
          <c:dPt>
            <c:idx val="6"/>
            <c:bubble3D val="0"/>
            <c:spPr>
              <a:solidFill>
                <a:srgbClr val="7BAAF7"/>
              </a:solidFill>
            </c:spPr>
            <c:extLst>
              <c:ext xmlns:c16="http://schemas.microsoft.com/office/drawing/2014/chart" uri="{C3380CC4-5D6E-409C-BE32-E72D297353CC}">
                <c16:uniqueId val="{0000000D-6C9F-4594-9E18-AC84E6871230}"/>
              </c:ext>
            </c:extLst>
          </c:dPt>
          <c:dPt>
            <c:idx val="7"/>
            <c:bubble3D val="0"/>
            <c:spPr>
              <a:solidFill>
                <a:srgbClr val="F07B72"/>
              </a:solidFill>
            </c:spPr>
            <c:extLst>
              <c:ext xmlns:c16="http://schemas.microsoft.com/office/drawing/2014/chart" uri="{C3380CC4-5D6E-409C-BE32-E72D297353CC}">
                <c16:uniqueId val="{0000000F-6C9F-4594-9E18-AC84E6871230}"/>
              </c:ext>
            </c:extLst>
          </c:dPt>
          <c:dPt>
            <c:idx val="8"/>
            <c:bubble3D val="0"/>
            <c:spPr>
              <a:solidFill>
                <a:srgbClr val="FCD04F"/>
              </a:solidFill>
            </c:spPr>
            <c:extLst>
              <c:ext xmlns:c16="http://schemas.microsoft.com/office/drawing/2014/chart" uri="{C3380CC4-5D6E-409C-BE32-E72D297353CC}">
                <c16:uniqueId val="{00000011-6C9F-4594-9E18-AC84E6871230}"/>
              </c:ext>
            </c:extLst>
          </c:dPt>
          <c:cat>
            <c:strRef>
              <c:f>'Отчет Январь'!$A$3:$A$11</c:f>
              <c:strCache>
                <c:ptCount val="9"/>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strCache>
            </c:strRef>
          </c:cat>
          <c:val>
            <c:numRef>
              <c:f>'Отчет Январь'!$B$3:$B$11</c:f>
              <c:numCache>
                <c:formatCode>General</c:formatCode>
                <c:ptCount val="9"/>
                <c:pt idx="0">
                  <c:v>196</c:v>
                </c:pt>
                <c:pt idx="1">
                  <c:v>0</c:v>
                </c:pt>
                <c:pt idx="2">
                  <c:v>0</c:v>
                </c:pt>
                <c:pt idx="3">
                  <c:v>0</c:v>
                </c:pt>
                <c:pt idx="4">
                  <c:v>0</c:v>
                </c:pt>
                <c:pt idx="5">
                  <c:v>0</c:v>
                </c:pt>
                <c:pt idx="6">
                  <c:v>31</c:v>
                </c:pt>
                <c:pt idx="7">
                  <c:v>207</c:v>
                </c:pt>
                <c:pt idx="8">
                  <c:v>0</c:v>
                </c:pt>
              </c:numCache>
            </c:numRef>
          </c:val>
          <c:extLst>
            <c:ext xmlns:c16="http://schemas.microsoft.com/office/drawing/2014/chart" uri="{C3380CC4-5D6E-409C-BE32-E72D297353CC}">
              <c16:uniqueId val="{00000012-6C9F-4594-9E18-AC84E687123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Январь'!$D$2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Январь'!$A$3:$A$12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Январь'!$D$3:$D$8</c:f>
              <c:numCache>
                <c:formatCode>General</c:formatCode>
                <c:ptCount val="6"/>
                <c:pt idx="0">
                  <c:v>20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276-40FD-B19D-5201C7FDA9EC}"/>
            </c:ext>
          </c:extLst>
        </c:ser>
        <c:ser>
          <c:idx val="1"/>
          <c:order val="1"/>
          <c:tx>
            <c:strRef>
              <c:f>'Отчет Январь'!$E$2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Январь'!$A$3:$A$12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Январь'!$E$3:$E$8</c:f>
              <c:numCache>
                <c:formatCode>General</c:formatCode>
                <c:ptCount val="6"/>
                <c:pt idx="0">
                  <c:v>1</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276-40FD-B19D-5201C7FDA9EC}"/>
            </c:ext>
          </c:extLst>
        </c:ser>
        <c:ser>
          <c:idx val="2"/>
          <c:order val="2"/>
          <c:tx>
            <c:strRef>
              <c:f>'Отчет Январь'!$F$2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Январь'!$A$3:$A$12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Январь'!$F$3:$F$8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276-40FD-B19D-5201C7FDA9EC}"/>
            </c:ext>
          </c:extLst>
        </c:ser>
        <c:dLbls>
          <c:showLegendKey val="0"/>
          <c:showVal val="0"/>
          <c:showCatName val="0"/>
          <c:showSerName val="0"/>
          <c:showPercent val="0"/>
          <c:showBubbleSize val="0"/>
        </c:dLbls>
        <c:gapWidth val="150"/>
        <c:axId val="334623617"/>
        <c:axId val="294064809"/>
      </c:barChart>
      <c:catAx>
        <c:axId val="33462361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294064809"/>
        <c:crosses val="autoZero"/>
        <c:auto val="1"/>
        <c:lblAlgn val="ctr"/>
        <c:lblOffset val="100"/>
        <c:noMultiLvlLbl val="1"/>
      </c:catAx>
      <c:valAx>
        <c:axId val="294064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334623617"/>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A9B8-4011-81DC-18B5339AE66B}"/>
              </c:ext>
            </c:extLst>
          </c:dPt>
          <c:dPt>
            <c:idx val="1"/>
            <c:bubble3D val="0"/>
            <c:spPr>
              <a:solidFill>
                <a:srgbClr val="EA4335"/>
              </a:solidFill>
            </c:spPr>
            <c:extLst>
              <c:ext xmlns:c16="http://schemas.microsoft.com/office/drawing/2014/chart" uri="{C3380CC4-5D6E-409C-BE32-E72D297353CC}">
                <c16:uniqueId val="{00000003-A9B8-4011-81DC-18B5339AE66B}"/>
              </c:ext>
            </c:extLst>
          </c:dPt>
          <c:dPt>
            <c:idx val="2"/>
            <c:bubble3D val="0"/>
            <c:spPr>
              <a:solidFill>
                <a:srgbClr val="FBBC04"/>
              </a:solidFill>
            </c:spPr>
            <c:extLst>
              <c:ext xmlns:c16="http://schemas.microsoft.com/office/drawing/2014/chart" uri="{C3380CC4-5D6E-409C-BE32-E72D297353CC}">
                <c16:uniqueId val="{00000005-A9B8-4011-81DC-18B5339AE66B}"/>
              </c:ext>
            </c:extLst>
          </c:dPt>
          <c:cat>
            <c:strRef>
              <c:f>'Отчет Январь'!$C$20:$C$22</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Январь'!$D$20:$D$22</c:f>
              <c:numCache>
                <c:formatCode>General</c:formatCode>
                <c:ptCount val="3"/>
                <c:pt idx="0">
                  <c:v>90</c:v>
                </c:pt>
                <c:pt idx="1">
                  <c:v>4</c:v>
                </c:pt>
                <c:pt idx="2">
                  <c:v>2</c:v>
                </c:pt>
              </c:numCache>
            </c:numRef>
          </c:val>
          <c:extLst>
            <c:ext xmlns:c16="http://schemas.microsoft.com/office/drawing/2014/chart" uri="{C3380CC4-5D6E-409C-BE32-E72D297353CC}">
              <c16:uniqueId val="{00000006-A9B8-4011-81DC-18B5339AE66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Декабрь'!$I$2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24B5-4765-A53D-08A612849F75}"/>
              </c:ext>
            </c:extLst>
          </c:dPt>
          <c:dPt>
            <c:idx val="1"/>
            <c:bubble3D val="0"/>
            <c:spPr>
              <a:solidFill>
                <a:srgbClr val="EA4335"/>
              </a:solidFill>
            </c:spPr>
            <c:extLst>
              <c:ext xmlns:c16="http://schemas.microsoft.com/office/drawing/2014/chart" uri="{C3380CC4-5D6E-409C-BE32-E72D297353CC}">
                <c16:uniqueId val="{00000003-24B5-4765-A53D-08A612849F75}"/>
              </c:ext>
            </c:extLst>
          </c:dPt>
          <c:dPt>
            <c:idx val="2"/>
            <c:bubble3D val="0"/>
            <c:spPr>
              <a:solidFill>
                <a:srgbClr val="FBBC04"/>
              </a:solidFill>
            </c:spPr>
            <c:extLst>
              <c:ext xmlns:c16="http://schemas.microsoft.com/office/drawing/2014/chart" uri="{C3380CC4-5D6E-409C-BE32-E72D297353CC}">
                <c16:uniqueId val="{00000005-24B5-4765-A53D-08A612849F75}"/>
              </c:ext>
            </c:extLst>
          </c:dPt>
          <c:dPt>
            <c:idx val="3"/>
            <c:bubble3D val="0"/>
            <c:spPr>
              <a:solidFill>
                <a:srgbClr val="34A853"/>
              </a:solidFill>
            </c:spPr>
            <c:extLst>
              <c:ext xmlns:c16="http://schemas.microsoft.com/office/drawing/2014/chart" uri="{C3380CC4-5D6E-409C-BE32-E72D297353CC}">
                <c16:uniqueId val="{00000007-24B5-4765-A53D-08A612849F75}"/>
              </c:ext>
            </c:extLst>
          </c:dPt>
          <c:dPt>
            <c:idx val="4"/>
            <c:bubble3D val="0"/>
            <c:spPr>
              <a:solidFill>
                <a:srgbClr val="FF6D01"/>
              </a:solidFill>
            </c:spPr>
            <c:extLst>
              <c:ext xmlns:c16="http://schemas.microsoft.com/office/drawing/2014/chart" uri="{C3380CC4-5D6E-409C-BE32-E72D297353CC}">
                <c16:uniqueId val="{00000009-24B5-4765-A53D-08A612849F75}"/>
              </c:ext>
            </c:extLst>
          </c:dPt>
          <c:dPt>
            <c:idx val="5"/>
            <c:bubble3D val="0"/>
            <c:spPr>
              <a:solidFill>
                <a:srgbClr val="46BDC6"/>
              </a:solidFill>
            </c:spPr>
            <c:extLst>
              <c:ext xmlns:c16="http://schemas.microsoft.com/office/drawing/2014/chart" uri="{C3380CC4-5D6E-409C-BE32-E72D297353CC}">
                <c16:uniqueId val="{0000000B-24B5-4765-A53D-08A612849F75}"/>
              </c:ext>
            </c:extLst>
          </c:dPt>
          <c:dPt>
            <c:idx val="6"/>
            <c:bubble3D val="0"/>
            <c:spPr>
              <a:solidFill>
                <a:srgbClr val="7BAAF7"/>
              </a:solidFill>
            </c:spPr>
            <c:extLst>
              <c:ext xmlns:c16="http://schemas.microsoft.com/office/drawing/2014/chart" uri="{C3380CC4-5D6E-409C-BE32-E72D297353CC}">
                <c16:uniqueId val="{0000000D-24B5-4765-A53D-08A612849F75}"/>
              </c:ext>
            </c:extLst>
          </c:dPt>
          <c:dPt>
            <c:idx val="7"/>
            <c:bubble3D val="0"/>
            <c:spPr>
              <a:solidFill>
                <a:srgbClr val="F07B72"/>
              </a:solidFill>
            </c:spPr>
            <c:extLst>
              <c:ext xmlns:c16="http://schemas.microsoft.com/office/drawing/2014/chart" uri="{C3380CC4-5D6E-409C-BE32-E72D297353CC}">
                <c16:uniqueId val="{0000000F-24B5-4765-A53D-08A612849F75}"/>
              </c:ext>
            </c:extLst>
          </c:dPt>
          <c:dPt>
            <c:idx val="8"/>
            <c:bubble3D val="0"/>
            <c:spPr>
              <a:solidFill>
                <a:srgbClr val="FCD04F"/>
              </a:solidFill>
            </c:spPr>
            <c:extLst>
              <c:ext xmlns:c16="http://schemas.microsoft.com/office/drawing/2014/chart" uri="{C3380CC4-5D6E-409C-BE32-E72D297353CC}">
                <c16:uniqueId val="{00000011-24B5-4765-A53D-08A612849F75}"/>
              </c:ext>
            </c:extLst>
          </c:dPt>
          <c:dPt>
            <c:idx val="9"/>
            <c:bubble3D val="0"/>
            <c:spPr>
              <a:solidFill>
                <a:srgbClr val="71C287"/>
              </a:solidFill>
            </c:spPr>
            <c:extLst>
              <c:ext xmlns:c16="http://schemas.microsoft.com/office/drawing/2014/chart" uri="{C3380CC4-5D6E-409C-BE32-E72D297353CC}">
                <c16:uniqueId val="{00000013-24B5-4765-A53D-08A612849F75}"/>
              </c:ext>
            </c:extLst>
          </c:dPt>
          <c:dPt>
            <c:idx val="10"/>
            <c:bubble3D val="0"/>
            <c:spPr>
              <a:solidFill>
                <a:srgbClr val="FF994D"/>
              </a:solidFill>
            </c:spPr>
            <c:extLst>
              <c:ext xmlns:c16="http://schemas.microsoft.com/office/drawing/2014/chart" uri="{C3380CC4-5D6E-409C-BE32-E72D297353CC}">
                <c16:uniqueId val="{00000015-24B5-4765-A53D-08A612849F75}"/>
              </c:ext>
            </c:extLst>
          </c:dPt>
          <c:dPt>
            <c:idx val="11"/>
            <c:bubble3D val="0"/>
            <c:spPr>
              <a:solidFill>
                <a:srgbClr val="7ED1D7"/>
              </a:solidFill>
            </c:spPr>
            <c:extLst>
              <c:ext xmlns:c16="http://schemas.microsoft.com/office/drawing/2014/chart" uri="{C3380CC4-5D6E-409C-BE32-E72D297353CC}">
                <c16:uniqueId val="{00000017-24B5-4765-A53D-08A612849F75}"/>
              </c:ext>
            </c:extLst>
          </c:dPt>
          <c:dPt>
            <c:idx val="12"/>
            <c:bubble3D val="0"/>
            <c:spPr>
              <a:solidFill>
                <a:srgbClr val="B3CEFB"/>
              </a:solidFill>
            </c:spPr>
            <c:extLst>
              <c:ext xmlns:c16="http://schemas.microsoft.com/office/drawing/2014/chart" uri="{C3380CC4-5D6E-409C-BE32-E72D297353CC}">
                <c16:uniqueId val="{00000019-24B5-4765-A53D-08A612849F75}"/>
              </c:ext>
            </c:extLst>
          </c:dPt>
          <c:dPt>
            <c:idx val="13"/>
            <c:bubble3D val="0"/>
            <c:spPr>
              <a:solidFill>
                <a:srgbClr val="F7B4AE"/>
              </a:solidFill>
            </c:spPr>
            <c:extLst>
              <c:ext xmlns:c16="http://schemas.microsoft.com/office/drawing/2014/chart" uri="{C3380CC4-5D6E-409C-BE32-E72D297353CC}">
                <c16:uniqueId val="{0000001B-24B5-4765-A53D-08A612849F75}"/>
              </c:ext>
            </c:extLst>
          </c:dPt>
          <c:dPt>
            <c:idx val="14"/>
            <c:bubble3D val="0"/>
            <c:spPr>
              <a:solidFill>
                <a:srgbClr val="FDE49B"/>
              </a:solidFill>
            </c:spPr>
            <c:extLst>
              <c:ext xmlns:c16="http://schemas.microsoft.com/office/drawing/2014/chart" uri="{C3380CC4-5D6E-409C-BE32-E72D297353CC}">
                <c16:uniqueId val="{0000001D-24B5-4765-A53D-08A612849F75}"/>
              </c:ext>
            </c:extLst>
          </c:dPt>
          <c:dPt>
            <c:idx val="15"/>
            <c:bubble3D val="0"/>
            <c:spPr>
              <a:solidFill>
                <a:srgbClr val="AEDCBA"/>
              </a:solidFill>
            </c:spPr>
            <c:extLst>
              <c:ext xmlns:c16="http://schemas.microsoft.com/office/drawing/2014/chart" uri="{C3380CC4-5D6E-409C-BE32-E72D297353CC}">
                <c16:uniqueId val="{0000001F-24B5-4765-A53D-08A612849F75}"/>
              </c:ext>
            </c:extLst>
          </c:dPt>
          <c:dPt>
            <c:idx val="16"/>
            <c:bubble3D val="0"/>
            <c:spPr>
              <a:solidFill>
                <a:srgbClr val="FFC599"/>
              </a:solidFill>
            </c:spPr>
            <c:extLst>
              <c:ext xmlns:c16="http://schemas.microsoft.com/office/drawing/2014/chart" uri="{C3380CC4-5D6E-409C-BE32-E72D297353CC}">
                <c16:uniqueId val="{00000021-24B5-4765-A53D-08A612849F75}"/>
              </c:ext>
            </c:extLst>
          </c:dPt>
          <c:dPt>
            <c:idx val="17"/>
            <c:bubble3D val="0"/>
            <c:spPr>
              <a:solidFill>
                <a:srgbClr val="B5E5E8"/>
              </a:solidFill>
            </c:spPr>
            <c:extLst>
              <c:ext xmlns:c16="http://schemas.microsoft.com/office/drawing/2014/chart" uri="{C3380CC4-5D6E-409C-BE32-E72D297353CC}">
                <c16:uniqueId val="{00000023-24B5-4765-A53D-08A612849F75}"/>
              </c:ext>
            </c:extLst>
          </c:dPt>
          <c:dPt>
            <c:idx val="18"/>
            <c:bubble3D val="0"/>
            <c:spPr>
              <a:solidFill>
                <a:srgbClr val="ECF3FE"/>
              </a:solidFill>
            </c:spPr>
            <c:extLst>
              <c:ext xmlns:c16="http://schemas.microsoft.com/office/drawing/2014/chart" uri="{C3380CC4-5D6E-409C-BE32-E72D297353CC}">
                <c16:uniqueId val="{00000025-24B5-4765-A53D-08A612849F75}"/>
              </c:ext>
            </c:extLst>
          </c:dPt>
          <c:dPt>
            <c:idx val="19"/>
            <c:bubble3D val="0"/>
            <c:spPr>
              <a:solidFill>
                <a:srgbClr val="FDECEB"/>
              </a:solidFill>
            </c:spPr>
            <c:extLst>
              <c:ext xmlns:c16="http://schemas.microsoft.com/office/drawing/2014/chart" uri="{C3380CC4-5D6E-409C-BE32-E72D297353CC}">
                <c16:uniqueId val="{00000027-24B5-4765-A53D-08A612849F75}"/>
              </c:ext>
            </c:extLst>
          </c:dPt>
          <c:cat>
            <c:strRef>
              <c:f>'Отчет Декабрь'!$H$3:$H$22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Декабрь'!$I$3:$I$22</c:f>
              <c:numCache>
                <c:formatCode>General</c:formatCode>
                <c:ptCount val="20"/>
                <c:pt idx="0">
                  <c:v>5</c:v>
                </c:pt>
                <c:pt idx="1">
                  <c:v>9</c:v>
                </c:pt>
                <c:pt idx="2">
                  <c:v>0</c:v>
                </c:pt>
                <c:pt idx="3">
                  <c:v>7</c:v>
                </c:pt>
                <c:pt idx="4">
                  <c:v>0</c:v>
                </c:pt>
                <c:pt idx="5">
                  <c:v>0</c:v>
                </c:pt>
                <c:pt idx="6">
                  <c:v>1</c:v>
                </c:pt>
                <c:pt idx="7">
                  <c:v>7</c:v>
                </c:pt>
                <c:pt idx="8">
                  <c:v>1</c:v>
                </c:pt>
                <c:pt idx="9">
                  <c:v>5</c:v>
                </c:pt>
                <c:pt idx="10">
                  <c:v>0</c:v>
                </c:pt>
                <c:pt idx="11">
                  <c:v>1</c:v>
                </c:pt>
                <c:pt idx="12">
                  <c:v>0</c:v>
                </c:pt>
                <c:pt idx="13">
                  <c:v>0</c:v>
                </c:pt>
                <c:pt idx="14">
                  <c:v>0</c:v>
                </c:pt>
                <c:pt idx="15">
                  <c:v>0</c:v>
                </c:pt>
                <c:pt idx="16">
                  <c:v>39</c:v>
                </c:pt>
                <c:pt idx="17">
                  <c:v>16</c:v>
                </c:pt>
                <c:pt idx="18">
                  <c:v>0</c:v>
                </c:pt>
                <c:pt idx="19">
                  <c:v>12</c:v>
                </c:pt>
              </c:numCache>
            </c:numRef>
          </c:val>
          <c:extLst>
            <c:ext xmlns:c16="http://schemas.microsoft.com/office/drawing/2014/chart" uri="{C3380CC4-5D6E-409C-BE32-E72D297353CC}">
              <c16:uniqueId val="{00000028-24B5-4765-A53D-08A612849F7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Декабрь'!$B$2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CA4B-47ED-807A-DACBFB936C78}"/>
              </c:ext>
            </c:extLst>
          </c:dPt>
          <c:dPt>
            <c:idx val="1"/>
            <c:bubble3D val="0"/>
            <c:spPr>
              <a:solidFill>
                <a:srgbClr val="EA4335"/>
              </a:solidFill>
            </c:spPr>
            <c:extLst>
              <c:ext xmlns:c16="http://schemas.microsoft.com/office/drawing/2014/chart" uri="{C3380CC4-5D6E-409C-BE32-E72D297353CC}">
                <c16:uniqueId val="{00000003-CA4B-47ED-807A-DACBFB936C78}"/>
              </c:ext>
            </c:extLst>
          </c:dPt>
          <c:dPt>
            <c:idx val="2"/>
            <c:bubble3D val="0"/>
            <c:spPr>
              <a:solidFill>
                <a:srgbClr val="FBBC04"/>
              </a:solidFill>
            </c:spPr>
            <c:extLst>
              <c:ext xmlns:c16="http://schemas.microsoft.com/office/drawing/2014/chart" uri="{C3380CC4-5D6E-409C-BE32-E72D297353CC}">
                <c16:uniqueId val="{00000005-CA4B-47ED-807A-DACBFB936C78}"/>
              </c:ext>
            </c:extLst>
          </c:dPt>
          <c:dPt>
            <c:idx val="3"/>
            <c:bubble3D val="0"/>
            <c:spPr>
              <a:solidFill>
                <a:srgbClr val="34A853"/>
              </a:solidFill>
            </c:spPr>
            <c:extLst>
              <c:ext xmlns:c16="http://schemas.microsoft.com/office/drawing/2014/chart" uri="{C3380CC4-5D6E-409C-BE32-E72D297353CC}">
                <c16:uniqueId val="{00000007-CA4B-47ED-807A-DACBFB936C78}"/>
              </c:ext>
            </c:extLst>
          </c:dPt>
          <c:dPt>
            <c:idx val="4"/>
            <c:bubble3D val="0"/>
            <c:spPr>
              <a:solidFill>
                <a:srgbClr val="FF6D01"/>
              </a:solidFill>
            </c:spPr>
            <c:extLst>
              <c:ext xmlns:c16="http://schemas.microsoft.com/office/drawing/2014/chart" uri="{C3380CC4-5D6E-409C-BE32-E72D297353CC}">
                <c16:uniqueId val="{00000009-CA4B-47ED-807A-DACBFB936C78}"/>
              </c:ext>
            </c:extLst>
          </c:dPt>
          <c:dPt>
            <c:idx val="5"/>
            <c:bubble3D val="0"/>
            <c:spPr>
              <a:solidFill>
                <a:srgbClr val="46BDC6"/>
              </a:solidFill>
            </c:spPr>
            <c:extLst>
              <c:ext xmlns:c16="http://schemas.microsoft.com/office/drawing/2014/chart" uri="{C3380CC4-5D6E-409C-BE32-E72D297353CC}">
                <c16:uniqueId val="{0000000B-CA4B-47ED-807A-DACBFB936C78}"/>
              </c:ext>
            </c:extLst>
          </c:dPt>
          <c:dPt>
            <c:idx val="6"/>
            <c:bubble3D val="0"/>
            <c:spPr>
              <a:solidFill>
                <a:srgbClr val="7BAAF7"/>
              </a:solidFill>
            </c:spPr>
            <c:extLst>
              <c:ext xmlns:c16="http://schemas.microsoft.com/office/drawing/2014/chart" uri="{C3380CC4-5D6E-409C-BE32-E72D297353CC}">
                <c16:uniqueId val="{0000000D-CA4B-47ED-807A-DACBFB936C78}"/>
              </c:ext>
            </c:extLst>
          </c:dPt>
          <c:dPt>
            <c:idx val="7"/>
            <c:bubble3D val="0"/>
            <c:spPr>
              <a:solidFill>
                <a:srgbClr val="F07B72"/>
              </a:solidFill>
            </c:spPr>
            <c:extLst>
              <c:ext xmlns:c16="http://schemas.microsoft.com/office/drawing/2014/chart" uri="{C3380CC4-5D6E-409C-BE32-E72D297353CC}">
                <c16:uniqueId val="{0000000F-CA4B-47ED-807A-DACBFB936C78}"/>
              </c:ext>
            </c:extLst>
          </c:dPt>
          <c:dPt>
            <c:idx val="8"/>
            <c:bubble3D val="0"/>
            <c:spPr>
              <a:solidFill>
                <a:srgbClr val="FCD04F"/>
              </a:solidFill>
            </c:spPr>
            <c:extLst>
              <c:ext xmlns:c16="http://schemas.microsoft.com/office/drawing/2014/chart" uri="{C3380CC4-5D6E-409C-BE32-E72D297353CC}">
                <c16:uniqueId val="{00000011-CA4B-47ED-807A-DACBFB936C78}"/>
              </c:ext>
            </c:extLst>
          </c:dPt>
          <c:cat>
            <c:strRef>
              <c:f>'Отчет Декабрь'!$A$3:$A$11</c:f>
              <c:strCache>
                <c:ptCount val="9"/>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strCache>
            </c:strRef>
          </c:cat>
          <c:val>
            <c:numRef>
              <c:f>'Отчет Декабрь'!$B$3:$B$11</c:f>
              <c:numCache>
                <c:formatCode>General</c:formatCode>
                <c:ptCount val="9"/>
                <c:pt idx="0">
                  <c:v>212</c:v>
                </c:pt>
                <c:pt idx="1">
                  <c:v>0</c:v>
                </c:pt>
                <c:pt idx="2">
                  <c:v>8</c:v>
                </c:pt>
                <c:pt idx="3">
                  <c:v>0</c:v>
                </c:pt>
                <c:pt idx="4">
                  <c:v>0</c:v>
                </c:pt>
                <c:pt idx="5">
                  <c:v>0</c:v>
                </c:pt>
                <c:pt idx="6">
                  <c:v>66</c:v>
                </c:pt>
                <c:pt idx="7">
                  <c:v>148</c:v>
                </c:pt>
                <c:pt idx="8">
                  <c:v>0</c:v>
                </c:pt>
              </c:numCache>
            </c:numRef>
          </c:val>
          <c:extLst>
            <c:ext xmlns:c16="http://schemas.microsoft.com/office/drawing/2014/chart" uri="{C3380CC4-5D6E-409C-BE32-E72D297353CC}">
              <c16:uniqueId val="{00000012-CA4B-47ED-807A-DACBFB936C7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Декабрь'!$D$2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Декабрь'!$A$3:$A$12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Декабрь'!$D$3:$D$8</c:f>
              <c:numCache>
                <c:formatCode>General</c:formatCode>
                <c:ptCount val="6"/>
                <c:pt idx="0">
                  <c:v>29</c:v>
                </c:pt>
                <c:pt idx="1">
                  <c:v>0</c:v>
                </c:pt>
                <c:pt idx="2">
                  <c:v>3</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F02-438A-B1B6-249346693D9A}"/>
            </c:ext>
          </c:extLst>
        </c:ser>
        <c:ser>
          <c:idx val="1"/>
          <c:order val="1"/>
          <c:tx>
            <c:strRef>
              <c:f>'Отчет Декабрь'!$E$2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Декабрь'!$A$3:$A$12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Декабрь'!$E$3:$E$8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F02-438A-B1B6-249346693D9A}"/>
            </c:ext>
          </c:extLst>
        </c:ser>
        <c:ser>
          <c:idx val="2"/>
          <c:order val="2"/>
          <c:tx>
            <c:strRef>
              <c:f>'Отчет Декабрь'!$F$2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Декабрь'!$A$3:$A$12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Декабрь'!$F$3:$F$8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F02-438A-B1B6-249346693D9A}"/>
            </c:ext>
          </c:extLst>
        </c:ser>
        <c:dLbls>
          <c:showLegendKey val="0"/>
          <c:showVal val="0"/>
          <c:showCatName val="0"/>
          <c:showSerName val="0"/>
          <c:showPercent val="0"/>
          <c:showBubbleSize val="0"/>
        </c:dLbls>
        <c:gapWidth val="150"/>
        <c:axId val="1779437295"/>
        <c:axId val="1127577776"/>
      </c:barChart>
      <c:catAx>
        <c:axId val="177943729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127577776"/>
        <c:crosses val="autoZero"/>
        <c:auto val="1"/>
        <c:lblAlgn val="ctr"/>
        <c:lblOffset val="100"/>
        <c:noMultiLvlLbl val="1"/>
      </c:catAx>
      <c:valAx>
        <c:axId val="11275777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779437295"/>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1877-4510-9B63-91DA9F064BCC}"/>
              </c:ext>
            </c:extLst>
          </c:dPt>
          <c:dPt>
            <c:idx val="1"/>
            <c:bubble3D val="0"/>
            <c:spPr>
              <a:solidFill>
                <a:srgbClr val="EA4335"/>
              </a:solidFill>
            </c:spPr>
            <c:extLst>
              <c:ext xmlns:c16="http://schemas.microsoft.com/office/drawing/2014/chart" uri="{C3380CC4-5D6E-409C-BE32-E72D297353CC}">
                <c16:uniqueId val="{00000003-1877-4510-9B63-91DA9F064BCC}"/>
              </c:ext>
            </c:extLst>
          </c:dPt>
          <c:dPt>
            <c:idx val="2"/>
            <c:bubble3D val="0"/>
            <c:spPr>
              <a:solidFill>
                <a:srgbClr val="FBBC04"/>
              </a:solidFill>
            </c:spPr>
            <c:extLst>
              <c:ext xmlns:c16="http://schemas.microsoft.com/office/drawing/2014/chart" uri="{C3380CC4-5D6E-409C-BE32-E72D297353CC}">
                <c16:uniqueId val="{00000005-1877-4510-9B63-91DA9F064BCC}"/>
              </c:ext>
            </c:extLst>
          </c:dPt>
          <c:cat>
            <c:strRef>
              <c:f>'Отчет Декабрь'!$C$20:$C$22</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Декабрь'!$D$20:$D$22</c:f>
              <c:numCache>
                <c:formatCode>General</c:formatCode>
                <c:ptCount val="3"/>
                <c:pt idx="0">
                  <c:v>103</c:v>
                </c:pt>
                <c:pt idx="1">
                  <c:v>0</c:v>
                </c:pt>
                <c:pt idx="2">
                  <c:v>0</c:v>
                </c:pt>
              </c:numCache>
            </c:numRef>
          </c:val>
          <c:extLst>
            <c:ext xmlns:c16="http://schemas.microsoft.com/office/drawing/2014/chart" uri="{C3380CC4-5D6E-409C-BE32-E72D297353CC}">
              <c16:uniqueId val="{00000006-1877-4510-9B63-91DA9F064BC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Ноябрь'!$I$2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DE57-4277-A320-A3867424B568}"/>
              </c:ext>
            </c:extLst>
          </c:dPt>
          <c:dPt>
            <c:idx val="1"/>
            <c:bubble3D val="0"/>
            <c:spPr>
              <a:solidFill>
                <a:srgbClr val="EA4335"/>
              </a:solidFill>
            </c:spPr>
            <c:extLst>
              <c:ext xmlns:c16="http://schemas.microsoft.com/office/drawing/2014/chart" uri="{C3380CC4-5D6E-409C-BE32-E72D297353CC}">
                <c16:uniqueId val="{00000003-DE57-4277-A320-A3867424B568}"/>
              </c:ext>
            </c:extLst>
          </c:dPt>
          <c:dPt>
            <c:idx val="2"/>
            <c:bubble3D val="0"/>
            <c:spPr>
              <a:solidFill>
                <a:srgbClr val="FBBC04"/>
              </a:solidFill>
            </c:spPr>
            <c:extLst>
              <c:ext xmlns:c16="http://schemas.microsoft.com/office/drawing/2014/chart" uri="{C3380CC4-5D6E-409C-BE32-E72D297353CC}">
                <c16:uniqueId val="{00000005-DE57-4277-A320-A3867424B568}"/>
              </c:ext>
            </c:extLst>
          </c:dPt>
          <c:dPt>
            <c:idx val="3"/>
            <c:bubble3D val="0"/>
            <c:spPr>
              <a:solidFill>
                <a:srgbClr val="34A853"/>
              </a:solidFill>
            </c:spPr>
            <c:extLst>
              <c:ext xmlns:c16="http://schemas.microsoft.com/office/drawing/2014/chart" uri="{C3380CC4-5D6E-409C-BE32-E72D297353CC}">
                <c16:uniqueId val="{00000007-DE57-4277-A320-A3867424B568}"/>
              </c:ext>
            </c:extLst>
          </c:dPt>
          <c:dPt>
            <c:idx val="4"/>
            <c:bubble3D val="0"/>
            <c:spPr>
              <a:solidFill>
                <a:srgbClr val="FF6D01"/>
              </a:solidFill>
            </c:spPr>
            <c:extLst>
              <c:ext xmlns:c16="http://schemas.microsoft.com/office/drawing/2014/chart" uri="{C3380CC4-5D6E-409C-BE32-E72D297353CC}">
                <c16:uniqueId val="{00000009-DE57-4277-A320-A3867424B568}"/>
              </c:ext>
            </c:extLst>
          </c:dPt>
          <c:dPt>
            <c:idx val="5"/>
            <c:bubble3D val="0"/>
            <c:spPr>
              <a:solidFill>
                <a:srgbClr val="46BDC6"/>
              </a:solidFill>
            </c:spPr>
            <c:extLst>
              <c:ext xmlns:c16="http://schemas.microsoft.com/office/drawing/2014/chart" uri="{C3380CC4-5D6E-409C-BE32-E72D297353CC}">
                <c16:uniqueId val="{0000000B-DE57-4277-A320-A3867424B568}"/>
              </c:ext>
            </c:extLst>
          </c:dPt>
          <c:dPt>
            <c:idx val="6"/>
            <c:bubble3D val="0"/>
            <c:spPr>
              <a:solidFill>
                <a:srgbClr val="7BAAF7"/>
              </a:solidFill>
            </c:spPr>
            <c:extLst>
              <c:ext xmlns:c16="http://schemas.microsoft.com/office/drawing/2014/chart" uri="{C3380CC4-5D6E-409C-BE32-E72D297353CC}">
                <c16:uniqueId val="{0000000D-DE57-4277-A320-A3867424B568}"/>
              </c:ext>
            </c:extLst>
          </c:dPt>
          <c:dPt>
            <c:idx val="7"/>
            <c:bubble3D val="0"/>
            <c:spPr>
              <a:solidFill>
                <a:srgbClr val="F07B72"/>
              </a:solidFill>
            </c:spPr>
            <c:extLst>
              <c:ext xmlns:c16="http://schemas.microsoft.com/office/drawing/2014/chart" uri="{C3380CC4-5D6E-409C-BE32-E72D297353CC}">
                <c16:uniqueId val="{0000000F-DE57-4277-A320-A3867424B568}"/>
              </c:ext>
            </c:extLst>
          </c:dPt>
          <c:dPt>
            <c:idx val="8"/>
            <c:bubble3D val="0"/>
            <c:spPr>
              <a:solidFill>
                <a:srgbClr val="FCD04F"/>
              </a:solidFill>
            </c:spPr>
            <c:extLst>
              <c:ext xmlns:c16="http://schemas.microsoft.com/office/drawing/2014/chart" uri="{C3380CC4-5D6E-409C-BE32-E72D297353CC}">
                <c16:uniqueId val="{00000011-DE57-4277-A320-A3867424B568}"/>
              </c:ext>
            </c:extLst>
          </c:dPt>
          <c:dPt>
            <c:idx val="9"/>
            <c:bubble3D val="0"/>
            <c:spPr>
              <a:solidFill>
                <a:srgbClr val="71C287"/>
              </a:solidFill>
            </c:spPr>
            <c:extLst>
              <c:ext xmlns:c16="http://schemas.microsoft.com/office/drawing/2014/chart" uri="{C3380CC4-5D6E-409C-BE32-E72D297353CC}">
                <c16:uniqueId val="{00000013-DE57-4277-A320-A3867424B568}"/>
              </c:ext>
            </c:extLst>
          </c:dPt>
          <c:dPt>
            <c:idx val="10"/>
            <c:bubble3D val="0"/>
            <c:spPr>
              <a:solidFill>
                <a:srgbClr val="FF994D"/>
              </a:solidFill>
            </c:spPr>
            <c:extLst>
              <c:ext xmlns:c16="http://schemas.microsoft.com/office/drawing/2014/chart" uri="{C3380CC4-5D6E-409C-BE32-E72D297353CC}">
                <c16:uniqueId val="{00000015-DE57-4277-A320-A3867424B568}"/>
              </c:ext>
            </c:extLst>
          </c:dPt>
          <c:dPt>
            <c:idx val="11"/>
            <c:bubble3D val="0"/>
            <c:spPr>
              <a:solidFill>
                <a:srgbClr val="7ED1D7"/>
              </a:solidFill>
            </c:spPr>
            <c:extLst>
              <c:ext xmlns:c16="http://schemas.microsoft.com/office/drawing/2014/chart" uri="{C3380CC4-5D6E-409C-BE32-E72D297353CC}">
                <c16:uniqueId val="{00000017-DE57-4277-A320-A3867424B568}"/>
              </c:ext>
            </c:extLst>
          </c:dPt>
          <c:dPt>
            <c:idx val="12"/>
            <c:bubble3D val="0"/>
            <c:spPr>
              <a:solidFill>
                <a:srgbClr val="B3CEFB"/>
              </a:solidFill>
            </c:spPr>
            <c:extLst>
              <c:ext xmlns:c16="http://schemas.microsoft.com/office/drawing/2014/chart" uri="{C3380CC4-5D6E-409C-BE32-E72D297353CC}">
                <c16:uniqueId val="{00000019-DE57-4277-A320-A3867424B568}"/>
              </c:ext>
            </c:extLst>
          </c:dPt>
          <c:dPt>
            <c:idx val="13"/>
            <c:bubble3D val="0"/>
            <c:spPr>
              <a:solidFill>
                <a:srgbClr val="F7B4AE"/>
              </a:solidFill>
            </c:spPr>
            <c:extLst>
              <c:ext xmlns:c16="http://schemas.microsoft.com/office/drawing/2014/chart" uri="{C3380CC4-5D6E-409C-BE32-E72D297353CC}">
                <c16:uniqueId val="{0000001B-DE57-4277-A320-A3867424B568}"/>
              </c:ext>
            </c:extLst>
          </c:dPt>
          <c:dPt>
            <c:idx val="14"/>
            <c:bubble3D val="0"/>
            <c:spPr>
              <a:solidFill>
                <a:srgbClr val="FDE49B"/>
              </a:solidFill>
            </c:spPr>
            <c:extLst>
              <c:ext xmlns:c16="http://schemas.microsoft.com/office/drawing/2014/chart" uri="{C3380CC4-5D6E-409C-BE32-E72D297353CC}">
                <c16:uniqueId val="{0000001D-DE57-4277-A320-A3867424B568}"/>
              </c:ext>
            </c:extLst>
          </c:dPt>
          <c:dPt>
            <c:idx val="15"/>
            <c:bubble3D val="0"/>
            <c:spPr>
              <a:solidFill>
                <a:srgbClr val="AEDCBA"/>
              </a:solidFill>
            </c:spPr>
            <c:extLst>
              <c:ext xmlns:c16="http://schemas.microsoft.com/office/drawing/2014/chart" uri="{C3380CC4-5D6E-409C-BE32-E72D297353CC}">
                <c16:uniqueId val="{0000001F-DE57-4277-A320-A3867424B568}"/>
              </c:ext>
            </c:extLst>
          </c:dPt>
          <c:dPt>
            <c:idx val="16"/>
            <c:bubble3D val="0"/>
            <c:spPr>
              <a:solidFill>
                <a:srgbClr val="FFC599"/>
              </a:solidFill>
            </c:spPr>
            <c:extLst>
              <c:ext xmlns:c16="http://schemas.microsoft.com/office/drawing/2014/chart" uri="{C3380CC4-5D6E-409C-BE32-E72D297353CC}">
                <c16:uniqueId val="{00000021-DE57-4277-A320-A3867424B568}"/>
              </c:ext>
            </c:extLst>
          </c:dPt>
          <c:dPt>
            <c:idx val="17"/>
            <c:bubble3D val="0"/>
            <c:spPr>
              <a:solidFill>
                <a:srgbClr val="B5E5E8"/>
              </a:solidFill>
            </c:spPr>
            <c:extLst>
              <c:ext xmlns:c16="http://schemas.microsoft.com/office/drawing/2014/chart" uri="{C3380CC4-5D6E-409C-BE32-E72D297353CC}">
                <c16:uniqueId val="{00000023-DE57-4277-A320-A3867424B568}"/>
              </c:ext>
            </c:extLst>
          </c:dPt>
          <c:dPt>
            <c:idx val="18"/>
            <c:bubble3D val="0"/>
            <c:spPr>
              <a:solidFill>
                <a:srgbClr val="ECF3FE"/>
              </a:solidFill>
            </c:spPr>
            <c:extLst>
              <c:ext xmlns:c16="http://schemas.microsoft.com/office/drawing/2014/chart" uri="{C3380CC4-5D6E-409C-BE32-E72D297353CC}">
                <c16:uniqueId val="{00000025-DE57-4277-A320-A3867424B568}"/>
              </c:ext>
            </c:extLst>
          </c:dPt>
          <c:dPt>
            <c:idx val="19"/>
            <c:bubble3D val="0"/>
            <c:spPr>
              <a:solidFill>
                <a:srgbClr val="FDECEB"/>
              </a:solidFill>
            </c:spPr>
            <c:extLst>
              <c:ext xmlns:c16="http://schemas.microsoft.com/office/drawing/2014/chart" uri="{C3380CC4-5D6E-409C-BE32-E72D297353CC}">
                <c16:uniqueId val="{00000027-DE57-4277-A320-A3867424B568}"/>
              </c:ext>
            </c:extLst>
          </c:dPt>
          <c:cat>
            <c:strRef>
              <c:f>'Отчет Ноябрь'!$H$3:$H$22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Ноябрь'!$I$3:$I$22</c:f>
              <c:numCache>
                <c:formatCode>General</c:formatCode>
                <c:ptCount val="20"/>
                <c:pt idx="0">
                  <c:v>5</c:v>
                </c:pt>
                <c:pt idx="1">
                  <c:v>5</c:v>
                </c:pt>
                <c:pt idx="2">
                  <c:v>1</c:v>
                </c:pt>
                <c:pt idx="3">
                  <c:v>2</c:v>
                </c:pt>
                <c:pt idx="4">
                  <c:v>0</c:v>
                </c:pt>
                <c:pt idx="5">
                  <c:v>0</c:v>
                </c:pt>
                <c:pt idx="6">
                  <c:v>0</c:v>
                </c:pt>
                <c:pt idx="7">
                  <c:v>17</c:v>
                </c:pt>
                <c:pt idx="8">
                  <c:v>0</c:v>
                </c:pt>
                <c:pt idx="9">
                  <c:v>4</c:v>
                </c:pt>
                <c:pt idx="10">
                  <c:v>0</c:v>
                </c:pt>
                <c:pt idx="11">
                  <c:v>0</c:v>
                </c:pt>
                <c:pt idx="12">
                  <c:v>0</c:v>
                </c:pt>
                <c:pt idx="13">
                  <c:v>0</c:v>
                </c:pt>
                <c:pt idx="14">
                  <c:v>0</c:v>
                </c:pt>
                <c:pt idx="15">
                  <c:v>0</c:v>
                </c:pt>
                <c:pt idx="16">
                  <c:v>45</c:v>
                </c:pt>
                <c:pt idx="17">
                  <c:v>11</c:v>
                </c:pt>
                <c:pt idx="18">
                  <c:v>1</c:v>
                </c:pt>
                <c:pt idx="19">
                  <c:v>4</c:v>
                </c:pt>
              </c:numCache>
            </c:numRef>
          </c:val>
          <c:extLst>
            <c:ext xmlns:c16="http://schemas.microsoft.com/office/drawing/2014/chart" uri="{C3380CC4-5D6E-409C-BE32-E72D297353CC}">
              <c16:uniqueId val="{00000028-DE57-4277-A320-A3867424B56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Ноябрь'!$B$2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F42B-49C0-9B2D-0BA359EF5C40}"/>
              </c:ext>
            </c:extLst>
          </c:dPt>
          <c:dPt>
            <c:idx val="1"/>
            <c:bubble3D val="0"/>
            <c:spPr>
              <a:solidFill>
                <a:srgbClr val="EA4335"/>
              </a:solidFill>
            </c:spPr>
            <c:extLst>
              <c:ext xmlns:c16="http://schemas.microsoft.com/office/drawing/2014/chart" uri="{C3380CC4-5D6E-409C-BE32-E72D297353CC}">
                <c16:uniqueId val="{00000003-F42B-49C0-9B2D-0BA359EF5C40}"/>
              </c:ext>
            </c:extLst>
          </c:dPt>
          <c:dPt>
            <c:idx val="2"/>
            <c:bubble3D val="0"/>
            <c:spPr>
              <a:solidFill>
                <a:srgbClr val="FBBC04"/>
              </a:solidFill>
            </c:spPr>
            <c:extLst>
              <c:ext xmlns:c16="http://schemas.microsoft.com/office/drawing/2014/chart" uri="{C3380CC4-5D6E-409C-BE32-E72D297353CC}">
                <c16:uniqueId val="{00000005-F42B-49C0-9B2D-0BA359EF5C40}"/>
              </c:ext>
            </c:extLst>
          </c:dPt>
          <c:dPt>
            <c:idx val="3"/>
            <c:bubble3D val="0"/>
            <c:spPr>
              <a:solidFill>
                <a:srgbClr val="34A853"/>
              </a:solidFill>
            </c:spPr>
            <c:extLst>
              <c:ext xmlns:c16="http://schemas.microsoft.com/office/drawing/2014/chart" uri="{C3380CC4-5D6E-409C-BE32-E72D297353CC}">
                <c16:uniqueId val="{00000007-F42B-49C0-9B2D-0BA359EF5C40}"/>
              </c:ext>
            </c:extLst>
          </c:dPt>
          <c:dPt>
            <c:idx val="4"/>
            <c:bubble3D val="0"/>
            <c:spPr>
              <a:solidFill>
                <a:srgbClr val="FF6D01"/>
              </a:solidFill>
            </c:spPr>
            <c:extLst>
              <c:ext xmlns:c16="http://schemas.microsoft.com/office/drawing/2014/chart" uri="{C3380CC4-5D6E-409C-BE32-E72D297353CC}">
                <c16:uniqueId val="{00000009-F42B-49C0-9B2D-0BA359EF5C40}"/>
              </c:ext>
            </c:extLst>
          </c:dPt>
          <c:dPt>
            <c:idx val="5"/>
            <c:bubble3D val="0"/>
            <c:spPr>
              <a:solidFill>
                <a:srgbClr val="46BDC6"/>
              </a:solidFill>
            </c:spPr>
            <c:extLst>
              <c:ext xmlns:c16="http://schemas.microsoft.com/office/drawing/2014/chart" uri="{C3380CC4-5D6E-409C-BE32-E72D297353CC}">
                <c16:uniqueId val="{0000000B-F42B-49C0-9B2D-0BA359EF5C40}"/>
              </c:ext>
            </c:extLst>
          </c:dPt>
          <c:dPt>
            <c:idx val="6"/>
            <c:bubble3D val="0"/>
            <c:spPr>
              <a:solidFill>
                <a:srgbClr val="7BAAF7"/>
              </a:solidFill>
            </c:spPr>
            <c:extLst>
              <c:ext xmlns:c16="http://schemas.microsoft.com/office/drawing/2014/chart" uri="{C3380CC4-5D6E-409C-BE32-E72D297353CC}">
                <c16:uniqueId val="{0000000D-F42B-49C0-9B2D-0BA359EF5C40}"/>
              </c:ext>
            </c:extLst>
          </c:dPt>
          <c:dPt>
            <c:idx val="7"/>
            <c:bubble3D val="0"/>
            <c:spPr>
              <a:solidFill>
                <a:srgbClr val="F07B72"/>
              </a:solidFill>
            </c:spPr>
            <c:extLst>
              <c:ext xmlns:c16="http://schemas.microsoft.com/office/drawing/2014/chart" uri="{C3380CC4-5D6E-409C-BE32-E72D297353CC}">
                <c16:uniqueId val="{0000000F-F42B-49C0-9B2D-0BA359EF5C40}"/>
              </c:ext>
            </c:extLst>
          </c:dPt>
          <c:dPt>
            <c:idx val="8"/>
            <c:bubble3D val="0"/>
            <c:spPr>
              <a:solidFill>
                <a:srgbClr val="FCD04F"/>
              </a:solidFill>
            </c:spPr>
            <c:extLst>
              <c:ext xmlns:c16="http://schemas.microsoft.com/office/drawing/2014/chart" uri="{C3380CC4-5D6E-409C-BE32-E72D297353CC}">
                <c16:uniqueId val="{00000011-F42B-49C0-9B2D-0BA359EF5C40}"/>
              </c:ext>
            </c:extLst>
          </c:dPt>
          <c:cat>
            <c:strRef>
              <c:f>'Отчет Ноябрь'!$A$3:$A$11</c:f>
              <c:strCache>
                <c:ptCount val="9"/>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strCache>
            </c:strRef>
          </c:cat>
          <c:val>
            <c:numRef>
              <c:f>'Отчет Ноябрь'!$B$3:$B$11</c:f>
              <c:numCache>
                <c:formatCode>General</c:formatCode>
                <c:ptCount val="9"/>
                <c:pt idx="0">
                  <c:v>213</c:v>
                </c:pt>
                <c:pt idx="1">
                  <c:v>10</c:v>
                </c:pt>
                <c:pt idx="2">
                  <c:v>0</c:v>
                </c:pt>
                <c:pt idx="3">
                  <c:v>20</c:v>
                </c:pt>
                <c:pt idx="4">
                  <c:v>0</c:v>
                </c:pt>
                <c:pt idx="5">
                  <c:v>0</c:v>
                </c:pt>
                <c:pt idx="6">
                  <c:v>74</c:v>
                </c:pt>
                <c:pt idx="7">
                  <c:v>114</c:v>
                </c:pt>
                <c:pt idx="8">
                  <c:v>0</c:v>
                </c:pt>
              </c:numCache>
            </c:numRef>
          </c:val>
          <c:extLst>
            <c:ext xmlns:c16="http://schemas.microsoft.com/office/drawing/2014/chart" uri="{C3380CC4-5D6E-409C-BE32-E72D297353CC}">
              <c16:uniqueId val="{00000012-F42B-49C0-9B2D-0BA359EF5C4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Ноябрь'!$D$2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Ноябрь'!$A$3:$A$12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Ноябрь'!$D$3:$D$8</c:f>
              <c:numCache>
                <c:formatCode>General</c:formatCode>
                <c:ptCount val="6"/>
                <c:pt idx="0">
                  <c:v>44</c:v>
                </c:pt>
                <c:pt idx="1">
                  <c:v>0</c:v>
                </c:pt>
                <c:pt idx="2">
                  <c:v>0</c:v>
                </c:pt>
                <c:pt idx="3">
                  <c:v>4</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E22-41D3-A634-BFB0893093CA}"/>
            </c:ext>
          </c:extLst>
        </c:ser>
        <c:ser>
          <c:idx val="1"/>
          <c:order val="1"/>
          <c:tx>
            <c:strRef>
              <c:f>'Отчет Ноябрь'!$E$2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Ноябрь'!$A$3:$A$12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Ноябрь'!$E$3:$E$8</c:f>
              <c:numCache>
                <c:formatCode>General</c:formatCode>
                <c:ptCount val="6"/>
                <c:pt idx="0">
                  <c:v>2</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E22-41D3-A634-BFB0893093CA}"/>
            </c:ext>
          </c:extLst>
        </c:ser>
        <c:ser>
          <c:idx val="2"/>
          <c:order val="2"/>
          <c:tx>
            <c:strRef>
              <c:f>'Отчет Ноябрь'!$F$2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Ноябрь'!$A$3:$A$12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Ноябрь'!$F$3:$F$8</c:f>
              <c:numCache>
                <c:formatCode>General</c:formatCode>
                <c:ptCount val="6"/>
                <c:pt idx="0">
                  <c:v>1</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E22-41D3-A634-BFB0893093CA}"/>
            </c:ext>
          </c:extLst>
        </c:ser>
        <c:dLbls>
          <c:showLegendKey val="0"/>
          <c:showVal val="0"/>
          <c:showCatName val="0"/>
          <c:showSerName val="0"/>
          <c:showPercent val="0"/>
          <c:showBubbleSize val="0"/>
        </c:dLbls>
        <c:gapWidth val="150"/>
        <c:axId val="1125253866"/>
        <c:axId val="1320276893"/>
      </c:barChart>
      <c:catAx>
        <c:axId val="112525386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320276893"/>
        <c:crosses val="autoZero"/>
        <c:auto val="1"/>
        <c:lblAlgn val="ctr"/>
        <c:lblOffset val="100"/>
        <c:noMultiLvlLbl val="1"/>
      </c:catAx>
      <c:valAx>
        <c:axId val="13202768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125253866"/>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207C-44BD-8FF6-806D0C429F50}"/>
              </c:ext>
            </c:extLst>
          </c:dPt>
          <c:dPt>
            <c:idx val="1"/>
            <c:bubble3D val="0"/>
            <c:spPr>
              <a:solidFill>
                <a:srgbClr val="EA4335"/>
              </a:solidFill>
            </c:spPr>
            <c:extLst>
              <c:ext xmlns:c16="http://schemas.microsoft.com/office/drawing/2014/chart" uri="{C3380CC4-5D6E-409C-BE32-E72D297353CC}">
                <c16:uniqueId val="{00000003-207C-44BD-8FF6-806D0C429F50}"/>
              </c:ext>
            </c:extLst>
          </c:dPt>
          <c:dPt>
            <c:idx val="2"/>
            <c:bubble3D val="0"/>
            <c:spPr>
              <a:solidFill>
                <a:srgbClr val="FBBC04"/>
              </a:solidFill>
            </c:spPr>
            <c:extLst>
              <c:ext xmlns:c16="http://schemas.microsoft.com/office/drawing/2014/chart" uri="{C3380CC4-5D6E-409C-BE32-E72D297353CC}">
                <c16:uniqueId val="{00000005-207C-44BD-8FF6-806D0C429F50}"/>
              </c:ext>
            </c:extLst>
          </c:dPt>
          <c:cat>
            <c:strRef>
              <c:f>'Отчет Ноябрь'!$C$20:$C$22</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Ноябрь'!$D$20:$D$22</c:f>
              <c:numCache>
                <c:formatCode>General</c:formatCode>
                <c:ptCount val="3"/>
                <c:pt idx="0">
                  <c:v>56</c:v>
                </c:pt>
                <c:pt idx="1">
                  <c:v>2</c:v>
                </c:pt>
                <c:pt idx="2">
                  <c:v>1</c:v>
                </c:pt>
              </c:numCache>
            </c:numRef>
          </c:val>
          <c:extLst>
            <c:ext xmlns:c16="http://schemas.microsoft.com/office/drawing/2014/chart" uri="{C3380CC4-5D6E-409C-BE32-E72D297353CC}">
              <c16:uniqueId val="{00000006-207C-44BD-8FF6-806D0C429F5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Октябрь'!$I$2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72AC-4B0D-A4B2-44315EA4A1C7}"/>
              </c:ext>
            </c:extLst>
          </c:dPt>
          <c:dPt>
            <c:idx val="1"/>
            <c:bubble3D val="0"/>
            <c:spPr>
              <a:solidFill>
                <a:srgbClr val="EA4335"/>
              </a:solidFill>
            </c:spPr>
            <c:extLst>
              <c:ext xmlns:c16="http://schemas.microsoft.com/office/drawing/2014/chart" uri="{C3380CC4-5D6E-409C-BE32-E72D297353CC}">
                <c16:uniqueId val="{00000003-72AC-4B0D-A4B2-44315EA4A1C7}"/>
              </c:ext>
            </c:extLst>
          </c:dPt>
          <c:dPt>
            <c:idx val="2"/>
            <c:bubble3D val="0"/>
            <c:spPr>
              <a:solidFill>
                <a:srgbClr val="FBBC04"/>
              </a:solidFill>
            </c:spPr>
            <c:extLst>
              <c:ext xmlns:c16="http://schemas.microsoft.com/office/drawing/2014/chart" uri="{C3380CC4-5D6E-409C-BE32-E72D297353CC}">
                <c16:uniqueId val="{00000005-72AC-4B0D-A4B2-44315EA4A1C7}"/>
              </c:ext>
            </c:extLst>
          </c:dPt>
          <c:dPt>
            <c:idx val="3"/>
            <c:bubble3D val="0"/>
            <c:spPr>
              <a:solidFill>
                <a:srgbClr val="34A853"/>
              </a:solidFill>
            </c:spPr>
            <c:extLst>
              <c:ext xmlns:c16="http://schemas.microsoft.com/office/drawing/2014/chart" uri="{C3380CC4-5D6E-409C-BE32-E72D297353CC}">
                <c16:uniqueId val="{00000007-72AC-4B0D-A4B2-44315EA4A1C7}"/>
              </c:ext>
            </c:extLst>
          </c:dPt>
          <c:dPt>
            <c:idx val="4"/>
            <c:bubble3D val="0"/>
            <c:spPr>
              <a:solidFill>
                <a:srgbClr val="FF6D01"/>
              </a:solidFill>
            </c:spPr>
            <c:extLst>
              <c:ext xmlns:c16="http://schemas.microsoft.com/office/drawing/2014/chart" uri="{C3380CC4-5D6E-409C-BE32-E72D297353CC}">
                <c16:uniqueId val="{00000009-72AC-4B0D-A4B2-44315EA4A1C7}"/>
              </c:ext>
            </c:extLst>
          </c:dPt>
          <c:dPt>
            <c:idx val="5"/>
            <c:bubble3D val="0"/>
            <c:spPr>
              <a:solidFill>
                <a:srgbClr val="46BDC6"/>
              </a:solidFill>
            </c:spPr>
            <c:extLst>
              <c:ext xmlns:c16="http://schemas.microsoft.com/office/drawing/2014/chart" uri="{C3380CC4-5D6E-409C-BE32-E72D297353CC}">
                <c16:uniqueId val="{0000000B-72AC-4B0D-A4B2-44315EA4A1C7}"/>
              </c:ext>
            </c:extLst>
          </c:dPt>
          <c:dPt>
            <c:idx val="6"/>
            <c:bubble3D val="0"/>
            <c:spPr>
              <a:solidFill>
                <a:srgbClr val="7BAAF7"/>
              </a:solidFill>
            </c:spPr>
            <c:extLst>
              <c:ext xmlns:c16="http://schemas.microsoft.com/office/drawing/2014/chart" uri="{C3380CC4-5D6E-409C-BE32-E72D297353CC}">
                <c16:uniqueId val="{0000000D-72AC-4B0D-A4B2-44315EA4A1C7}"/>
              </c:ext>
            </c:extLst>
          </c:dPt>
          <c:dPt>
            <c:idx val="7"/>
            <c:bubble3D val="0"/>
            <c:spPr>
              <a:solidFill>
                <a:srgbClr val="F07B72"/>
              </a:solidFill>
            </c:spPr>
            <c:extLst>
              <c:ext xmlns:c16="http://schemas.microsoft.com/office/drawing/2014/chart" uri="{C3380CC4-5D6E-409C-BE32-E72D297353CC}">
                <c16:uniqueId val="{0000000F-72AC-4B0D-A4B2-44315EA4A1C7}"/>
              </c:ext>
            </c:extLst>
          </c:dPt>
          <c:dPt>
            <c:idx val="8"/>
            <c:bubble3D val="0"/>
            <c:spPr>
              <a:solidFill>
                <a:srgbClr val="FCD04F"/>
              </a:solidFill>
            </c:spPr>
            <c:extLst>
              <c:ext xmlns:c16="http://schemas.microsoft.com/office/drawing/2014/chart" uri="{C3380CC4-5D6E-409C-BE32-E72D297353CC}">
                <c16:uniqueId val="{00000011-72AC-4B0D-A4B2-44315EA4A1C7}"/>
              </c:ext>
            </c:extLst>
          </c:dPt>
          <c:dPt>
            <c:idx val="9"/>
            <c:bubble3D val="0"/>
            <c:spPr>
              <a:solidFill>
                <a:srgbClr val="71C287"/>
              </a:solidFill>
            </c:spPr>
            <c:extLst>
              <c:ext xmlns:c16="http://schemas.microsoft.com/office/drawing/2014/chart" uri="{C3380CC4-5D6E-409C-BE32-E72D297353CC}">
                <c16:uniqueId val="{00000013-72AC-4B0D-A4B2-44315EA4A1C7}"/>
              </c:ext>
            </c:extLst>
          </c:dPt>
          <c:dPt>
            <c:idx val="10"/>
            <c:bubble3D val="0"/>
            <c:spPr>
              <a:solidFill>
                <a:srgbClr val="FF994D"/>
              </a:solidFill>
            </c:spPr>
            <c:extLst>
              <c:ext xmlns:c16="http://schemas.microsoft.com/office/drawing/2014/chart" uri="{C3380CC4-5D6E-409C-BE32-E72D297353CC}">
                <c16:uniqueId val="{00000015-72AC-4B0D-A4B2-44315EA4A1C7}"/>
              </c:ext>
            </c:extLst>
          </c:dPt>
          <c:dPt>
            <c:idx val="11"/>
            <c:bubble3D val="0"/>
            <c:spPr>
              <a:solidFill>
                <a:srgbClr val="7ED1D7"/>
              </a:solidFill>
            </c:spPr>
            <c:extLst>
              <c:ext xmlns:c16="http://schemas.microsoft.com/office/drawing/2014/chart" uri="{C3380CC4-5D6E-409C-BE32-E72D297353CC}">
                <c16:uniqueId val="{00000017-72AC-4B0D-A4B2-44315EA4A1C7}"/>
              </c:ext>
            </c:extLst>
          </c:dPt>
          <c:dPt>
            <c:idx val="12"/>
            <c:bubble3D val="0"/>
            <c:spPr>
              <a:solidFill>
                <a:srgbClr val="B3CEFB"/>
              </a:solidFill>
            </c:spPr>
            <c:extLst>
              <c:ext xmlns:c16="http://schemas.microsoft.com/office/drawing/2014/chart" uri="{C3380CC4-5D6E-409C-BE32-E72D297353CC}">
                <c16:uniqueId val="{00000019-72AC-4B0D-A4B2-44315EA4A1C7}"/>
              </c:ext>
            </c:extLst>
          </c:dPt>
          <c:dPt>
            <c:idx val="13"/>
            <c:bubble3D val="0"/>
            <c:spPr>
              <a:solidFill>
                <a:srgbClr val="F7B4AE"/>
              </a:solidFill>
            </c:spPr>
            <c:extLst>
              <c:ext xmlns:c16="http://schemas.microsoft.com/office/drawing/2014/chart" uri="{C3380CC4-5D6E-409C-BE32-E72D297353CC}">
                <c16:uniqueId val="{0000001B-72AC-4B0D-A4B2-44315EA4A1C7}"/>
              </c:ext>
            </c:extLst>
          </c:dPt>
          <c:dPt>
            <c:idx val="14"/>
            <c:bubble3D val="0"/>
            <c:spPr>
              <a:solidFill>
                <a:srgbClr val="FDE49B"/>
              </a:solidFill>
            </c:spPr>
            <c:extLst>
              <c:ext xmlns:c16="http://schemas.microsoft.com/office/drawing/2014/chart" uri="{C3380CC4-5D6E-409C-BE32-E72D297353CC}">
                <c16:uniqueId val="{0000001D-72AC-4B0D-A4B2-44315EA4A1C7}"/>
              </c:ext>
            </c:extLst>
          </c:dPt>
          <c:dPt>
            <c:idx val="15"/>
            <c:bubble3D val="0"/>
            <c:spPr>
              <a:solidFill>
                <a:srgbClr val="AEDCBA"/>
              </a:solidFill>
            </c:spPr>
            <c:extLst>
              <c:ext xmlns:c16="http://schemas.microsoft.com/office/drawing/2014/chart" uri="{C3380CC4-5D6E-409C-BE32-E72D297353CC}">
                <c16:uniqueId val="{0000001F-72AC-4B0D-A4B2-44315EA4A1C7}"/>
              </c:ext>
            </c:extLst>
          </c:dPt>
          <c:dPt>
            <c:idx val="16"/>
            <c:bubble3D val="0"/>
            <c:spPr>
              <a:solidFill>
                <a:srgbClr val="FFC599"/>
              </a:solidFill>
            </c:spPr>
            <c:extLst>
              <c:ext xmlns:c16="http://schemas.microsoft.com/office/drawing/2014/chart" uri="{C3380CC4-5D6E-409C-BE32-E72D297353CC}">
                <c16:uniqueId val="{00000021-72AC-4B0D-A4B2-44315EA4A1C7}"/>
              </c:ext>
            </c:extLst>
          </c:dPt>
          <c:dPt>
            <c:idx val="17"/>
            <c:bubble3D val="0"/>
            <c:spPr>
              <a:solidFill>
                <a:srgbClr val="B5E5E8"/>
              </a:solidFill>
            </c:spPr>
            <c:extLst>
              <c:ext xmlns:c16="http://schemas.microsoft.com/office/drawing/2014/chart" uri="{C3380CC4-5D6E-409C-BE32-E72D297353CC}">
                <c16:uniqueId val="{00000023-72AC-4B0D-A4B2-44315EA4A1C7}"/>
              </c:ext>
            </c:extLst>
          </c:dPt>
          <c:dPt>
            <c:idx val="18"/>
            <c:bubble3D val="0"/>
            <c:spPr>
              <a:solidFill>
                <a:srgbClr val="ECF3FE"/>
              </a:solidFill>
            </c:spPr>
            <c:extLst>
              <c:ext xmlns:c16="http://schemas.microsoft.com/office/drawing/2014/chart" uri="{C3380CC4-5D6E-409C-BE32-E72D297353CC}">
                <c16:uniqueId val="{00000025-72AC-4B0D-A4B2-44315EA4A1C7}"/>
              </c:ext>
            </c:extLst>
          </c:dPt>
          <c:dPt>
            <c:idx val="19"/>
            <c:bubble3D val="0"/>
            <c:spPr>
              <a:solidFill>
                <a:srgbClr val="FDECEB"/>
              </a:solidFill>
            </c:spPr>
            <c:extLst>
              <c:ext xmlns:c16="http://schemas.microsoft.com/office/drawing/2014/chart" uri="{C3380CC4-5D6E-409C-BE32-E72D297353CC}">
                <c16:uniqueId val="{00000027-72AC-4B0D-A4B2-44315EA4A1C7}"/>
              </c:ext>
            </c:extLst>
          </c:dPt>
          <c:cat>
            <c:strRef>
              <c:f>'Отчет Октябрь'!$H$3:$H$22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Октябрь'!$I$3:$I$22</c:f>
              <c:numCache>
                <c:formatCode>General</c:formatCode>
                <c:ptCount val="20"/>
                <c:pt idx="0">
                  <c:v>4</c:v>
                </c:pt>
                <c:pt idx="1">
                  <c:v>9</c:v>
                </c:pt>
                <c:pt idx="2">
                  <c:v>1</c:v>
                </c:pt>
                <c:pt idx="3">
                  <c:v>9</c:v>
                </c:pt>
                <c:pt idx="4">
                  <c:v>2</c:v>
                </c:pt>
                <c:pt idx="5">
                  <c:v>0</c:v>
                </c:pt>
                <c:pt idx="6">
                  <c:v>1</c:v>
                </c:pt>
                <c:pt idx="7">
                  <c:v>27</c:v>
                </c:pt>
                <c:pt idx="8">
                  <c:v>4</c:v>
                </c:pt>
                <c:pt idx="9">
                  <c:v>1</c:v>
                </c:pt>
                <c:pt idx="10">
                  <c:v>0</c:v>
                </c:pt>
                <c:pt idx="11">
                  <c:v>1</c:v>
                </c:pt>
                <c:pt idx="12">
                  <c:v>0</c:v>
                </c:pt>
                <c:pt idx="13">
                  <c:v>0</c:v>
                </c:pt>
                <c:pt idx="14">
                  <c:v>0</c:v>
                </c:pt>
                <c:pt idx="15">
                  <c:v>0</c:v>
                </c:pt>
                <c:pt idx="16">
                  <c:v>75</c:v>
                </c:pt>
                <c:pt idx="17">
                  <c:v>8</c:v>
                </c:pt>
                <c:pt idx="18">
                  <c:v>0</c:v>
                </c:pt>
                <c:pt idx="19">
                  <c:v>1</c:v>
                </c:pt>
              </c:numCache>
            </c:numRef>
          </c:val>
          <c:extLst>
            <c:ext xmlns:c16="http://schemas.microsoft.com/office/drawing/2014/chart" uri="{C3380CC4-5D6E-409C-BE32-E72D297353CC}">
              <c16:uniqueId val="{00000028-72AC-4B0D-A4B2-44315EA4A1C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Октябрь'!$B$2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8E83-4314-B12B-48FA297DBF35}"/>
              </c:ext>
            </c:extLst>
          </c:dPt>
          <c:dPt>
            <c:idx val="1"/>
            <c:bubble3D val="0"/>
            <c:spPr>
              <a:solidFill>
                <a:srgbClr val="EA4335"/>
              </a:solidFill>
            </c:spPr>
            <c:extLst>
              <c:ext xmlns:c16="http://schemas.microsoft.com/office/drawing/2014/chart" uri="{C3380CC4-5D6E-409C-BE32-E72D297353CC}">
                <c16:uniqueId val="{00000003-8E83-4314-B12B-48FA297DBF35}"/>
              </c:ext>
            </c:extLst>
          </c:dPt>
          <c:dPt>
            <c:idx val="2"/>
            <c:bubble3D val="0"/>
            <c:spPr>
              <a:solidFill>
                <a:srgbClr val="FBBC04"/>
              </a:solidFill>
            </c:spPr>
            <c:extLst>
              <c:ext xmlns:c16="http://schemas.microsoft.com/office/drawing/2014/chart" uri="{C3380CC4-5D6E-409C-BE32-E72D297353CC}">
                <c16:uniqueId val="{00000005-8E83-4314-B12B-48FA297DBF35}"/>
              </c:ext>
            </c:extLst>
          </c:dPt>
          <c:dPt>
            <c:idx val="3"/>
            <c:bubble3D val="0"/>
            <c:spPr>
              <a:solidFill>
                <a:srgbClr val="34A853"/>
              </a:solidFill>
            </c:spPr>
            <c:extLst>
              <c:ext xmlns:c16="http://schemas.microsoft.com/office/drawing/2014/chart" uri="{C3380CC4-5D6E-409C-BE32-E72D297353CC}">
                <c16:uniqueId val="{00000007-8E83-4314-B12B-48FA297DBF35}"/>
              </c:ext>
            </c:extLst>
          </c:dPt>
          <c:dPt>
            <c:idx val="4"/>
            <c:bubble3D val="0"/>
            <c:spPr>
              <a:solidFill>
                <a:srgbClr val="FF6D01"/>
              </a:solidFill>
            </c:spPr>
            <c:extLst>
              <c:ext xmlns:c16="http://schemas.microsoft.com/office/drawing/2014/chart" uri="{C3380CC4-5D6E-409C-BE32-E72D297353CC}">
                <c16:uniqueId val="{00000009-8E83-4314-B12B-48FA297DBF35}"/>
              </c:ext>
            </c:extLst>
          </c:dPt>
          <c:dPt>
            <c:idx val="5"/>
            <c:bubble3D val="0"/>
            <c:spPr>
              <a:solidFill>
                <a:srgbClr val="46BDC6"/>
              </a:solidFill>
            </c:spPr>
            <c:extLst>
              <c:ext xmlns:c16="http://schemas.microsoft.com/office/drawing/2014/chart" uri="{C3380CC4-5D6E-409C-BE32-E72D297353CC}">
                <c16:uniqueId val="{0000000B-8E83-4314-B12B-48FA297DBF35}"/>
              </c:ext>
            </c:extLst>
          </c:dPt>
          <c:dPt>
            <c:idx val="6"/>
            <c:bubble3D val="0"/>
            <c:spPr>
              <a:solidFill>
                <a:srgbClr val="7BAAF7"/>
              </a:solidFill>
            </c:spPr>
            <c:extLst>
              <c:ext xmlns:c16="http://schemas.microsoft.com/office/drawing/2014/chart" uri="{C3380CC4-5D6E-409C-BE32-E72D297353CC}">
                <c16:uniqueId val="{0000000D-8E83-4314-B12B-48FA297DBF35}"/>
              </c:ext>
            </c:extLst>
          </c:dPt>
          <c:dPt>
            <c:idx val="7"/>
            <c:bubble3D val="0"/>
            <c:spPr>
              <a:solidFill>
                <a:srgbClr val="F07B72"/>
              </a:solidFill>
            </c:spPr>
            <c:extLst>
              <c:ext xmlns:c16="http://schemas.microsoft.com/office/drawing/2014/chart" uri="{C3380CC4-5D6E-409C-BE32-E72D297353CC}">
                <c16:uniqueId val="{0000000F-8E83-4314-B12B-48FA297DBF35}"/>
              </c:ext>
            </c:extLst>
          </c:dPt>
          <c:dPt>
            <c:idx val="8"/>
            <c:bubble3D val="0"/>
            <c:spPr>
              <a:solidFill>
                <a:srgbClr val="FCD04F"/>
              </a:solidFill>
            </c:spPr>
            <c:extLst>
              <c:ext xmlns:c16="http://schemas.microsoft.com/office/drawing/2014/chart" uri="{C3380CC4-5D6E-409C-BE32-E72D297353CC}">
                <c16:uniqueId val="{00000011-8E83-4314-B12B-48FA297DBF35}"/>
              </c:ext>
            </c:extLst>
          </c:dPt>
          <c:cat>
            <c:strRef>
              <c:f>'Отчет Октябрь'!$A$3:$A$11</c:f>
              <c:strCache>
                <c:ptCount val="9"/>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strCache>
            </c:strRef>
          </c:cat>
          <c:val>
            <c:numRef>
              <c:f>'Отчет Октябрь'!$B$3:$B$11</c:f>
              <c:numCache>
                <c:formatCode>General</c:formatCode>
                <c:ptCount val="9"/>
                <c:pt idx="0">
                  <c:v>259</c:v>
                </c:pt>
                <c:pt idx="1">
                  <c:v>11</c:v>
                </c:pt>
                <c:pt idx="2">
                  <c:v>45</c:v>
                </c:pt>
                <c:pt idx="3">
                  <c:v>24</c:v>
                </c:pt>
                <c:pt idx="4">
                  <c:v>2</c:v>
                </c:pt>
                <c:pt idx="5">
                  <c:v>0</c:v>
                </c:pt>
                <c:pt idx="6">
                  <c:v>46</c:v>
                </c:pt>
                <c:pt idx="7">
                  <c:v>43</c:v>
                </c:pt>
                <c:pt idx="8">
                  <c:v>4</c:v>
                </c:pt>
              </c:numCache>
            </c:numRef>
          </c:val>
          <c:extLst>
            <c:ext xmlns:c16="http://schemas.microsoft.com/office/drawing/2014/chart" uri="{C3380CC4-5D6E-409C-BE32-E72D297353CC}">
              <c16:uniqueId val="{00000012-8E83-4314-B12B-48FA297DBF3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Октябрь'!$D$2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Октябрь'!$A$3:$A$12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Октябрь'!$D$3:$D$8</c:f>
              <c:numCache>
                <c:formatCode>General</c:formatCode>
                <c:ptCount val="6"/>
                <c:pt idx="0">
                  <c:v>96</c:v>
                </c:pt>
                <c:pt idx="1">
                  <c:v>6</c:v>
                </c:pt>
                <c:pt idx="2">
                  <c:v>16</c:v>
                </c:pt>
                <c:pt idx="3">
                  <c:v>5</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DB9-4E27-84FC-B5945DB379E1}"/>
            </c:ext>
          </c:extLst>
        </c:ser>
        <c:ser>
          <c:idx val="1"/>
          <c:order val="1"/>
          <c:tx>
            <c:strRef>
              <c:f>'Отчет Октябрь'!$E$2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Октябрь'!$A$3:$A$12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Октябрь'!$E$3:$E$8</c:f>
              <c:numCache>
                <c:formatCode>General</c:formatCode>
                <c:ptCount val="6"/>
                <c:pt idx="0">
                  <c:v>1</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DB9-4E27-84FC-B5945DB379E1}"/>
            </c:ext>
          </c:extLst>
        </c:ser>
        <c:ser>
          <c:idx val="2"/>
          <c:order val="2"/>
          <c:tx>
            <c:strRef>
              <c:f>'Отчет Октябрь'!$F$2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Октябрь'!$A$3:$A$12</c:f>
              <c:strCache>
                <c:ptCount val="10"/>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Мишина Анна</c:v>
                </c:pt>
                <c:pt idx="8">
                  <c:v>Алексеева Александра</c:v>
                </c:pt>
                <c:pt idx="9">
                  <c:v>ВСЕГО</c:v>
                </c:pt>
              </c:strCache>
            </c:strRef>
          </c:cat>
          <c:val>
            <c:numRef>
              <c:f>'Отчет Октябрь'!$F$3:$F$8</c:f>
              <c:numCache>
                <c:formatCode>General</c:formatCode>
                <c:ptCount val="6"/>
                <c:pt idx="0">
                  <c:v>1</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DB9-4E27-84FC-B5945DB379E1}"/>
            </c:ext>
          </c:extLst>
        </c:ser>
        <c:dLbls>
          <c:showLegendKey val="0"/>
          <c:showVal val="0"/>
          <c:showCatName val="0"/>
          <c:showSerName val="0"/>
          <c:showPercent val="0"/>
          <c:showBubbleSize val="0"/>
        </c:dLbls>
        <c:gapWidth val="150"/>
        <c:axId val="1192335489"/>
        <c:axId val="953233397"/>
      </c:barChart>
      <c:catAx>
        <c:axId val="119233548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953233397"/>
        <c:crosses val="autoZero"/>
        <c:auto val="1"/>
        <c:lblAlgn val="ctr"/>
        <c:lblOffset val="100"/>
        <c:noMultiLvlLbl val="1"/>
      </c:catAx>
      <c:valAx>
        <c:axId val="9532333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192335489"/>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3B43-4973-B280-9D175070E185}"/>
              </c:ext>
            </c:extLst>
          </c:dPt>
          <c:dPt>
            <c:idx val="1"/>
            <c:bubble3D val="0"/>
            <c:spPr>
              <a:solidFill>
                <a:srgbClr val="EA4335"/>
              </a:solidFill>
            </c:spPr>
            <c:extLst>
              <c:ext xmlns:c16="http://schemas.microsoft.com/office/drawing/2014/chart" uri="{C3380CC4-5D6E-409C-BE32-E72D297353CC}">
                <c16:uniqueId val="{00000003-3B43-4973-B280-9D175070E185}"/>
              </c:ext>
            </c:extLst>
          </c:dPt>
          <c:dPt>
            <c:idx val="2"/>
            <c:bubble3D val="0"/>
            <c:spPr>
              <a:solidFill>
                <a:srgbClr val="FBBC04"/>
              </a:solidFill>
            </c:spPr>
            <c:extLst>
              <c:ext xmlns:c16="http://schemas.microsoft.com/office/drawing/2014/chart" uri="{C3380CC4-5D6E-409C-BE32-E72D297353CC}">
                <c16:uniqueId val="{00000005-3B43-4973-B280-9D175070E185}"/>
              </c:ext>
            </c:extLst>
          </c:dPt>
          <c:cat>
            <c:strRef>
              <c:f>'Отчет Октябрь'!$C$20:$C$22</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Октябрь'!$D$20:$D$22</c:f>
              <c:numCache>
                <c:formatCode>General</c:formatCode>
                <c:ptCount val="3"/>
                <c:pt idx="0">
                  <c:v>129</c:v>
                </c:pt>
                <c:pt idx="1">
                  <c:v>1</c:v>
                </c:pt>
                <c:pt idx="2">
                  <c:v>1</c:v>
                </c:pt>
              </c:numCache>
            </c:numRef>
          </c:val>
          <c:extLst>
            <c:ext xmlns:c16="http://schemas.microsoft.com/office/drawing/2014/chart" uri="{C3380CC4-5D6E-409C-BE32-E72D297353CC}">
              <c16:uniqueId val="{00000006-3B43-4973-B280-9D175070E18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Сентябрь'!$I$2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6029-4753-BE1A-39962F07E0BE}"/>
              </c:ext>
            </c:extLst>
          </c:dPt>
          <c:dPt>
            <c:idx val="1"/>
            <c:bubble3D val="0"/>
            <c:spPr>
              <a:solidFill>
                <a:srgbClr val="EA4335"/>
              </a:solidFill>
            </c:spPr>
            <c:extLst>
              <c:ext xmlns:c16="http://schemas.microsoft.com/office/drawing/2014/chart" uri="{C3380CC4-5D6E-409C-BE32-E72D297353CC}">
                <c16:uniqueId val="{00000003-6029-4753-BE1A-39962F07E0BE}"/>
              </c:ext>
            </c:extLst>
          </c:dPt>
          <c:dPt>
            <c:idx val="2"/>
            <c:bubble3D val="0"/>
            <c:spPr>
              <a:solidFill>
                <a:srgbClr val="FBBC04"/>
              </a:solidFill>
            </c:spPr>
            <c:extLst>
              <c:ext xmlns:c16="http://schemas.microsoft.com/office/drawing/2014/chart" uri="{C3380CC4-5D6E-409C-BE32-E72D297353CC}">
                <c16:uniqueId val="{00000005-6029-4753-BE1A-39962F07E0BE}"/>
              </c:ext>
            </c:extLst>
          </c:dPt>
          <c:dPt>
            <c:idx val="3"/>
            <c:bubble3D val="0"/>
            <c:spPr>
              <a:solidFill>
                <a:srgbClr val="34A853"/>
              </a:solidFill>
            </c:spPr>
            <c:extLst>
              <c:ext xmlns:c16="http://schemas.microsoft.com/office/drawing/2014/chart" uri="{C3380CC4-5D6E-409C-BE32-E72D297353CC}">
                <c16:uniqueId val="{00000007-6029-4753-BE1A-39962F07E0BE}"/>
              </c:ext>
            </c:extLst>
          </c:dPt>
          <c:dPt>
            <c:idx val="4"/>
            <c:bubble3D val="0"/>
            <c:spPr>
              <a:solidFill>
                <a:srgbClr val="FF6D01"/>
              </a:solidFill>
            </c:spPr>
            <c:extLst>
              <c:ext xmlns:c16="http://schemas.microsoft.com/office/drawing/2014/chart" uri="{C3380CC4-5D6E-409C-BE32-E72D297353CC}">
                <c16:uniqueId val="{00000009-6029-4753-BE1A-39962F07E0BE}"/>
              </c:ext>
            </c:extLst>
          </c:dPt>
          <c:dPt>
            <c:idx val="5"/>
            <c:bubble3D val="0"/>
            <c:spPr>
              <a:solidFill>
                <a:srgbClr val="46BDC6"/>
              </a:solidFill>
            </c:spPr>
            <c:extLst>
              <c:ext xmlns:c16="http://schemas.microsoft.com/office/drawing/2014/chart" uri="{C3380CC4-5D6E-409C-BE32-E72D297353CC}">
                <c16:uniqueId val="{0000000B-6029-4753-BE1A-39962F07E0BE}"/>
              </c:ext>
            </c:extLst>
          </c:dPt>
          <c:dPt>
            <c:idx val="6"/>
            <c:bubble3D val="0"/>
            <c:spPr>
              <a:solidFill>
                <a:srgbClr val="7BAAF7"/>
              </a:solidFill>
            </c:spPr>
            <c:extLst>
              <c:ext xmlns:c16="http://schemas.microsoft.com/office/drawing/2014/chart" uri="{C3380CC4-5D6E-409C-BE32-E72D297353CC}">
                <c16:uniqueId val="{0000000D-6029-4753-BE1A-39962F07E0BE}"/>
              </c:ext>
            </c:extLst>
          </c:dPt>
          <c:dPt>
            <c:idx val="7"/>
            <c:bubble3D val="0"/>
            <c:spPr>
              <a:solidFill>
                <a:srgbClr val="F07B72"/>
              </a:solidFill>
            </c:spPr>
            <c:extLst>
              <c:ext xmlns:c16="http://schemas.microsoft.com/office/drawing/2014/chart" uri="{C3380CC4-5D6E-409C-BE32-E72D297353CC}">
                <c16:uniqueId val="{0000000F-6029-4753-BE1A-39962F07E0BE}"/>
              </c:ext>
            </c:extLst>
          </c:dPt>
          <c:dPt>
            <c:idx val="8"/>
            <c:bubble3D val="0"/>
            <c:spPr>
              <a:solidFill>
                <a:srgbClr val="FCD04F"/>
              </a:solidFill>
            </c:spPr>
            <c:extLst>
              <c:ext xmlns:c16="http://schemas.microsoft.com/office/drawing/2014/chart" uri="{C3380CC4-5D6E-409C-BE32-E72D297353CC}">
                <c16:uniqueId val="{00000011-6029-4753-BE1A-39962F07E0BE}"/>
              </c:ext>
            </c:extLst>
          </c:dPt>
          <c:dPt>
            <c:idx val="9"/>
            <c:bubble3D val="0"/>
            <c:spPr>
              <a:solidFill>
                <a:srgbClr val="71C287"/>
              </a:solidFill>
            </c:spPr>
            <c:extLst>
              <c:ext xmlns:c16="http://schemas.microsoft.com/office/drawing/2014/chart" uri="{C3380CC4-5D6E-409C-BE32-E72D297353CC}">
                <c16:uniqueId val="{00000013-6029-4753-BE1A-39962F07E0BE}"/>
              </c:ext>
            </c:extLst>
          </c:dPt>
          <c:dPt>
            <c:idx val="10"/>
            <c:bubble3D val="0"/>
            <c:spPr>
              <a:solidFill>
                <a:srgbClr val="FF994D"/>
              </a:solidFill>
            </c:spPr>
            <c:extLst>
              <c:ext xmlns:c16="http://schemas.microsoft.com/office/drawing/2014/chart" uri="{C3380CC4-5D6E-409C-BE32-E72D297353CC}">
                <c16:uniqueId val="{00000015-6029-4753-BE1A-39962F07E0BE}"/>
              </c:ext>
            </c:extLst>
          </c:dPt>
          <c:dPt>
            <c:idx val="11"/>
            <c:bubble3D val="0"/>
            <c:spPr>
              <a:solidFill>
                <a:srgbClr val="7ED1D7"/>
              </a:solidFill>
            </c:spPr>
            <c:extLst>
              <c:ext xmlns:c16="http://schemas.microsoft.com/office/drawing/2014/chart" uri="{C3380CC4-5D6E-409C-BE32-E72D297353CC}">
                <c16:uniqueId val="{00000017-6029-4753-BE1A-39962F07E0BE}"/>
              </c:ext>
            </c:extLst>
          </c:dPt>
          <c:dPt>
            <c:idx val="12"/>
            <c:bubble3D val="0"/>
            <c:spPr>
              <a:solidFill>
                <a:srgbClr val="B3CEFB"/>
              </a:solidFill>
            </c:spPr>
            <c:extLst>
              <c:ext xmlns:c16="http://schemas.microsoft.com/office/drawing/2014/chart" uri="{C3380CC4-5D6E-409C-BE32-E72D297353CC}">
                <c16:uniqueId val="{00000019-6029-4753-BE1A-39962F07E0BE}"/>
              </c:ext>
            </c:extLst>
          </c:dPt>
          <c:dPt>
            <c:idx val="13"/>
            <c:bubble3D val="0"/>
            <c:spPr>
              <a:solidFill>
                <a:srgbClr val="F7B4AE"/>
              </a:solidFill>
            </c:spPr>
            <c:extLst>
              <c:ext xmlns:c16="http://schemas.microsoft.com/office/drawing/2014/chart" uri="{C3380CC4-5D6E-409C-BE32-E72D297353CC}">
                <c16:uniqueId val="{0000001B-6029-4753-BE1A-39962F07E0BE}"/>
              </c:ext>
            </c:extLst>
          </c:dPt>
          <c:dPt>
            <c:idx val="14"/>
            <c:bubble3D val="0"/>
            <c:spPr>
              <a:solidFill>
                <a:srgbClr val="FDE49B"/>
              </a:solidFill>
            </c:spPr>
            <c:extLst>
              <c:ext xmlns:c16="http://schemas.microsoft.com/office/drawing/2014/chart" uri="{C3380CC4-5D6E-409C-BE32-E72D297353CC}">
                <c16:uniqueId val="{0000001D-6029-4753-BE1A-39962F07E0BE}"/>
              </c:ext>
            </c:extLst>
          </c:dPt>
          <c:dPt>
            <c:idx val="15"/>
            <c:bubble3D val="0"/>
            <c:spPr>
              <a:solidFill>
                <a:srgbClr val="AEDCBA"/>
              </a:solidFill>
            </c:spPr>
            <c:extLst>
              <c:ext xmlns:c16="http://schemas.microsoft.com/office/drawing/2014/chart" uri="{C3380CC4-5D6E-409C-BE32-E72D297353CC}">
                <c16:uniqueId val="{0000001F-6029-4753-BE1A-39962F07E0BE}"/>
              </c:ext>
            </c:extLst>
          </c:dPt>
          <c:dPt>
            <c:idx val="16"/>
            <c:bubble3D val="0"/>
            <c:spPr>
              <a:solidFill>
                <a:srgbClr val="FFC599"/>
              </a:solidFill>
            </c:spPr>
            <c:extLst>
              <c:ext xmlns:c16="http://schemas.microsoft.com/office/drawing/2014/chart" uri="{C3380CC4-5D6E-409C-BE32-E72D297353CC}">
                <c16:uniqueId val="{00000021-6029-4753-BE1A-39962F07E0BE}"/>
              </c:ext>
            </c:extLst>
          </c:dPt>
          <c:dPt>
            <c:idx val="17"/>
            <c:bubble3D val="0"/>
            <c:spPr>
              <a:solidFill>
                <a:srgbClr val="B5E5E8"/>
              </a:solidFill>
            </c:spPr>
            <c:extLst>
              <c:ext xmlns:c16="http://schemas.microsoft.com/office/drawing/2014/chart" uri="{C3380CC4-5D6E-409C-BE32-E72D297353CC}">
                <c16:uniqueId val="{00000023-6029-4753-BE1A-39962F07E0BE}"/>
              </c:ext>
            </c:extLst>
          </c:dPt>
          <c:dPt>
            <c:idx val="18"/>
            <c:bubble3D val="0"/>
            <c:spPr>
              <a:solidFill>
                <a:srgbClr val="ECF3FE"/>
              </a:solidFill>
            </c:spPr>
            <c:extLst>
              <c:ext xmlns:c16="http://schemas.microsoft.com/office/drawing/2014/chart" uri="{C3380CC4-5D6E-409C-BE32-E72D297353CC}">
                <c16:uniqueId val="{00000025-6029-4753-BE1A-39962F07E0BE}"/>
              </c:ext>
            </c:extLst>
          </c:dPt>
          <c:dPt>
            <c:idx val="19"/>
            <c:bubble3D val="0"/>
            <c:spPr>
              <a:solidFill>
                <a:srgbClr val="FDECEB"/>
              </a:solidFill>
            </c:spPr>
            <c:extLst>
              <c:ext xmlns:c16="http://schemas.microsoft.com/office/drawing/2014/chart" uri="{C3380CC4-5D6E-409C-BE32-E72D297353CC}">
                <c16:uniqueId val="{00000027-6029-4753-BE1A-39962F07E0BE}"/>
              </c:ext>
            </c:extLst>
          </c:dPt>
          <c:cat>
            <c:strRef>
              <c:f>'Отчет Сентябрь'!$H$3:$H$22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Сентябрь'!$I$3:$I$22</c:f>
              <c:numCache>
                <c:formatCode>General</c:formatCode>
                <c:ptCount val="20"/>
                <c:pt idx="0">
                  <c:v>3</c:v>
                </c:pt>
                <c:pt idx="1">
                  <c:v>1</c:v>
                </c:pt>
                <c:pt idx="2">
                  <c:v>0</c:v>
                </c:pt>
                <c:pt idx="3">
                  <c:v>6</c:v>
                </c:pt>
                <c:pt idx="4">
                  <c:v>1</c:v>
                </c:pt>
                <c:pt idx="5">
                  <c:v>0</c:v>
                </c:pt>
                <c:pt idx="6">
                  <c:v>1</c:v>
                </c:pt>
                <c:pt idx="7">
                  <c:v>17</c:v>
                </c:pt>
                <c:pt idx="8">
                  <c:v>1</c:v>
                </c:pt>
                <c:pt idx="9">
                  <c:v>1</c:v>
                </c:pt>
                <c:pt idx="10">
                  <c:v>0</c:v>
                </c:pt>
                <c:pt idx="11">
                  <c:v>0</c:v>
                </c:pt>
                <c:pt idx="12">
                  <c:v>0</c:v>
                </c:pt>
                <c:pt idx="13">
                  <c:v>0</c:v>
                </c:pt>
                <c:pt idx="14">
                  <c:v>0</c:v>
                </c:pt>
                <c:pt idx="15">
                  <c:v>0</c:v>
                </c:pt>
                <c:pt idx="16">
                  <c:v>34</c:v>
                </c:pt>
                <c:pt idx="17">
                  <c:v>8</c:v>
                </c:pt>
                <c:pt idx="18">
                  <c:v>0</c:v>
                </c:pt>
                <c:pt idx="19">
                  <c:v>0</c:v>
                </c:pt>
              </c:numCache>
            </c:numRef>
          </c:val>
          <c:extLst>
            <c:ext xmlns:c16="http://schemas.microsoft.com/office/drawing/2014/chart" uri="{C3380CC4-5D6E-409C-BE32-E72D297353CC}">
              <c16:uniqueId val="{00000028-6029-4753-BE1A-39962F07E0B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Сентябрь'!$B$2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477A-453D-BB23-6848C3675A8C}"/>
              </c:ext>
            </c:extLst>
          </c:dPt>
          <c:dPt>
            <c:idx val="1"/>
            <c:bubble3D val="0"/>
            <c:spPr>
              <a:solidFill>
                <a:srgbClr val="EA4335"/>
              </a:solidFill>
            </c:spPr>
            <c:extLst>
              <c:ext xmlns:c16="http://schemas.microsoft.com/office/drawing/2014/chart" uri="{C3380CC4-5D6E-409C-BE32-E72D297353CC}">
                <c16:uniqueId val="{00000003-477A-453D-BB23-6848C3675A8C}"/>
              </c:ext>
            </c:extLst>
          </c:dPt>
          <c:dPt>
            <c:idx val="2"/>
            <c:bubble3D val="0"/>
            <c:spPr>
              <a:solidFill>
                <a:srgbClr val="FBBC04"/>
              </a:solidFill>
            </c:spPr>
            <c:extLst>
              <c:ext xmlns:c16="http://schemas.microsoft.com/office/drawing/2014/chart" uri="{C3380CC4-5D6E-409C-BE32-E72D297353CC}">
                <c16:uniqueId val="{00000005-477A-453D-BB23-6848C3675A8C}"/>
              </c:ext>
            </c:extLst>
          </c:dPt>
          <c:dPt>
            <c:idx val="3"/>
            <c:bubble3D val="0"/>
            <c:spPr>
              <a:solidFill>
                <a:srgbClr val="34A853"/>
              </a:solidFill>
            </c:spPr>
            <c:extLst>
              <c:ext xmlns:c16="http://schemas.microsoft.com/office/drawing/2014/chart" uri="{C3380CC4-5D6E-409C-BE32-E72D297353CC}">
                <c16:uniqueId val="{00000007-477A-453D-BB23-6848C3675A8C}"/>
              </c:ext>
            </c:extLst>
          </c:dPt>
          <c:dPt>
            <c:idx val="4"/>
            <c:bubble3D val="0"/>
            <c:spPr>
              <a:solidFill>
                <a:srgbClr val="FF6D01"/>
              </a:solidFill>
            </c:spPr>
            <c:extLst>
              <c:ext xmlns:c16="http://schemas.microsoft.com/office/drawing/2014/chart" uri="{C3380CC4-5D6E-409C-BE32-E72D297353CC}">
                <c16:uniqueId val="{00000009-477A-453D-BB23-6848C3675A8C}"/>
              </c:ext>
            </c:extLst>
          </c:dPt>
          <c:dPt>
            <c:idx val="5"/>
            <c:bubble3D val="0"/>
            <c:spPr>
              <a:solidFill>
                <a:srgbClr val="46BDC6"/>
              </a:solidFill>
            </c:spPr>
            <c:extLst>
              <c:ext xmlns:c16="http://schemas.microsoft.com/office/drawing/2014/chart" uri="{C3380CC4-5D6E-409C-BE32-E72D297353CC}">
                <c16:uniqueId val="{0000000B-477A-453D-BB23-6848C3675A8C}"/>
              </c:ext>
            </c:extLst>
          </c:dPt>
          <c:dPt>
            <c:idx val="6"/>
            <c:bubble3D val="0"/>
            <c:spPr>
              <a:solidFill>
                <a:srgbClr val="7BAAF7"/>
              </a:solidFill>
            </c:spPr>
            <c:extLst>
              <c:ext xmlns:c16="http://schemas.microsoft.com/office/drawing/2014/chart" uri="{C3380CC4-5D6E-409C-BE32-E72D297353CC}">
                <c16:uniqueId val="{0000000D-477A-453D-BB23-6848C3675A8C}"/>
              </c:ext>
            </c:extLst>
          </c:dPt>
          <c:dPt>
            <c:idx val="7"/>
            <c:bubble3D val="0"/>
            <c:spPr>
              <a:solidFill>
                <a:srgbClr val="F07B72"/>
              </a:solidFill>
            </c:spPr>
            <c:extLst>
              <c:ext xmlns:c16="http://schemas.microsoft.com/office/drawing/2014/chart" uri="{C3380CC4-5D6E-409C-BE32-E72D297353CC}">
                <c16:uniqueId val="{0000000F-477A-453D-BB23-6848C3675A8C}"/>
              </c:ext>
            </c:extLst>
          </c:dPt>
          <c:cat>
            <c:strRef>
              <c:f>'Отчет Сентябрь'!$A$3:$A$10</c:f>
              <c:strCache>
                <c:ptCount val="8"/>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ВСЕГО</c:v>
                </c:pt>
              </c:strCache>
            </c:strRef>
          </c:cat>
          <c:val>
            <c:numRef>
              <c:f>'Отчет Сентябрь'!$B$3:$B$10</c:f>
              <c:numCache>
                <c:formatCode>General</c:formatCode>
                <c:ptCount val="8"/>
                <c:pt idx="0">
                  <c:v>183</c:v>
                </c:pt>
                <c:pt idx="1">
                  <c:v>51</c:v>
                </c:pt>
                <c:pt idx="2">
                  <c:v>58</c:v>
                </c:pt>
                <c:pt idx="3">
                  <c:v>12</c:v>
                </c:pt>
                <c:pt idx="4">
                  <c:v>5</c:v>
                </c:pt>
                <c:pt idx="5">
                  <c:v>36</c:v>
                </c:pt>
                <c:pt idx="6">
                  <c:v>75</c:v>
                </c:pt>
                <c:pt idx="7">
                  <c:v>420</c:v>
                </c:pt>
              </c:numCache>
            </c:numRef>
          </c:val>
          <c:extLst>
            <c:ext xmlns:c16="http://schemas.microsoft.com/office/drawing/2014/chart" uri="{C3380CC4-5D6E-409C-BE32-E72D297353CC}">
              <c16:uniqueId val="{00000010-477A-453D-BB23-6848C3675A8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Сентябрь'!$D$2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Сентябрь'!$A$3:$A$10</c:f>
              <c:strCache>
                <c:ptCount val="8"/>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ВСЕГО</c:v>
                </c:pt>
              </c:strCache>
            </c:strRef>
          </c:cat>
          <c:val>
            <c:numRef>
              <c:f>'Отчет Сентябрь'!$D$3:$D$8</c:f>
              <c:numCache>
                <c:formatCode>General</c:formatCode>
                <c:ptCount val="6"/>
                <c:pt idx="0">
                  <c:v>31</c:v>
                </c:pt>
                <c:pt idx="1">
                  <c:v>10</c:v>
                </c:pt>
                <c:pt idx="2">
                  <c:v>4</c:v>
                </c:pt>
                <c:pt idx="3">
                  <c:v>6</c:v>
                </c:pt>
                <c:pt idx="4">
                  <c:v>0</c:v>
                </c:pt>
                <c:pt idx="5">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4CE-4EA6-A913-64230F55AA19}"/>
            </c:ext>
          </c:extLst>
        </c:ser>
        <c:ser>
          <c:idx val="1"/>
          <c:order val="1"/>
          <c:tx>
            <c:strRef>
              <c:f>'Отчет Сентябрь'!$E$2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Сентябрь'!$A$3:$A$10</c:f>
              <c:strCache>
                <c:ptCount val="8"/>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ВСЕГО</c:v>
                </c:pt>
              </c:strCache>
            </c:strRef>
          </c:cat>
          <c:val>
            <c:numRef>
              <c:f>'Отчет Сентябрь'!$E$3:$E$8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4CE-4EA6-A913-64230F55AA19}"/>
            </c:ext>
          </c:extLst>
        </c:ser>
        <c:ser>
          <c:idx val="2"/>
          <c:order val="2"/>
          <c:tx>
            <c:strRef>
              <c:f>'Отчет Сентябрь'!$F$2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Сентябрь'!$A$3:$A$10</c:f>
              <c:strCache>
                <c:ptCount val="8"/>
                <c:pt idx="0">
                  <c:v>Червякова Ольга</c:v>
                </c:pt>
                <c:pt idx="1">
                  <c:v>Толкачев Егор</c:v>
                </c:pt>
                <c:pt idx="2">
                  <c:v>Андреева Варвара</c:v>
                </c:pt>
                <c:pt idx="3">
                  <c:v>Белов Дмитрий</c:v>
                </c:pt>
                <c:pt idx="4">
                  <c:v>Кузнецова Алиса</c:v>
                </c:pt>
                <c:pt idx="5">
                  <c:v>Щемелинин Владислав </c:v>
                </c:pt>
                <c:pt idx="6">
                  <c:v>Гришина Светлана</c:v>
                </c:pt>
                <c:pt idx="7">
                  <c:v>ВСЕГО</c:v>
                </c:pt>
              </c:strCache>
            </c:strRef>
          </c:cat>
          <c:val>
            <c:numRef>
              <c:f>'Отчет Сентябрь'!$F$3:$F$8</c:f>
              <c:numCache>
                <c:formatCode>General</c:formatCode>
                <c:ptCount val="6"/>
                <c:pt idx="0">
                  <c:v>1</c:v>
                </c:pt>
                <c:pt idx="1">
                  <c:v>1</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4CE-4EA6-A913-64230F55AA19}"/>
            </c:ext>
          </c:extLst>
        </c:ser>
        <c:dLbls>
          <c:showLegendKey val="0"/>
          <c:showVal val="0"/>
          <c:showCatName val="0"/>
          <c:showSerName val="0"/>
          <c:showPercent val="0"/>
          <c:showBubbleSize val="0"/>
        </c:dLbls>
        <c:gapWidth val="150"/>
        <c:axId val="17263157"/>
        <c:axId val="1803618650"/>
      </c:barChart>
      <c:catAx>
        <c:axId val="1726315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803618650"/>
        <c:crosses val="autoZero"/>
        <c:auto val="1"/>
        <c:lblAlgn val="ctr"/>
        <c:lblOffset val="100"/>
        <c:noMultiLvlLbl val="1"/>
      </c:catAx>
      <c:valAx>
        <c:axId val="18036186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7263157"/>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F534-43E7-8C78-55D0943D6AC9}"/>
              </c:ext>
            </c:extLst>
          </c:dPt>
          <c:dPt>
            <c:idx val="1"/>
            <c:bubble3D val="0"/>
            <c:spPr>
              <a:solidFill>
                <a:srgbClr val="EA4335"/>
              </a:solidFill>
            </c:spPr>
            <c:extLst>
              <c:ext xmlns:c16="http://schemas.microsoft.com/office/drawing/2014/chart" uri="{C3380CC4-5D6E-409C-BE32-E72D297353CC}">
                <c16:uniqueId val="{00000003-F534-43E7-8C78-55D0943D6AC9}"/>
              </c:ext>
            </c:extLst>
          </c:dPt>
          <c:dPt>
            <c:idx val="2"/>
            <c:bubble3D val="0"/>
            <c:spPr>
              <a:solidFill>
                <a:srgbClr val="FBBC04"/>
              </a:solidFill>
            </c:spPr>
            <c:extLst>
              <c:ext xmlns:c16="http://schemas.microsoft.com/office/drawing/2014/chart" uri="{C3380CC4-5D6E-409C-BE32-E72D297353CC}">
                <c16:uniqueId val="{00000005-F534-43E7-8C78-55D0943D6AC9}"/>
              </c:ext>
            </c:extLst>
          </c:dPt>
          <c:cat>
            <c:strRef>
              <c:f>'Отчет Сентябрь'!$C$18:$C$20</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Сентябрь'!$D$18:$D$20</c:f>
              <c:numCache>
                <c:formatCode>General</c:formatCode>
                <c:ptCount val="3"/>
                <c:pt idx="0">
                  <c:v>66</c:v>
                </c:pt>
                <c:pt idx="1">
                  <c:v>1</c:v>
                </c:pt>
                <c:pt idx="2">
                  <c:v>4</c:v>
                </c:pt>
              </c:numCache>
            </c:numRef>
          </c:val>
          <c:extLst>
            <c:ext xmlns:c16="http://schemas.microsoft.com/office/drawing/2014/chart" uri="{C3380CC4-5D6E-409C-BE32-E72D297353CC}">
              <c16:uniqueId val="{00000006-F534-43E7-8C78-55D0943D6AC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Август'!$I$2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2B6D-4F8A-A089-3802515D135B}"/>
              </c:ext>
            </c:extLst>
          </c:dPt>
          <c:dPt>
            <c:idx val="1"/>
            <c:bubble3D val="0"/>
            <c:spPr>
              <a:solidFill>
                <a:srgbClr val="EA4335"/>
              </a:solidFill>
            </c:spPr>
            <c:extLst>
              <c:ext xmlns:c16="http://schemas.microsoft.com/office/drawing/2014/chart" uri="{C3380CC4-5D6E-409C-BE32-E72D297353CC}">
                <c16:uniqueId val="{00000003-2B6D-4F8A-A089-3802515D135B}"/>
              </c:ext>
            </c:extLst>
          </c:dPt>
          <c:dPt>
            <c:idx val="2"/>
            <c:bubble3D val="0"/>
            <c:spPr>
              <a:solidFill>
                <a:srgbClr val="FBBC04"/>
              </a:solidFill>
            </c:spPr>
            <c:extLst>
              <c:ext xmlns:c16="http://schemas.microsoft.com/office/drawing/2014/chart" uri="{C3380CC4-5D6E-409C-BE32-E72D297353CC}">
                <c16:uniqueId val="{00000005-2B6D-4F8A-A089-3802515D135B}"/>
              </c:ext>
            </c:extLst>
          </c:dPt>
          <c:dPt>
            <c:idx val="3"/>
            <c:bubble3D val="0"/>
            <c:spPr>
              <a:solidFill>
                <a:srgbClr val="34A853"/>
              </a:solidFill>
            </c:spPr>
            <c:extLst>
              <c:ext xmlns:c16="http://schemas.microsoft.com/office/drawing/2014/chart" uri="{C3380CC4-5D6E-409C-BE32-E72D297353CC}">
                <c16:uniqueId val="{00000007-2B6D-4F8A-A089-3802515D135B}"/>
              </c:ext>
            </c:extLst>
          </c:dPt>
          <c:dPt>
            <c:idx val="4"/>
            <c:bubble3D val="0"/>
            <c:spPr>
              <a:solidFill>
                <a:srgbClr val="FF6D01"/>
              </a:solidFill>
            </c:spPr>
            <c:extLst>
              <c:ext xmlns:c16="http://schemas.microsoft.com/office/drawing/2014/chart" uri="{C3380CC4-5D6E-409C-BE32-E72D297353CC}">
                <c16:uniqueId val="{00000009-2B6D-4F8A-A089-3802515D135B}"/>
              </c:ext>
            </c:extLst>
          </c:dPt>
          <c:dPt>
            <c:idx val="5"/>
            <c:bubble3D val="0"/>
            <c:spPr>
              <a:solidFill>
                <a:srgbClr val="46BDC6"/>
              </a:solidFill>
            </c:spPr>
            <c:extLst>
              <c:ext xmlns:c16="http://schemas.microsoft.com/office/drawing/2014/chart" uri="{C3380CC4-5D6E-409C-BE32-E72D297353CC}">
                <c16:uniqueId val="{0000000B-2B6D-4F8A-A089-3802515D135B}"/>
              </c:ext>
            </c:extLst>
          </c:dPt>
          <c:dPt>
            <c:idx val="6"/>
            <c:bubble3D val="0"/>
            <c:spPr>
              <a:solidFill>
                <a:srgbClr val="7BAAF7"/>
              </a:solidFill>
            </c:spPr>
            <c:extLst>
              <c:ext xmlns:c16="http://schemas.microsoft.com/office/drawing/2014/chart" uri="{C3380CC4-5D6E-409C-BE32-E72D297353CC}">
                <c16:uniqueId val="{0000000D-2B6D-4F8A-A089-3802515D135B}"/>
              </c:ext>
            </c:extLst>
          </c:dPt>
          <c:dPt>
            <c:idx val="7"/>
            <c:bubble3D val="0"/>
            <c:spPr>
              <a:solidFill>
                <a:srgbClr val="F07B72"/>
              </a:solidFill>
            </c:spPr>
            <c:extLst>
              <c:ext xmlns:c16="http://schemas.microsoft.com/office/drawing/2014/chart" uri="{C3380CC4-5D6E-409C-BE32-E72D297353CC}">
                <c16:uniqueId val="{0000000F-2B6D-4F8A-A089-3802515D135B}"/>
              </c:ext>
            </c:extLst>
          </c:dPt>
          <c:dPt>
            <c:idx val="8"/>
            <c:bubble3D val="0"/>
            <c:spPr>
              <a:solidFill>
                <a:srgbClr val="FCD04F"/>
              </a:solidFill>
            </c:spPr>
            <c:extLst>
              <c:ext xmlns:c16="http://schemas.microsoft.com/office/drawing/2014/chart" uri="{C3380CC4-5D6E-409C-BE32-E72D297353CC}">
                <c16:uniqueId val="{00000011-2B6D-4F8A-A089-3802515D135B}"/>
              </c:ext>
            </c:extLst>
          </c:dPt>
          <c:dPt>
            <c:idx val="9"/>
            <c:bubble3D val="0"/>
            <c:spPr>
              <a:solidFill>
                <a:srgbClr val="71C287"/>
              </a:solidFill>
            </c:spPr>
            <c:extLst>
              <c:ext xmlns:c16="http://schemas.microsoft.com/office/drawing/2014/chart" uri="{C3380CC4-5D6E-409C-BE32-E72D297353CC}">
                <c16:uniqueId val="{00000013-2B6D-4F8A-A089-3802515D135B}"/>
              </c:ext>
            </c:extLst>
          </c:dPt>
          <c:dPt>
            <c:idx val="10"/>
            <c:bubble3D val="0"/>
            <c:spPr>
              <a:solidFill>
                <a:srgbClr val="FF994D"/>
              </a:solidFill>
            </c:spPr>
            <c:extLst>
              <c:ext xmlns:c16="http://schemas.microsoft.com/office/drawing/2014/chart" uri="{C3380CC4-5D6E-409C-BE32-E72D297353CC}">
                <c16:uniqueId val="{00000015-2B6D-4F8A-A089-3802515D135B}"/>
              </c:ext>
            </c:extLst>
          </c:dPt>
          <c:dPt>
            <c:idx val="11"/>
            <c:bubble3D val="0"/>
            <c:spPr>
              <a:solidFill>
                <a:srgbClr val="7ED1D7"/>
              </a:solidFill>
            </c:spPr>
            <c:extLst>
              <c:ext xmlns:c16="http://schemas.microsoft.com/office/drawing/2014/chart" uri="{C3380CC4-5D6E-409C-BE32-E72D297353CC}">
                <c16:uniqueId val="{00000017-2B6D-4F8A-A089-3802515D135B}"/>
              </c:ext>
            </c:extLst>
          </c:dPt>
          <c:dPt>
            <c:idx val="12"/>
            <c:bubble3D val="0"/>
            <c:spPr>
              <a:solidFill>
                <a:srgbClr val="B3CEFB"/>
              </a:solidFill>
            </c:spPr>
            <c:extLst>
              <c:ext xmlns:c16="http://schemas.microsoft.com/office/drawing/2014/chart" uri="{C3380CC4-5D6E-409C-BE32-E72D297353CC}">
                <c16:uniqueId val="{00000019-2B6D-4F8A-A089-3802515D135B}"/>
              </c:ext>
            </c:extLst>
          </c:dPt>
          <c:dPt>
            <c:idx val="13"/>
            <c:bubble3D val="0"/>
            <c:spPr>
              <a:solidFill>
                <a:srgbClr val="F7B4AE"/>
              </a:solidFill>
            </c:spPr>
            <c:extLst>
              <c:ext xmlns:c16="http://schemas.microsoft.com/office/drawing/2014/chart" uri="{C3380CC4-5D6E-409C-BE32-E72D297353CC}">
                <c16:uniqueId val="{0000001B-2B6D-4F8A-A089-3802515D135B}"/>
              </c:ext>
            </c:extLst>
          </c:dPt>
          <c:dPt>
            <c:idx val="14"/>
            <c:bubble3D val="0"/>
            <c:spPr>
              <a:solidFill>
                <a:srgbClr val="FDE49B"/>
              </a:solidFill>
            </c:spPr>
            <c:extLst>
              <c:ext xmlns:c16="http://schemas.microsoft.com/office/drawing/2014/chart" uri="{C3380CC4-5D6E-409C-BE32-E72D297353CC}">
                <c16:uniqueId val="{0000001D-2B6D-4F8A-A089-3802515D135B}"/>
              </c:ext>
            </c:extLst>
          </c:dPt>
          <c:dPt>
            <c:idx val="15"/>
            <c:bubble3D val="0"/>
            <c:spPr>
              <a:solidFill>
                <a:srgbClr val="AEDCBA"/>
              </a:solidFill>
            </c:spPr>
            <c:extLst>
              <c:ext xmlns:c16="http://schemas.microsoft.com/office/drawing/2014/chart" uri="{C3380CC4-5D6E-409C-BE32-E72D297353CC}">
                <c16:uniqueId val="{0000001F-2B6D-4F8A-A089-3802515D135B}"/>
              </c:ext>
            </c:extLst>
          </c:dPt>
          <c:dPt>
            <c:idx val="16"/>
            <c:bubble3D val="0"/>
            <c:spPr>
              <a:solidFill>
                <a:srgbClr val="FFC599"/>
              </a:solidFill>
            </c:spPr>
            <c:extLst>
              <c:ext xmlns:c16="http://schemas.microsoft.com/office/drawing/2014/chart" uri="{C3380CC4-5D6E-409C-BE32-E72D297353CC}">
                <c16:uniqueId val="{00000021-2B6D-4F8A-A089-3802515D135B}"/>
              </c:ext>
            </c:extLst>
          </c:dPt>
          <c:dPt>
            <c:idx val="17"/>
            <c:bubble3D val="0"/>
            <c:spPr>
              <a:solidFill>
                <a:srgbClr val="B5E5E8"/>
              </a:solidFill>
            </c:spPr>
            <c:extLst>
              <c:ext xmlns:c16="http://schemas.microsoft.com/office/drawing/2014/chart" uri="{C3380CC4-5D6E-409C-BE32-E72D297353CC}">
                <c16:uniqueId val="{00000023-2B6D-4F8A-A089-3802515D135B}"/>
              </c:ext>
            </c:extLst>
          </c:dPt>
          <c:dPt>
            <c:idx val="18"/>
            <c:bubble3D val="0"/>
            <c:spPr>
              <a:solidFill>
                <a:srgbClr val="ECF3FE"/>
              </a:solidFill>
            </c:spPr>
            <c:extLst>
              <c:ext xmlns:c16="http://schemas.microsoft.com/office/drawing/2014/chart" uri="{C3380CC4-5D6E-409C-BE32-E72D297353CC}">
                <c16:uniqueId val="{00000025-2B6D-4F8A-A089-3802515D135B}"/>
              </c:ext>
            </c:extLst>
          </c:dPt>
          <c:dPt>
            <c:idx val="19"/>
            <c:bubble3D val="0"/>
            <c:spPr>
              <a:solidFill>
                <a:srgbClr val="FDECEB"/>
              </a:solidFill>
            </c:spPr>
            <c:extLst>
              <c:ext xmlns:c16="http://schemas.microsoft.com/office/drawing/2014/chart" uri="{C3380CC4-5D6E-409C-BE32-E72D297353CC}">
                <c16:uniqueId val="{00000027-2B6D-4F8A-A089-3802515D135B}"/>
              </c:ext>
            </c:extLst>
          </c:dPt>
          <c:cat>
            <c:strRef>
              <c:f>'Отчет Август'!$H$3:$H$22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Август'!$I$3:$I$22</c:f>
              <c:numCache>
                <c:formatCode>General</c:formatCode>
                <c:ptCount val="20"/>
                <c:pt idx="0">
                  <c:v>0</c:v>
                </c:pt>
                <c:pt idx="1">
                  <c:v>0</c:v>
                </c:pt>
                <c:pt idx="2">
                  <c:v>0</c:v>
                </c:pt>
                <c:pt idx="3">
                  <c:v>4</c:v>
                </c:pt>
                <c:pt idx="4">
                  <c:v>0</c:v>
                </c:pt>
                <c:pt idx="5">
                  <c:v>0</c:v>
                </c:pt>
                <c:pt idx="6">
                  <c:v>2</c:v>
                </c:pt>
                <c:pt idx="7">
                  <c:v>35</c:v>
                </c:pt>
                <c:pt idx="8">
                  <c:v>5</c:v>
                </c:pt>
                <c:pt idx="9">
                  <c:v>5</c:v>
                </c:pt>
                <c:pt idx="10">
                  <c:v>0</c:v>
                </c:pt>
                <c:pt idx="11">
                  <c:v>1</c:v>
                </c:pt>
                <c:pt idx="12">
                  <c:v>0</c:v>
                </c:pt>
                <c:pt idx="13">
                  <c:v>0</c:v>
                </c:pt>
                <c:pt idx="14">
                  <c:v>0</c:v>
                </c:pt>
                <c:pt idx="15">
                  <c:v>1</c:v>
                </c:pt>
                <c:pt idx="16">
                  <c:v>28</c:v>
                </c:pt>
                <c:pt idx="17">
                  <c:v>1</c:v>
                </c:pt>
                <c:pt idx="18">
                  <c:v>1</c:v>
                </c:pt>
                <c:pt idx="19">
                  <c:v>1</c:v>
                </c:pt>
              </c:numCache>
            </c:numRef>
          </c:val>
          <c:extLst>
            <c:ext xmlns:c16="http://schemas.microsoft.com/office/drawing/2014/chart" uri="{C3380CC4-5D6E-409C-BE32-E72D297353CC}">
              <c16:uniqueId val="{00000028-2B6D-4F8A-A089-3802515D135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Август'!$B$2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E6D1-4DF2-A8E2-2172B4816285}"/>
              </c:ext>
            </c:extLst>
          </c:dPt>
          <c:dPt>
            <c:idx val="1"/>
            <c:bubble3D val="0"/>
            <c:spPr>
              <a:solidFill>
                <a:srgbClr val="EA4335"/>
              </a:solidFill>
            </c:spPr>
            <c:extLst>
              <c:ext xmlns:c16="http://schemas.microsoft.com/office/drawing/2014/chart" uri="{C3380CC4-5D6E-409C-BE32-E72D297353CC}">
                <c16:uniqueId val="{00000003-E6D1-4DF2-A8E2-2172B4816285}"/>
              </c:ext>
            </c:extLst>
          </c:dPt>
          <c:dPt>
            <c:idx val="2"/>
            <c:bubble3D val="0"/>
            <c:spPr>
              <a:solidFill>
                <a:srgbClr val="FBBC04"/>
              </a:solidFill>
            </c:spPr>
            <c:extLst>
              <c:ext xmlns:c16="http://schemas.microsoft.com/office/drawing/2014/chart" uri="{C3380CC4-5D6E-409C-BE32-E72D297353CC}">
                <c16:uniqueId val="{00000005-E6D1-4DF2-A8E2-2172B4816285}"/>
              </c:ext>
            </c:extLst>
          </c:dPt>
          <c:dPt>
            <c:idx val="3"/>
            <c:bubble3D val="0"/>
            <c:spPr>
              <a:solidFill>
                <a:srgbClr val="34A853"/>
              </a:solidFill>
            </c:spPr>
            <c:extLst>
              <c:ext xmlns:c16="http://schemas.microsoft.com/office/drawing/2014/chart" uri="{C3380CC4-5D6E-409C-BE32-E72D297353CC}">
                <c16:uniqueId val="{00000007-E6D1-4DF2-A8E2-2172B4816285}"/>
              </c:ext>
            </c:extLst>
          </c:dPt>
          <c:dPt>
            <c:idx val="4"/>
            <c:bubble3D val="0"/>
            <c:spPr>
              <a:solidFill>
                <a:srgbClr val="FF6D01"/>
              </a:solidFill>
            </c:spPr>
            <c:extLst>
              <c:ext xmlns:c16="http://schemas.microsoft.com/office/drawing/2014/chart" uri="{C3380CC4-5D6E-409C-BE32-E72D297353CC}">
                <c16:uniqueId val="{00000009-E6D1-4DF2-A8E2-2172B4816285}"/>
              </c:ext>
            </c:extLst>
          </c:dPt>
          <c:dPt>
            <c:idx val="5"/>
            <c:bubble3D val="0"/>
            <c:spPr>
              <a:solidFill>
                <a:srgbClr val="46BDC6"/>
              </a:solidFill>
            </c:spPr>
            <c:extLst>
              <c:ext xmlns:c16="http://schemas.microsoft.com/office/drawing/2014/chart" uri="{C3380CC4-5D6E-409C-BE32-E72D297353CC}">
                <c16:uniqueId val="{0000000B-E6D1-4DF2-A8E2-2172B4816285}"/>
              </c:ext>
            </c:extLst>
          </c:dPt>
          <c:dPt>
            <c:idx val="6"/>
            <c:bubble3D val="0"/>
            <c:spPr>
              <a:solidFill>
                <a:srgbClr val="7BAAF7"/>
              </a:solidFill>
            </c:spPr>
            <c:extLst>
              <c:ext xmlns:c16="http://schemas.microsoft.com/office/drawing/2014/chart" uri="{C3380CC4-5D6E-409C-BE32-E72D297353CC}">
                <c16:uniqueId val="{0000000D-E6D1-4DF2-A8E2-2172B4816285}"/>
              </c:ext>
            </c:extLst>
          </c:dPt>
          <c:cat>
            <c:strRef>
              <c:f>'Отчет Август'!$A$3:$A$9</c:f>
              <c:strCache>
                <c:ptCount val="7"/>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pt idx="6">
                  <c:v>Гришина Светлана</c:v>
                </c:pt>
              </c:strCache>
            </c:strRef>
          </c:cat>
          <c:val>
            <c:numRef>
              <c:f>'Отчет Август'!$B$3:$B$9</c:f>
              <c:numCache>
                <c:formatCode>General</c:formatCode>
                <c:ptCount val="7"/>
                <c:pt idx="0">
                  <c:v>244</c:v>
                </c:pt>
                <c:pt idx="1">
                  <c:v>5</c:v>
                </c:pt>
                <c:pt idx="2">
                  <c:v>33</c:v>
                </c:pt>
                <c:pt idx="3">
                  <c:v>0</c:v>
                </c:pt>
                <c:pt idx="4">
                  <c:v>8</c:v>
                </c:pt>
                <c:pt idx="5">
                  <c:v>87</c:v>
                </c:pt>
                <c:pt idx="6">
                  <c:v>56</c:v>
                </c:pt>
              </c:numCache>
            </c:numRef>
          </c:val>
          <c:extLst>
            <c:ext xmlns:c16="http://schemas.microsoft.com/office/drawing/2014/chart" uri="{C3380CC4-5D6E-409C-BE32-E72D297353CC}">
              <c16:uniqueId val="{0000000E-E6D1-4DF2-A8E2-2172B481628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Август'!$D$2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Август'!$A$3:$A$9</c:f>
              <c:strCache>
                <c:ptCount val="7"/>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pt idx="6">
                  <c:v>Гришина Светлана</c:v>
                </c:pt>
              </c:strCache>
            </c:strRef>
          </c:cat>
          <c:val>
            <c:numRef>
              <c:f>'Отчет Август'!$D$3:$D$8</c:f>
              <c:numCache>
                <c:formatCode>General</c:formatCode>
                <c:ptCount val="6"/>
                <c:pt idx="0">
                  <c:v>46</c:v>
                </c:pt>
                <c:pt idx="1">
                  <c:v>2</c:v>
                </c:pt>
                <c:pt idx="2">
                  <c:v>4</c:v>
                </c:pt>
                <c:pt idx="3">
                  <c:v>0</c:v>
                </c:pt>
                <c:pt idx="4">
                  <c:v>1</c:v>
                </c:pt>
                <c:pt idx="5">
                  <c:v>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655-462A-88AD-57A3E4139E52}"/>
            </c:ext>
          </c:extLst>
        </c:ser>
        <c:ser>
          <c:idx val="1"/>
          <c:order val="1"/>
          <c:tx>
            <c:strRef>
              <c:f>'Отчет Август'!$E$2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Август'!$A$3:$A$9</c:f>
              <c:strCache>
                <c:ptCount val="7"/>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pt idx="6">
                  <c:v>Гришина Светлана</c:v>
                </c:pt>
              </c:strCache>
            </c:strRef>
          </c:cat>
          <c:val>
            <c:numRef>
              <c:f>'Отчет Август'!$E$3:$E$8</c:f>
              <c:numCache>
                <c:formatCode>General</c:formatCode>
                <c:ptCount val="6"/>
                <c:pt idx="0">
                  <c:v>2</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655-462A-88AD-57A3E4139E52}"/>
            </c:ext>
          </c:extLst>
        </c:ser>
        <c:ser>
          <c:idx val="2"/>
          <c:order val="2"/>
          <c:tx>
            <c:strRef>
              <c:f>'Отчет Август'!$F$2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Август'!$A$3:$A$9</c:f>
              <c:strCache>
                <c:ptCount val="7"/>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pt idx="6">
                  <c:v>Гришина Светлана</c:v>
                </c:pt>
              </c:strCache>
            </c:strRef>
          </c:cat>
          <c:val>
            <c:numRef>
              <c:f>'Отчет Август'!$F$3:$F$8</c:f>
              <c:numCache>
                <c:formatCode>General</c:formatCode>
                <c:ptCount val="6"/>
                <c:pt idx="0">
                  <c:v>3</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655-462A-88AD-57A3E4139E52}"/>
            </c:ext>
          </c:extLst>
        </c:ser>
        <c:dLbls>
          <c:showLegendKey val="0"/>
          <c:showVal val="0"/>
          <c:showCatName val="0"/>
          <c:showSerName val="0"/>
          <c:showPercent val="0"/>
          <c:showBubbleSize val="0"/>
        </c:dLbls>
        <c:gapWidth val="150"/>
        <c:axId val="1966439833"/>
        <c:axId val="974698846"/>
      </c:barChart>
      <c:catAx>
        <c:axId val="196643983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974698846"/>
        <c:crosses val="autoZero"/>
        <c:auto val="1"/>
        <c:lblAlgn val="ctr"/>
        <c:lblOffset val="100"/>
        <c:noMultiLvlLbl val="1"/>
      </c:catAx>
      <c:valAx>
        <c:axId val="9746988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966439833"/>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5642-4E1A-AF67-5B453434DC29}"/>
              </c:ext>
            </c:extLst>
          </c:dPt>
          <c:dPt>
            <c:idx val="1"/>
            <c:bubble3D val="0"/>
            <c:spPr>
              <a:solidFill>
                <a:srgbClr val="EA4335"/>
              </a:solidFill>
            </c:spPr>
            <c:extLst>
              <c:ext xmlns:c16="http://schemas.microsoft.com/office/drawing/2014/chart" uri="{C3380CC4-5D6E-409C-BE32-E72D297353CC}">
                <c16:uniqueId val="{00000003-5642-4E1A-AF67-5B453434DC29}"/>
              </c:ext>
            </c:extLst>
          </c:dPt>
          <c:dPt>
            <c:idx val="2"/>
            <c:bubble3D val="0"/>
            <c:spPr>
              <a:solidFill>
                <a:srgbClr val="FBBC04"/>
              </a:solidFill>
            </c:spPr>
            <c:extLst>
              <c:ext xmlns:c16="http://schemas.microsoft.com/office/drawing/2014/chart" uri="{C3380CC4-5D6E-409C-BE32-E72D297353CC}">
                <c16:uniqueId val="{00000005-5642-4E1A-AF67-5B453434DC29}"/>
              </c:ext>
            </c:extLst>
          </c:dPt>
          <c:cat>
            <c:strRef>
              <c:f>'Отчет Август'!$C$18:$C$20</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Август'!$D$18:$D$20</c:f>
              <c:numCache>
                <c:formatCode>General</c:formatCode>
                <c:ptCount val="3"/>
                <c:pt idx="0">
                  <c:v>78</c:v>
                </c:pt>
                <c:pt idx="1">
                  <c:v>2</c:v>
                </c:pt>
                <c:pt idx="2">
                  <c:v>5</c:v>
                </c:pt>
              </c:numCache>
            </c:numRef>
          </c:val>
          <c:extLst>
            <c:ext xmlns:c16="http://schemas.microsoft.com/office/drawing/2014/chart" uri="{C3380CC4-5D6E-409C-BE32-E72D297353CC}">
              <c16:uniqueId val="{00000006-5642-4E1A-AF67-5B453434DC2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Июль'!$I$2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D4D8-4CB2-B7A0-A97AC879E396}"/>
              </c:ext>
            </c:extLst>
          </c:dPt>
          <c:dPt>
            <c:idx val="1"/>
            <c:bubble3D val="0"/>
            <c:spPr>
              <a:solidFill>
                <a:srgbClr val="EA4335"/>
              </a:solidFill>
            </c:spPr>
            <c:extLst>
              <c:ext xmlns:c16="http://schemas.microsoft.com/office/drawing/2014/chart" uri="{C3380CC4-5D6E-409C-BE32-E72D297353CC}">
                <c16:uniqueId val="{00000003-D4D8-4CB2-B7A0-A97AC879E396}"/>
              </c:ext>
            </c:extLst>
          </c:dPt>
          <c:dPt>
            <c:idx val="2"/>
            <c:bubble3D val="0"/>
            <c:spPr>
              <a:solidFill>
                <a:srgbClr val="FBBC04"/>
              </a:solidFill>
            </c:spPr>
            <c:extLst>
              <c:ext xmlns:c16="http://schemas.microsoft.com/office/drawing/2014/chart" uri="{C3380CC4-5D6E-409C-BE32-E72D297353CC}">
                <c16:uniqueId val="{00000005-D4D8-4CB2-B7A0-A97AC879E396}"/>
              </c:ext>
            </c:extLst>
          </c:dPt>
          <c:dPt>
            <c:idx val="3"/>
            <c:bubble3D val="0"/>
            <c:spPr>
              <a:solidFill>
                <a:srgbClr val="34A853"/>
              </a:solidFill>
            </c:spPr>
            <c:extLst>
              <c:ext xmlns:c16="http://schemas.microsoft.com/office/drawing/2014/chart" uri="{C3380CC4-5D6E-409C-BE32-E72D297353CC}">
                <c16:uniqueId val="{00000007-D4D8-4CB2-B7A0-A97AC879E396}"/>
              </c:ext>
            </c:extLst>
          </c:dPt>
          <c:dPt>
            <c:idx val="4"/>
            <c:bubble3D val="0"/>
            <c:spPr>
              <a:solidFill>
                <a:srgbClr val="FF6D01"/>
              </a:solidFill>
            </c:spPr>
            <c:extLst>
              <c:ext xmlns:c16="http://schemas.microsoft.com/office/drawing/2014/chart" uri="{C3380CC4-5D6E-409C-BE32-E72D297353CC}">
                <c16:uniqueId val="{00000009-D4D8-4CB2-B7A0-A97AC879E396}"/>
              </c:ext>
            </c:extLst>
          </c:dPt>
          <c:dPt>
            <c:idx val="5"/>
            <c:bubble3D val="0"/>
            <c:spPr>
              <a:solidFill>
                <a:srgbClr val="46BDC6"/>
              </a:solidFill>
            </c:spPr>
            <c:extLst>
              <c:ext xmlns:c16="http://schemas.microsoft.com/office/drawing/2014/chart" uri="{C3380CC4-5D6E-409C-BE32-E72D297353CC}">
                <c16:uniqueId val="{0000000B-D4D8-4CB2-B7A0-A97AC879E396}"/>
              </c:ext>
            </c:extLst>
          </c:dPt>
          <c:dPt>
            <c:idx val="6"/>
            <c:bubble3D val="0"/>
            <c:spPr>
              <a:solidFill>
                <a:srgbClr val="7BAAF7"/>
              </a:solidFill>
            </c:spPr>
            <c:extLst>
              <c:ext xmlns:c16="http://schemas.microsoft.com/office/drawing/2014/chart" uri="{C3380CC4-5D6E-409C-BE32-E72D297353CC}">
                <c16:uniqueId val="{0000000D-D4D8-4CB2-B7A0-A97AC879E396}"/>
              </c:ext>
            </c:extLst>
          </c:dPt>
          <c:dPt>
            <c:idx val="7"/>
            <c:bubble3D val="0"/>
            <c:spPr>
              <a:solidFill>
                <a:srgbClr val="F07B72"/>
              </a:solidFill>
            </c:spPr>
            <c:extLst>
              <c:ext xmlns:c16="http://schemas.microsoft.com/office/drawing/2014/chart" uri="{C3380CC4-5D6E-409C-BE32-E72D297353CC}">
                <c16:uniqueId val="{0000000F-D4D8-4CB2-B7A0-A97AC879E396}"/>
              </c:ext>
            </c:extLst>
          </c:dPt>
          <c:dPt>
            <c:idx val="8"/>
            <c:bubble3D val="0"/>
            <c:spPr>
              <a:solidFill>
                <a:srgbClr val="FCD04F"/>
              </a:solidFill>
            </c:spPr>
            <c:extLst>
              <c:ext xmlns:c16="http://schemas.microsoft.com/office/drawing/2014/chart" uri="{C3380CC4-5D6E-409C-BE32-E72D297353CC}">
                <c16:uniqueId val="{00000011-D4D8-4CB2-B7A0-A97AC879E396}"/>
              </c:ext>
            </c:extLst>
          </c:dPt>
          <c:dPt>
            <c:idx val="9"/>
            <c:bubble3D val="0"/>
            <c:spPr>
              <a:solidFill>
                <a:srgbClr val="71C287"/>
              </a:solidFill>
            </c:spPr>
            <c:extLst>
              <c:ext xmlns:c16="http://schemas.microsoft.com/office/drawing/2014/chart" uri="{C3380CC4-5D6E-409C-BE32-E72D297353CC}">
                <c16:uniqueId val="{00000013-D4D8-4CB2-B7A0-A97AC879E396}"/>
              </c:ext>
            </c:extLst>
          </c:dPt>
          <c:dPt>
            <c:idx val="10"/>
            <c:bubble3D val="0"/>
            <c:spPr>
              <a:solidFill>
                <a:srgbClr val="FF994D"/>
              </a:solidFill>
            </c:spPr>
            <c:extLst>
              <c:ext xmlns:c16="http://schemas.microsoft.com/office/drawing/2014/chart" uri="{C3380CC4-5D6E-409C-BE32-E72D297353CC}">
                <c16:uniqueId val="{00000015-D4D8-4CB2-B7A0-A97AC879E396}"/>
              </c:ext>
            </c:extLst>
          </c:dPt>
          <c:dPt>
            <c:idx val="11"/>
            <c:bubble3D val="0"/>
            <c:spPr>
              <a:solidFill>
                <a:srgbClr val="7ED1D7"/>
              </a:solidFill>
            </c:spPr>
            <c:extLst>
              <c:ext xmlns:c16="http://schemas.microsoft.com/office/drawing/2014/chart" uri="{C3380CC4-5D6E-409C-BE32-E72D297353CC}">
                <c16:uniqueId val="{00000017-D4D8-4CB2-B7A0-A97AC879E396}"/>
              </c:ext>
            </c:extLst>
          </c:dPt>
          <c:dPt>
            <c:idx val="12"/>
            <c:bubble3D val="0"/>
            <c:spPr>
              <a:solidFill>
                <a:srgbClr val="B3CEFB"/>
              </a:solidFill>
            </c:spPr>
            <c:extLst>
              <c:ext xmlns:c16="http://schemas.microsoft.com/office/drawing/2014/chart" uri="{C3380CC4-5D6E-409C-BE32-E72D297353CC}">
                <c16:uniqueId val="{00000019-D4D8-4CB2-B7A0-A97AC879E396}"/>
              </c:ext>
            </c:extLst>
          </c:dPt>
          <c:dPt>
            <c:idx val="13"/>
            <c:bubble3D val="0"/>
            <c:spPr>
              <a:solidFill>
                <a:srgbClr val="F7B4AE"/>
              </a:solidFill>
            </c:spPr>
            <c:extLst>
              <c:ext xmlns:c16="http://schemas.microsoft.com/office/drawing/2014/chart" uri="{C3380CC4-5D6E-409C-BE32-E72D297353CC}">
                <c16:uniqueId val="{0000001B-D4D8-4CB2-B7A0-A97AC879E396}"/>
              </c:ext>
            </c:extLst>
          </c:dPt>
          <c:dPt>
            <c:idx val="14"/>
            <c:bubble3D val="0"/>
            <c:spPr>
              <a:solidFill>
                <a:srgbClr val="FDE49B"/>
              </a:solidFill>
            </c:spPr>
            <c:extLst>
              <c:ext xmlns:c16="http://schemas.microsoft.com/office/drawing/2014/chart" uri="{C3380CC4-5D6E-409C-BE32-E72D297353CC}">
                <c16:uniqueId val="{0000001D-D4D8-4CB2-B7A0-A97AC879E396}"/>
              </c:ext>
            </c:extLst>
          </c:dPt>
          <c:dPt>
            <c:idx val="15"/>
            <c:bubble3D val="0"/>
            <c:spPr>
              <a:solidFill>
                <a:srgbClr val="AEDCBA"/>
              </a:solidFill>
            </c:spPr>
            <c:extLst>
              <c:ext xmlns:c16="http://schemas.microsoft.com/office/drawing/2014/chart" uri="{C3380CC4-5D6E-409C-BE32-E72D297353CC}">
                <c16:uniqueId val="{0000001F-D4D8-4CB2-B7A0-A97AC879E396}"/>
              </c:ext>
            </c:extLst>
          </c:dPt>
          <c:dPt>
            <c:idx val="16"/>
            <c:bubble3D val="0"/>
            <c:spPr>
              <a:solidFill>
                <a:srgbClr val="FFC599"/>
              </a:solidFill>
            </c:spPr>
            <c:extLst>
              <c:ext xmlns:c16="http://schemas.microsoft.com/office/drawing/2014/chart" uri="{C3380CC4-5D6E-409C-BE32-E72D297353CC}">
                <c16:uniqueId val="{00000021-D4D8-4CB2-B7A0-A97AC879E396}"/>
              </c:ext>
            </c:extLst>
          </c:dPt>
          <c:dPt>
            <c:idx val="17"/>
            <c:bubble3D val="0"/>
            <c:spPr>
              <a:solidFill>
                <a:srgbClr val="B5E5E8"/>
              </a:solidFill>
            </c:spPr>
            <c:extLst>
              <c:ext xmlns:c16="http://schemas.microsoft.com/office/drawing/2014/chart" uri="{C3380CC4-5D6E-409C-BE32-E72D297353CC}">
                <c16:uniqueId val="{00000023-D4D8-4CB2-B7A0-A97AC879E396}"/>
              </c:ext>
            </c:extLst>
          </c:dPt>
          <c:dPt>
            <c:idx val="18"/>
            <c:bubble3D val="0"/>
            <c:spPr>
              <a:solidFill>
                <a:srgbClr val="ECF3FE"/>
              </a:solidFill>
            </c:spPr>
            <c:extLst>
              <c:ext xmlns:c16="http://schemas.microsoft.com/office/drawing/2014/chart" uri="{C3380CC4-5D6E-409C-BE32-E72D297353CC}">
                <c16:uniqueId val="{00000025-D4D8-4CB2-B7A0-A97AC879E396}"/>
              </c:ext>
            </c:extLst>
          </c:dPt>
          <c:dPt>
            <c:idx val="19"/>
            <c:bubble3D val="0"/>
            <c:spPr>
              <a:solidFill>
                <a:srgbClr val="FDECEB"/>
              </a:solidFill>
            </c:spPr>
            <c:extLst>
              <c:ext xmlns:c16="http://schemas.microsoft.com/office/drawing/2014/chart" uri="{C3380CC4-5D6E-409C-BE32-E72D297353CC}">
                <c16:uniqueId val="{00000027-D4D8-4CB2-B7A0-A97AC879E396}"/>
              </c:ext>
            </c:extLst>
          </c:dPt>
          <c:cat>
            <c:strRef>
              <c:f>'Отчет Июль'!$H$3:$H$22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Июль'!$I$3:$I$22</c:f>
              <c:numCache>
                <c:formatCode>General</c:formatCode>
                <c:ptCount val="20"/>
                <c:pt idx="0">
                  <c:v>2</c:v>
                </c:pt>
                <c:pt idx="1">
                  <c:v>1</c:v>
                </c:pt>
                <c:pt idx="2">
                  <c:v>0</c:v>
                </c:pt>
                <c:pt idx="3">
                  <c:v>4</c:v>
                </c:pt>
                <c:pt idx="4">
                  <c:v>0</c:v>
                </c:pt>
                <c:pt idx="5">
                  <c:v>0</c:v>
                </c:pt>
                <c:pt idx="6">
                  <c:v>1</c:v>
                </c:pt>
                <c:pt idx="7">
                  <c:v>16</c:v>
                </c:pt>
                <c:pt idx="8">
                  <c:v>1</c:v>
                </c:pt>
                <c:pt idx="9">
                  <c:v>1</c:v>
                </c:pt>
                <c:pt idx="10">
                  <c:v>0</c:v>
                </c:pt>
                <c:pt idx="11">
                  <c:v>0</c:v>
                </c:pt>
                <c:pt idx="12">
                  <c:v>0</c:v>
                </c:pt>
                <c:pt idx="13">
                  <c:v>0</c:v>
                </c:pt>
                <c:pt idx="14">
                  <c:v>0</c:v>
                </c:pt>
                <c:pt idx="15">
                  <c:v>0</c:v>
                </c:pt>
                <c:pt idx="16">
                  <c:v>17</c:v>
                </c:pt>
                <c:pt idx="17">
                  <c:v>0</c:v>
                </c:pt>
                <c:pt idx="18">
                  <c:v>0</c:v>
                </c:pt>
                <c:pt idx="19">
                  <c:v>2</c:v>
                </c:pt>
              </c:numCache>
            </c:numRef>
          </c:val>
          <c:extLst>
            <c:ext xmlns:c16="http://schemas.microsoft.com/office/drawing/2014/chart" uri="{C3380CC4-5D6E-409C-BE32-E72D297353CC}">
              <c16:uniqueId val="{00000028-D4D8-4CB2-B7A0-A97AC879E39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Июль'!$B$2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ED3D-4B72-9428-D3EA81EAE6A4}"/>
              </c:ext>
            </c:extLst>
          </c:dPt>
          <c:dPt>
            <c:idx val="1"/>
            <c:bubble3D val="0"/>
            <c:spPr>
              <a:solidFill>
                <a:srgbClr val="EA4335"/>
              </a:solidFill>
            </c:spPr>
            <c:extLst>
              <c:ext xmlns:c16="http://schemas.microsoft.com/office/drawing/2014/chart" uri="{C3380CC4-5D6E-409C-BE32-E72D297353CC}">
                <c16:uniqueId val="{00000003-ED3D-4B72-9428-D3EA81EAE6A4}"/>
              </c:ext>
            </c:extLst>
          </c:dPt>
          <c:dPt>
            <c:idx val="2"/>
            <c:bubble3D val="0"/>
            <c:spPr>
              <a:solidFill>
                <a:srgbClr val="FBBC04"/>
              </a:solidFill>
            </c:spPr>
            <c:extLst>
              <c:ext xmlns:c16="http://schemas.microsoft.com/office/drawing/2014/chart" uri="{C3380CC4-5D6E-409C-BE32-E72D297353CC}">
                <c16:uniqueId val="{00000005-ED3D-4B72-9428-D3EA81EAE6A4}"/>
              </c:ext>
            </c:extLst>
          </c:dPt>
          <c:dPt>
            <c:idx val="3"/>
            <c:bubble3D val="0"/>
            <c:spPr>
              <a:solidFill>
                <a:srgbClr val="34A853"/>
              </a:solidFill>
            </c:spPr>
            <c:extLst>
              <c:ext xmlns:c16="http://schemas.microsoft.com/office/drawing/2014/chart" uri="{C3380CC4-5D6E-409C-BE32-E72D297353CC}">
                <c16:uniqueId val="{00000007-ED3D-4B72-9428-D3EA81EAE6A4}"/>
              </c:ext>
            </c:extLst>
          </c:dPt>
          <c:dPt>
            <c:idx val="4"/>
            <c:bubble3D val="0"/>
            <c:spPr>
              <a:solidFill>
                <a:srgbClr val="FF6D01"/>
              </a:solidFill>
            </c:spPr>
            <c:extLst>
              <c:ext xmlns:c16="http://schemas.microsoft.com/office/drawing/2014/chart" uri="{C3380CC4-5D6E-409C-BE32-E72D297353CC}">
                <c16:uniqueId val="{00000009-ED3D-4B72-9428-D3EA81EAE6A4}"/>
              </c:ext>
            </c:extLst>
          </c:dPt>
          <c:dPt>
            <c:idx val="5"/>
            <c:bubble3D val="0"/>
            <c:spPr>
              <a:solidFill>
                <a:srgbClr val="46BDC6"/>
              </a:solidFill>
            </c:spPr>
            <c:extLst>
              <c:ext xmlns:c16="http://schemas.microsoft.com/office/drawing/2014/chart" uri="{C3380CC4-5D6E-409C-BE32-E72D297353CC}">
                <c16:uniqueId val="{0000000B-ED3D-4B72-9428-D3EA81EAE6A4}"/>
              </c:ext>
            </c:extLst>
          </c:dPt>
          <c:dPt>
            <c:idx val="6"/>
            <c:bubble3D val="0"/>
            <c:spPr>
              <a:solidFill>
                <a:srgbClr val="7BAAF7"/>
              </a:solidFill>
            </c:spPr>
            <c:extLst>
              <c:ext xmlns:c16="http://schemas.microsoft.com/office/drawing/2014/chart" uri="{C3380CC4-5D6E-409C-BE32-E72D297353CC}">
                <c16:uniqueId val="{0000000D-ED3D-4B72-9428-D3EA81EAE6A4}"/>
              </c:ext>
            </c:extLst>
          </c:dPt>
          <c:cat>
            <c:strRef>
              <c:f>'Отчет Июль'!$A$3:$A$9</c:f>
              <c:strCache>
                <c:ptCount val="7"/>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pt idx="6">
                  <c:v>Гришина Светлана</c:v>
                </c:pt>
              </c:strCache>
            </c:strRef>
          </c:cat>
          <c:val>
            <c:numRef>
              <c:f>'Отчет Июль'!$B$3:$B$9</c:f>
              <c:numCache>
                <c:formatCode>General</c:formatCode>
                <c:ptCount val="7"/>
                <c:pt idx="0">
                  <c:v>205</c:v>
                </c:pt>
                <c:pt idx="1">
                  <c:v>17</c:v>
                </c:pt>
                <c:pt idx="2">
                  <c:v>106</c:v>
                </c:pt>
                <c:pt idx="3">
                  <c:v>0</c:v>
                </c:pt>
                <c:pt idx="4">
                  <c:v>4</c:v>
                </c:pt>
                <c:pt idx="5">
                  <c:v>78</c:v>
                </c:pt>
                <c:pt idx="6">
                  <c:v>24</c:v>
                </c:pt>
              </c:numCache>
            </c:numRef>
          </c:val>
          <c:extLst>
            <c:ext xmlns:c16="http://schemas.microsoft.com/office/drawing/2014/chart" uri="{C3380CC4-5D6E-409C-BE32-E72D297353CC}">
              <c16:uniqueId val="{0000000E-ED3D-4B72-9428-D3EA81EAE6A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Июль'!$D$2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Июль'!$A$3:$A$9</c:f>
              <c:strCache>
                <c:ptCount val="7"/>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pt idx="6">
                  <c:v>Гришина Светлана</c:v>
                </c:pt>
              </c:strCache>
            </c:strRef>
          </c:cat>
          <c:val>
            <c:numRef>
              <c:f>'Отчет Июль'!$D$3:$D$8</c:f>
              <c:numCache>
                <c:formatCode>General</c:formatCode>
                <c:ptCount val="6"/>
                <c:pt idx="0">
                  <c:v>23</c:v>
                </c:pt>
                <c:pt idx="1">
                  <c:v>1</c:v>
                </c:pt>
                <c:pt idx="2">
                  <c:v>11</c:v>
                </c:pt>
                <c:pt idx="3">
                  <c:v>0</c:v>
                </c:pt>
                <c:pt idx="4">
                  <c:v>0</c:v>
                </c:pt>
                <c:pt idx="5">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462-41AB-BCCC-AFDB29E21949}"/>
            </c:ext>
          </c:extLst>
        </c:ser>
        <c:ser>
          <c:idx val="1"/>
          <c:order val="1"/>
          <c:tx>
            <c:strRef>
              <c:f>'Отчет Июль'!$E$2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Июль'!$A$3:$A$9</c:f>
              <c:strCache>
                <c:ptCount val="7"/>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pt idx="6">
                  <c:v>Гришина Светлана</c:v>
                </c:pt>
              </c:strCache>
            </c:strRef>
          </c:cat>
          <c:val>
            <c:numRef>
              <c:f>'Отчет Июль'!$E$3:$E$8</c:f>
              <c:numCache>
                <c:formatCode>General</c:formatCode>
                <c:ptCount val="6"/>
                <c:pt idx="0">
                  <c:v>1</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462-41AB-BCCC-AFDB29E21949}"/>
            </c:ext>
          </c:extLst>
        </c:ser>
        <c:ser>
          <c:idx val="2"/>
          <c:order val="2"/>
          <c:tx>
            <c:strRef>
              <c:f>'Отчет Июль'!$F$2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Июль'!$A$3:$A$9</c:f>
              <c:strCache>
                <c:ptCount val="7"/>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pt idx="6">
                  <c:v>Гришина Светлана</c:v>
                </c:pt>
              </c:strCache>
            </c:strRef>
          </c:cat>
          <c:val>
            <c:numRef>
              <c:f>'Отчет Июль'!$F$3:$F$8</c:f>
              <c:numCache>
                <c:formatCode>General</c:formatCode>
                <c:ptCount val="6"/>
                <c:pt idx="0">
                  <c:v>3</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462-41AB-BCCC-AFDB29E21949}"/>
            </c:ext>
          </c:extLst>
        </c:ser>
        <c:dLbls>
          <c:showLegendKey val="0"/>
          <c:showVal val="0"/>
          <c:showCatName val="0"/>
          <c:showSerName val="0"/>
          <c:showPercent val="0"/>
          <c:showBubbleSize val="0"/>
        </c:dLbls>
        <c:gapWidth val="150"/>
        <c:axId val="852291890"/>
        <c:axId val="438281277"/>
      </c:barChart>
      <c:catAx>
        <c:axId val="85229189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438281277"/>
        <c:crosses val="autoZero"/>
        <c:auto val="1"/>
        <c:lblAlgn val="ctr"/>
        <c:lblOffset val="100"/>
        <c:noMultiLvlLbl val="1"/>
      </c:catAx>
      <c:valAx>
        <c:axId val="4382812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852291890"/>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8EF8-4A12-BDA1-57C4E3CBA3DD}"/>
              </c:ext>
            </c:extLst>
          </c:dPt>
          <c:dPt>
            <c:idx val="1"/>
            <c:bubble3D val="0"/>
            <c:spPr>
              <a:solidFill>
                <a:srgbClr val="EA4335"/>
              </a:solidFill>
            </c:spPr>
            <c:extLst>
              <c:ext xmlns:c16="http://schemas.microsoft.com/office/drawing/2014/chart" uri="{C3380CC4-5D6E-409C-BE32-E72D297353CC}">
                <c16:uniqueId val="{00000003-8EF8-4A12-BDA1-57C4E3CBA3DD}"/>
              </c:ext>
            </c:extLst>
          </c:dPt>
          <c:dPt>
            <c:idx val="2"/>
            <c:bubble3D val="0"/>
            <c:spPr>
              <a:solidFill>
                <a:srgbClr val="FBBC04"/>
              </a:solidFill>
            </c:spPr>
            <c:extLst>
              <c:ext xmlns:c16="http://schemas.microsoft.com/office/drawing/2014/chart" uri="{C3380CC4-5D6E-409C-BE32-E72D297353CC}">
                <c16:uniqueId val="{00000005-8EF8-4A12-BDA1-57C4E3CBA3DD}"/>
              </c:ext>
            </c:extLst>
          </c:dPt>
          <c:cat>
            <c:strRef>
              <c:f>'Отчет Июль'!$C$18:$C$20</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Июль'!$D$18:$D$20</c:f>
              <c:numCache>
                <c:formatCode>General</c:formatCode>
                <c:ptCount val="3"/>
                <c:pt idx="0">
                  <c:v>42</c:v>
                </c:pt>
                <c:pt idx="1">
                  <c:v>1</c:v>
                </c:pt>
                <c:pt idx="2">
                  <c:v>3</c:v>
                </c:pt>
              </c:numCache>
            </c:numRef>
          </c:val>
          <c:extLst>
            <c:ext xmlns:c16="http://schemas.microsoft.com/office/drawing/2014/chart" uri="{C3380CC4-5D6E-409C-BE32-E72D297353CC}">
              <c16:uniqueId val="{00000006-8EF8-4A12-BDA1-57C4E3CBA3DD}"/>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Июнь'!$I$2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F12F-49CB-A6A2-3C4068D606B2}"/>
              </c:ext>
            </c:extLst>
          </c:dPt>
          <c:dPt>
            <c:idx val="1"/>
            <c:bubble3D val="0"/>
            <c:spPr>
              <a:solidFill>
                <a:srgbClr val="EA4335"/>
              </a:solidFill>
            </c:spPr>
            <c:extLst>
              <c:ext xmlns:c16="http://schemas.microsoft.com/office/drawing/2014/chart" uri="{C3380CC4-5D6E-409C-BE32-E72D297353CC}">
                <c16:uniqueId val="{00000003-F12F-49CB-A6A2-3C4068D606B2}"/>
              </c:ext>
            </c:extLst>
          </c:dPt>
          <c:dPt>
            <c:idx val="2"/>
            <c:bubble3D val="0"/>
            <c:spPr>
              <a:solidFill>
                <a:srgbClr val="FBBC04"/>
              </a:solidFill>
            </c:spPr>
            <c:extLst>
              <c:ext xmlns:c16="http://schemas.microsoft.com/office/drawing/2014/chart" uri="{C3380CC4-5D6E-409C-BE32-E72D297353CC}">
                <c16:uniqueId val="{00000005-F12F-49CB-A6A2-3C4068D606B2}"/>
              </c:ext>
            </c:extLst>
          </c:dPt>
          <c:dPt>
            <c:idx val="3"/>
            <c:bubble3D val="0"/>
            <c:spPr>
              <a:solidFill>
                <a:srgbClr val="34A853"/>
              </a:solidFill>
            </c:spPr>
            <c:extLst>
              <c:ext xmlns:c16="http://schemas.microsoft.com/office/drawing/2014/chart" uri="{C3380CC4-5D6E-409C-BE32-E72D297353CC}">
                <c16:uniqueId val="{00000007-F12F-49CB-A6A2-3C4068D606B2}"/>
              </c:ext>
            </c:extLst>
          </c:dPt>
          <c:dPt>
            <c:idx val="4"/>
            <c:bubble3D val="0"/>
            <c:spPr>
              <a:solidFill>
                <a:srgbClr val="FF6D01"/>
              </a:solidFill>
            </c:spPr>
            <c:extLst>
              <c:ext xmlns:c16="http://schemas.microsoft.com/office/drawing/2014/chart" uri="{C3380CC4-5D6E-409C-BE32-E72D297353CC}">
                <c16:uniqueId val="{00000009-F12F-49CB-A6A2-3C4068D606B2}"/>
              </c:ext>
            </c:extLst>
          </c:dPt>
          <c:dPt>
            <c:idx val="5"/>
            <c:bubble3D val="0"/>
            <c:spPr>
              <a:solidFill>
                <a:srgbClr val="46BDC6"/>
              </a:solidFill>
            </c:spPr>
            <c:extLst>
              <c:ext xmlns:c16="http://schemas.microsoft.com/office/drawing/2014/chart" uri="{C3380CC4-5D6E-409C-BE32-E72D297353CC}">
                <c16:uniqueId val="{0000000B-F12F-49CB-A6A2-3C4068D606B2}"/>
              </c:ext>
            </c:extLst>
          </c:dPt>
          <c:dPt>
            <c:idx val="6"/>
            <c:bubble3D val="0"/>
            <c:spPr>
              <a:solidFill>
                <a:srgbClr val="7BAAF7"/>
              </a:solidFill>
            </c:spPr>
            <c:extLst>
              <c:ext xmlns:c16="http://schemas.microsoft.com/office/drawing/2014/chart" uri="{C3380CC4-5D6E-409C-BE32-E72D297353CC}">
                <c16:uniqueId val="{0000000D-F12F-49CB-A6A2-3C4068D606B2}"/>
              </c:ext>
            </c:extLst>
          </c:dPt>
          <c:dPt>
            <c:idx val="7"/>
            <c:bubble3D val="0"/>
            <c:spPr>
              <a:solidFill>
                <a:srgbClr val="F07B72"/>
              </a:solidFill>
            </c:spPr>
            <c:extLst>
              <c:ext xmlns:c16="http://schemas.microsoft.com/office/drawing/2014/chart" uri="{C3380CC4-5D6E-409C-BE32-E72D297353CC}">
                <c16:uniqueId val="{0000000F-F12F-49CB-A6A2-3C4068D606B2}"/>
              </c:ext>
            </c:extLst>
          </c:dPt>
          <c:dPt>
            <c:idx val="8"/>
            <c:bubble3D val="0"/>
            <c:spPr>
              <a:solidFill>
                <a:srgbClr val="FCD04F"/>
              </a:solidFill>
            </c:spPr>
            <c:extLst>
              <c:ext xmlns:c16="http://schemas.microsoft.com/office/drawing/2014/chart" uri="{C3380CC4-5D6E-409C-BE32-E72D297353CC}">
                <c16:uniqueId val="{00000011-F12F-49CB-A6A2-3C4068D606B2}"/>
              </c:ext>
            </c:extLst>
          </c:dPt>
          <c:dPt>
            <c:idx val="9"/>
            <c:bubble3D val="0"/>
            <c:spPr>
              <a:solidFill>
                <a:srgbClr val="71C287"/>
              </a:solidFill>
            </c:spPr>
            <c:extLst>
              <c:ext xmlns:c16="http://schemas.microsoft.com/office/drawing/2014/chart" uri="{C3380CC4-5D6E-409C-BE32-E72D297353CC}">
                <c16:uniqueId val="{00000013-F12F-49CB-A6A2-3C4068D606B2}"/>
              </c:ext>
            </c:extLst>
          </c:dPt>
          <c:dPt>
            <c:idx val="10"/>
            <c:bubble3D val="0"/>
            <c:spPr>
              <a:solidFill>
                <a:srgbClr val="FF994D"/>
              </a:solidFill>
            </c:spPr>
            <c:extLst>
              <c:ext xmlns:c16="http://schemas.microsoft.com/office/drawing/2014/chart" uri="{C3380CC4-5D6E-409C-BE32-E72D297353CC}">
                <c16:uniqueId val="{00000015-F12F-49CB-A6A2-3C4068D606B2}"/>
              </c:ext>
            </c:extLst>
          </c:dPt>
          <c:dPt>
            <c:idx val="11"/>
            <c:bubble3D val="0"/>
            <c:spPr>
              <a:solidFill>
                <a:srgbClr val="7ED1D7"/>
              </a:solidFill>
            </c:spPr>
            <c:extLst>
              <c:ext xmlns:c16="http://schemas.microsoft.com/office/drawing/2014/chart" uri="{C3380CC4-5D6E-409C-BE32-E72D297353CC}">
                <c16:uniqueId val="{00000017-F12F-49CB-A6A2-3C4068D606B2}"/>
              </c:ext>
            </c:extLst>
          </c:dPt>
          <c:dPt>
            <c:idx val="12"/>
            <c:bubble3D val="0"/>
            <c:spPr>
              <a:solidFill>
                <a:srgbClr val="B3CEFB"/>
              </a:solidFill>
            </c:spPr>
            <c:extLst>
              <c:ext xmlns:c16="http://schemas.microsoft.com/office/drawing/2014/chart" uri="{C3380CC4-5D6E-409C-BE32-E72D297353CC}">
                <c16:uniqueId val="{00000019-F12F-49CB-A6A2-3C4068D606B2}"/>
              </c:ext>
            </c:extLst>
          </c:dPt>
          <c:dPt>
            <c:idx val="13"/>
            <c:bubble3D val="0"/>
            <c:spPr>
              <a:solidFill>
                <a:srgbClr val="F7B4AE"/>
              </a:solidFill>
            </c:spPr>
            <c:extLst>
              <c:ext xmlns:c16="http://schemas.microsoft.com/office/drawing/2014/chart" uri="{C3380CC4-5D6E-409C-BE32-E72D297353CC}">
                <c16:uniqueId val="{0000001B-F12F-49CB-A6A2-3C4068D606B2}"/>
              </c:ext>
            </c:extLst>
          </c:dPt>
          <c:dPt>
            <c:idx val="14"/>
            <c:bubble3D val="0"/>
            <c:spPr>
              <a:solidFill>
                <a:srgbClr val="FDE49B"/>
              </a:solidFill>
            </c:spPr>
            <c:extLst>
              <c:ext xmlns:c16="http://schemas.microsoft.com/office/drawing/2014/chart" uri="{C3380CC4-5D6E-409C-BE32-E72D297353CC}">
                <c16:uniqueId val="{0000001D-F12F-49CB-A6A2-3C4068D606B2}"/>
              </c:ext>
            </c:extLst>
          </c:dPt>
          <c:dPt>
            <c:idx val="15"/>
            <c:bubble3D val="0"/>
            <c:spPr>
              <a:solidFill>
                <a:srgbClr val="AEDCBA"/>
              </a:solidFill>
            </c:spPr>
            <c:extLst>
              <c:ext xmlns:c16="http://schemas.microsoft.com/office/drawing/2014/chart" uri="{C3380CC4-5D6E-409C-BE32-E72D297353CC}">
                <c16:uniqueId val="{0000001F-F12F-49CB-A6A2-3C4068D606B2}"/>
              </c:ext>
            </c:extLst>
          </c:dPt>
          <c:dPt>
            <c:idx val="16"/>
            <c:bubble3D val="0"/>
            <c:spPr>
              <a:solidFill>
                <a:srgbClr val="FFC599"/>
              </a:solidFill>
            </c:spPr>
            <c:extLst>
              <c:ext xmlns:c16="http://schemas.microsoft.com/office/drawing/2014/chart" uri="{C3380CC4-5D6E-409C-BE32-E72D297353CC}">
                <c16:uniqueId val="{00000021-F12F-49CB-A6A2-3C4068D606B2}"/>
              </c:ext>
            </c:extLst>
          </c:dPt>
          <c:dPt>
            <c:idx val="17"/>
            <c:bubble3D val="0"/>
            <c:spPr>
              <a:solidFill>
                <a:srgbClr val="B5E5E8"/>
              </a:solidFill>
            </c:spPr>
            <c:extLst>
              <c:ext xmlns:c16="http://schemas.microsoft.com/office/drawing/2014/chart" uri="{C3380CC4-5D6E-409C-BE32-E72D297353CC}">
                <c16:uniqueId val="{00000023-F12F-49CB-A6A2-3C4068D606B2}"/>
              </c:ext>
            </c:extLst>
          </c:dPt>
          <c:dPt>
            <c:idx val="18"/>
            <c:bubble3D val="0"/>
            <c:spPr>
              <a:solidFill>
                <a:srgbClr val="ECF3FE"/>
              </a:solidFill>
            </c:spPr>
            <c:extLst>
              <c:ext xmlns:c16="http://schemas.microsoft.com/office/drawing/2014/chart" uri="{C3380CC4-5D6E-409C-BE32-E72D297353CC}">
                <c16:uniqueId val="{00000025-F12F-49CB-A6A2-3C4068D606B2}"/>
              </c:ext>
            </c:extLst>
          </c:dPt>
          <c:dPt>
            <c:idx val="19"/>
            <c:bubble3D val="0"/>
            <c:spPr>
              <a:solidFill>
                <a:srgbClr val="FDECEB"/>
              </a:solidFill>
            </c:spPr>
            <c:extLst>
              <c:ext xmlns:c16="http://schemas.microsoft.com/office/drawing/2014/chart" uri="{C3380CC4-5D6E-409C-BE32-E72D297353CC}">
                <c16:uniqueId val="{00000027-F12F-49CB-A6A2-3C4068D606B2}"/>
              </c:ext>
            </c:extLst>
          </c:dPt>
          <c:cat>
            <c:strRef>
              <c:f>'Отчет Июнь'!$H$3:$H$22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Июнь'!$I$3:$I$22</c:f>
              <c:numCache>
                <c:formatCode>General</c:formatCode>
                <c:ptCount val="20"/>
                <c:pt idx="0">
                  <c:v>0</c:v>
                </c:pt>
                <c:pt idx="1">
                  <c:v>0</c:v>
                </c:pt>
                <c:pt idx="2">
                  <c:v>3</c:v>
                </c:pt>
                <c:pt idx="3">
                  <c:v>7</c:v>
                </c:pt>
                <c:pt idx="4">
                  <c:v>2</c:v>
                </c:pt>
                <c:pt idx="5">
                  <c:v>0</c:v>
                </c:pt>
                <c:pt idx="6">
                  <c:v>0</c:v>
                </c:pt>
                <c:pt idx="7">
                  <c:v>6</c:v>
                </c:pt>
                <c:pt idx="8">
                  <c:v>0</c:v>
                </c:pt>
                <c:pt idx="9">
                  <c:v>0</c:v>
                </c:pt>
                <c:pt idx="10">
                  <c:v>0</c:v>
                </c:pt>
                <c:pt idx="11">
                  <c:v>1</c:v>
                </c:pt>
                <c:pt idx="12">
                  <c:v>0</c:v>
                </c:pt>
                <c:pt idx="13">
                  <c:v>0</c:v>
                </c:pt>
                <c:pt idx="14">
                  <c:v>0</c:v>
                </c:pt>
                <c:pt idx="15">
                  <c:v>2</c:v>
                </c:pt>
                <c:pt idx="16">
                  <c:v>33</c:v>
                </c:pt>
                <c:pt idx="17">
                  <c:v>3</c:v>
                </c:pt>
                <c:pt idx="18">
                  <c:v>0</c:v>
                </c:pt>
                <c:pt idx="19">
                  <c:v>0</c:v>
                </c:pt>
              </c:numCache>
            </c:numRef>
          </c:val>
          <c:extLst>
            <c:ext xmlns:c16="http://schemas.microsoft.com/office/drawing/2014/chart" uri="{C3380CC4-5D6E-409C-BE32-E72D297353CC}">
              <c16:uniqueId val="{00000028-F12F-49CB-A6A2-3C4068D606B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Июнь'!$B$2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9457-4834-848C-C75B4544AC4A}"/>
              </c:ext>
            </c:extLst>
          </c:dPt>
          <c:dPt>
            <c:idx val="1"/>
            <c:bubble3D val="0"/>
            <c:spPr>
              <a:solidFill>
                <a:srgbClr val="EA4335"/>
              </a:solidFill>
            </c:spPr>
            <c:extLst>
              <c:ext xmlns:c16="http://schemas.microsoft.com/office/drawing/2014/chart" uri="{C3380CC4-5D6E-409C-BE32-E72D297353CC}">
                <c16:uniqueId val="{00000003-9457-4834-848C-C75B4544AC4A}"/>
              </c:ext>
            </c:extLst>
          </c:dPt>
          <c:dPt>
            <c:idx val="2"/>
            <c:bubble3D val="0"/>
            <c:spPr>
              <a:solidFill>
                <a:srgbClr val="FBBC04"/>
              </a:solidFill>
            </c:spPr>
            <c:extLst>
              <c:ext xmlns:c16="http://schemas.microsoft.com/office/drawing/2014/chart" uri="{C3380CC4-5D6E-409C-BE32-E72D297353CC}">
                <c16:uniqueId val="{00000005-9457-4834-848C-C75B4544AC4A}"/>
              </c:ext>
            </c:extLst>
          </c:dPt>
          <c:dPt>
            <c:idx val="3"/>
            <c:bubble3D val="0"/>
            <c:spPr>
              <a:solidFill>
                <a:srgbClr val="34A853"/>
              </a:solidFill>
            </c:spPr>
            <c:extLst>
              <c:ext xmlns:c16="http://schemas.microsoft.com/office/drawing/2014/chart" uri="{C3380CC4-5D6E-409C-BE32-E72D297353CC}">
                <c16:uniqueId val="{00000007-9457-4834-848C-C75B4544AC4A}"/>
              </c:ext>
            </c:extLst>
          </c:dPt>
          <c:dPt>
            <c:idx val="4"/>
            <c:bubble3D val="0"/>
            <c:spPr>
              <a:solidFill>
                <a:srgbClr val="FF6D01"/>
              </a:solidFill>
            </c:spPr>
            <c:extLst>
              <c:ext xmlns:c16="http://schemas.microsoft.com/office/drawing/2014/chart" uri="{C3380CC4-5D6E-409C-BE32-E72D297353CC}">
                <c16:uniqueId val="{00000009-9457-4834-848C-C75B4544AC4A}"/>
              </c:ext>
            </c:extLst>
          </c:dPt>
          <c:dPt>
            <c:idx val="5"/>
            <c:bubble3D val="0"/>
            <c:spPr>
              <a:solidFill>
                <a:srgbClr val="46BDC6"/>
              </a:solidFill>
            </c:spPr>
            <c:extLst>
              <c:ext xmlns:c16="http://schemas.microsoft.com/office/drawing/2014/chart" uri="{C3380CC4-5D6E-409C-BE32-E72D297353CC}">
                <c16:uniqueId val="{0000000B-9457-4834-848C-C75B4544AC4A}"/>
              </c:ext>
            </c:extLst>
          </c:dPt>
          <c:cat>
            <c:strRef>
              <c:f>'Отчет Июнь'!$A$3:$A$8</c:f>
              <c:strCache>
                <c:ptCount val="6"/>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strCache>
            </c:strRef>
          </c:cat>
          <c:val>
            <c:numRef>
              <c:f>'Отчет Июнь'!$B$3:$B$8</c:f>
              <c:numCache>
                <c:formatCode>General</c:formatCode>
                <c:ptCount val="6"/>
                <c:pt idx="0">
                  <c:v>183</c:v>
                </c:pt>
                <c:pt idx="1">
                  <c:v>36</c:v>
                </c:pt>
                <c:pt idx="2">
                  <c:v>112</c:v>
                </c:pt>
                <c:pt idx="3">
                  <c:v>0</c:v>
                </c:pt>
                <c:pt idx="4">
                  <c:v>14</c:v>
                </c:pt>
                <c:pt idx="5">
                  <c:v>75</c:v>
                </c:pt>
              </c:numCache>
            </c:numRef>
          </c:val>
          <c:extLst>
            <c:ext xmlns:c16="http://schemas.microsoft.com/office/drawing/2014/chart" uri="{C3380CC4-5D6E-409C-BE32-E72D297353CC}">
              <c16:uniqueId val="{0000000C-9457-4834-848C-C75B4544AC4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Июнь'!$D$2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Июнь'!$A$3:$A$8</c:f>
              <c:strCache>
                <c:ptCount val="6"/>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strCache>
            </c:strRef>
          </c:cat>
          <c:val>
            <c:numRef>
              <c:f>'Отчет Июнь'!$D$3:$D$8</c:f>
              <c:numCache>
                <c:formatCode>General</c:formatCode>
                <c:ptCount val="6"/>
                <c:pt idx="0">
                  <c:v>29</c:v>
                </c:pt>
                <c:pt idx="1">
                  <c:v>1</c:v>
                </c:pt>
                <c:pt idx="2">
                  <c:v>14</c:v>
                </c:pt>
                <c:pt idx="3">
                  <c:v>0</c:v>
                </c:pt>
                <c:pt idx="4">
                  <c:v>0</c:v>
                </c:pt>
                <c:pt idx="5">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92B-4C54-A3C7-8B6517DF9DAE}"/>
            </c:ext>
          </c:extLst>
        </c:ser>
        <c:ser>
          <c:idx val="1"/>
          <c:order val="1"/>
          <c:tx>
            <c:strRef>
              <c:f>'Отчет Июнь'!$E$2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Июнь'!$A$3:$A$8</c:f>
              <c:strCache>
                <c:ptCount val="6"/>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strCache>
            </c:strRef>
          </c:cat>
          <c:val>
            <c:numRef>
              <c:f>'Отчет Июнь'!$E$3:$E$8</c:f>
              <c:numCache>
                <c:formatCode>General</c:formatCode>
                <c:ptCount val="6"/>
                <c:pt idx="0">
                  <c:v>0</c:v>
                </c:pt>
                <c:pt idx="1">
                  <c:v>1</c:v>
                </c:pt>
                <c:pt idx="2">
                  <c:v>5</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92B-4C54-A3C7-8B6517DF9DAE}"/>
            </c:ext>
          </c:extLst>
        </c:ser>
        <c:ser>
          <c:idx val="2"/>
          <c:order val="2"/>
          <c:tx>
            <c:strRef>
              <c:f>'Отчет Июнь'!$F$2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Июнь'!$A$3:$A$8</c:f>
              <c:strCache>
                <c:ptCount val="6"/>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strCache>
            </c:strRef>
          </c:cat>
          <c:val>
            <c:numRef>
              <c:f>'Отчет Июнь'!$F$3:$F$8</c:f>
              <c:numCache>
                <c:formatCode>General</c:formatCode>
                <c:ptCount val="6"/>
                <c:pt idx="0">
                  <c:v>0</c:v>
                </c:pt>
                <c:pt idx="1">
                  <c:v>2</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92B-4C54-A3C7-8B6517DF9DAE}"/>
            </c:ext>
          </c:extLst>
        </c:ser>
        <c:dLbls>
          <c:showLegendKey val="0"/>
          <c:showVal val="0"/>
          <c:showCatName val="0"/>
          <c:showSerName val="0"/>
          <c:showPercent val="0"/>
          <c:showBubbleSize val="0"/>
        </c:dLbls>
        <c:gapWidth val="150"/>
        <c:axId val="1209614373"/>
        <c:axId val="1841311078"/>
      </c:barChart>
      <c:catAx>
        <c:axId val="120961437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841311078"/>
        <c:crosses val="autoZero"/>
        <c:auto val="1"/>
        <c:lblAlgn val="ctr"/>
        <c:lblOffset val="100"/>
        <c:noMultiLvlLbl val="1"/>
      </c:catAx>
      <c:valAx>
        <c:axId val="18413110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209614373"/>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7326-4347-AF4D-D50D78569077}"/>
              </c:ext>
            </c:extLst>
          </c:dPt>
          <c:dPt>
            <c:idx val="1"/>
            <c:bubble3D val="0"/>
            <c:spPr>
              <a:solidFill>
                <a:srgbClr val="EA4335"/>
              </a:solidFill>
            </c:spPr>
            <c:extLst>
              <c:ext xmlns:c16="http://schemas.microsoft.com/office/drawing/2014/chart" uri="{C3380CC4-5D6E-409C-BE32-E72D297353CC}">
                <c16:uniqueId val="{00000003-7326-4347-AF4D-D50D78569077}"/>
              </c:ext>
            </c:extLst>
          </c:dPt>
          <c:dPt>
            <c:idx val="2"/>
            <c:bubble3D val="0"/>
            <c:spPr>
              <a:solidFill>
                <a:srgbClr val="FBBC04"/>
              </a:solidFill>
            </c:spPr>
            <c:extLst>
              <c:ext xmlns:c16="http://schemas.microsoft.com/office/drawing/2014/chart" uri="{C3380CC4-5D6E-409C-BE32-E72D297353CC}">
                <c16:uniqueId val="{00000005-7326-4347-AF4D-D50D78569077}"/>
              </c:ext>
            </c:extLst>
          </c:dPt>
          <c:cat>
            <c:strRef>
              <c:f>'Отчет Июнь'!$C$18:$C$20</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Июнь'!$D$18:$D$20</c:f>
              <c:numCache>
                <c:formatCode>General</c:formatCode>
                <c:ptCount val="3"/>
                <c:pt idx="0">
                  <c:v>49</c:v>
                </c:pt>
                <c:pt idx="1">
                  <c:v>6</c:v>
                </c:pt>
                <c:pt idx="2">
                  <c:v>2</c:v>
                </c:pt>
              </c:numCache>
            </c:numRef>
          </c:val>
          <c:extLst>
            <c:ext xmlns:c16="http://schemas.microsoft.com/office/drawing/2014/chart" uri="{C3380CC4-5D6E-409C-BE32-E72D297353CC}">
              <c16:uniqueId val="{00000006-7326-4347-AF4D-D50D7856907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Май'!$I$2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820E-407C-8C35-9F8D42147340}"/>
              </c:ext>
            </c:extLst>
          </c:dPt>
          <c:dPt>
            <c:idx val="1"/>
            <c:bubble3D val="0"/>
            <c:spPr>
              <a:solidFill>
                <a:srgbClr val="EA4335"/>
              </a:solidFill>
            </c:spPr>
            <c:extLst>
              <c:ext xmlns:c16="http://schemas.microsoft.com/office/drawing/2014/chart" uri="{C3380CC4-5D6E-409C-BE32-E72D297353CC}">
                <c16:uniqueId val="{00000003-820E-407C-8C35-9F8D42147340}"/>
              </c:ext>
            </c:extLst>
          </c:dPt>
          <c:dPt>
            <c:idx val="2"/>
            <c:bubble3D val="0"/>
            <c:spPr>
              <a:solidFill>
                <a:srgbClr val="FBBC04"/>
              </a:solidFill>
            </c:spPr>
            <c:extLst>
              <c:ext xmlns:c16="http://schemas.microsoft.com/office/drawing/2014/chart" uri="{C3380CC4-5D6E-409C-BE32-E72D297353CC}">
                <c16:uniqueId val="{00000005-820E-407C-8C35-9F8D42147340}"/>
              </c:ext>
            </c:extLst>
          </c:dPt>
          <c:dPt>
            <c:idx val="3"/>
            <c:bubble3D val="0"/>
            <c:spPr>
              <a:solidFill>
                <a:srgbClr val="34A853"/>
              </a:solidFill>
            </c:spPr>
            <c:extLst>
              <c:ext xmlns:c16="http://schemas.microsoft.com/office/drawing/2014/chart" uri="{C3380CC4-5D6E-409C-BE32-E72D297353CC}">
                <c16:uniqueId val="{00000007-820E-407C-8C35-9F8D42147340}"/>
              </c:ext>
            </c:extLst>
          </c:dPt>
          <c:dPt>
            <c:idx val="4"/>
            <c:bubble3D val="0"/>
            <c:spPr>
              <a:solidFill>
                <a:srgbClr val="FF6D01"/>
              </a:solidFill>
            </c:spPr>
            <c:extLst>
              <c:ext xmlns:c16="http://schemas.microsoft.com/office/drawing/2014/chart" uri="{C3380CC4-5D6E-409C-BE32-E72D297353CC}">
                <c16:uniqueId val="{00000009-820E-407C-8C35-9F8D42147340}"/>
              </c:ext>
            </c:extLst>
          </c:dPt>
          <c:dPt>
            <c:idx val="5"/>
            <c:bubble3D val="0"/>
            <c:spPr>
              <a:solidFill>
                <a:srgbClr val="46BDC6"/>
              </a:solidFill>
            </c:spPr>
            <c:extLst>
              <c:ext xmlns:c16="http://schemas.microsoft.com/office/drawing/2014/chart" uri="{C3380CC4-5D6E-409C-BE32-E72D297353CC}">
                <c16:uniqueId val="{0000000B-820E-407C-8C35-9F8D42147340}"/>
              </c:ext>
            </c:extLst>
          </c:dPt>
          <c:dPt>
            <c:idx val="6"/>
            <c:bubble3D val="0"/>
            <c:spPr>
              <a:solidFill>
                <a:srgbClr val="7BAAF7"/>
              </a:solidFill>
            </c:spPr>
            <c:extLst>
              <c:ext xmlns:c16="http://schemas.microsoft.com/office/drawing/2014/chart" uri="{C3380CC4-5D6E-409C-BE32-E72D297353CC}">
                <c16:uniqueId val="{0000000D-820E-407C-8C35-9F8D42147340}"/>
              </c:ext>
            </c:extLst>
          </c:dPt>
          <c:dPt>
            <c:idx val="7"/>
            <c:bubble3D val="0"/>
            <c:spPr>
              <a:solidFill>
                <a:srgbClr val="F07B72"/>
              </a:solidFill>
            </c:spPr>
            <c:extLst>
              <c:ext xmlns:c16="http://schemas.microsoft.com/office/drawing/2014/chart" uri="{C3380CC4-5D6E-409C-BE32-E72D297353CC}">
                <c16:uniqueId val="{0000000F-820E-407C-8C35-9F8D42147340}"/>
              </c:ext>
            </c:extLst>
          </c:dPt>
          <c:dPt>
            <c:idx val="8"/>
            <c:bubble3D val="0"/>
            <c:spPr>
              <a:solidFill>
                <a:srgbClr val="FCD04F"/>
              </a:solidFill>
            </c:spPr>
            <c:extLst>
              <c:ext xmlns:c16="http://schemas.microsoft.com/office/drawing/2014/chart" uri="{C3380CC4-5D6E-409C-BE32-E72D297353CC}">
                <c16:uniqueId val="{00000011-820E-407C-8C35-9F8D42147340}"/>
              </c:ext>
            </c:extLst>
          </c:dPt>
          <c:dPt>
            <c:idx val="9"/>
            <c:bubble3D val="0"/>
            <c:spPr>
              <a:solidFill>
                <a:srgbClr val="71C287"/>
              </a:solidFill>
            </c:spPr>
            <c:extLst>
              <c:ext xmlns:c16="http://schemas.microsoft.com/office/drawing/2014/chart" uri="{C3380CC4-5D6E-409C-BE32-E72D297353CC}">
                <c16:uniqueId val="{00000013-820E-407C-8C35-9F8D42147340}"/>
              </c:ext>
            </c:extLst>
          </c:dPt>
          <c:dPt>
            <c:idx val="10"/>
            <c:bubble3D val="0"/>
            <c:spPr>
              <a:solidFill>
                <a:srgbClr val="FF994D"/>
              </a:solidFill>
            </c:spPr>
            <c:extLst>
              <c:ext xmlns:c16="http://schemas.microsoft.com/office/drawing/2014/chart" uri="{C3380CC4-5D6E-409C-BE32-E72D297353CC}">
                <c16:uniqueId val="{00000015-820E-407C-8C35-9F8D42147340}"/>
              </c:ext>
            </c:extLst>
          </c:dPt>
          <c:dPt>
            <c:idx val="11"/>
            <c:bubble3D val="0"/>
            <c:spPr>
              <a:solidFill>
                <a:srgbClr val="7ED1D7"/>
              </a:solidFill>
            </c:spPr>
            <c:extLst>
              <c:ext xmlns:c16="http://schemas.microsoft.com/office/drawing/2014/chart" uri="{C3380CC4-5D6E-409C-BE32-E72D297353CC}">
                <c16:uniqueId val="{00000017-820E-407C-8C35-9F8D42147340}"/>
              </c:ext>
            </c:extLst>
          </c:dPt>
          <c:dPt>
            <c:idx val="12"/>
            <c:bubble3D val="0"/>
            <c:spPr>
              <a:solidFill>
                <a:srgbClr val="B3CEFB"/>
              </a:solidFill>
            </c:spPr>
            <c:extLst>
              <c:ext xmlns:c16="http://schemas.microsoft.com/office/drawing/2014/chart" uri="{C3380CC4-5D6E-409C-BE32-E72D297353CC}">
                <c16:uniqueId val="{00000019-820E-407C-8C35-9F8D42147340}"/>
              </c:ext>
            </c:extLst>
          </c:dPt>
          <c:dPt>
            <c:idx val="13"/>
            <c:bubble3D val="0"/>
            <c:spPr>
              <a:solidFill>
                <a:srgbClr val="F7B4AE"/>
              </a:solidFill>
            </c:spPr>
            <c:extLst>
              <c:ext xmlns:c16="http://schemas.microsoft.com/office/drawing/2014/chart" uri="{C3380CC4-5D6E-409C-BE32-E72D297353CC}">
                <c16:uniqueId val="{0000001B-820E-407C-8C35-9F8D42147340}"/>
              </c:ext>
            </c:extLst>
          </c:dPt>
          <c:dPt>
            <c:idx val="14"/>
            <c:bubble3D val="0"/>
            <c:spPr>
              <a:solidFill>
                <a:srgbClr val="FDE49B"/>
              </a:solidFill>
            </c:spPr>
            <c:extLst>
              <c:ext xmlns:c16="http://schemas.microsoft.com/office/drawing/2014/chart" uri="{C3380CC4-5D6E-409C-BE32-E72D297353CC}">
                <c16:uniqueId val="{0000001D-820E-407C-8C35-9F8D42147340}"/>
              </c:ext>
            </c:extLst>
          </c:dPt>
          <c:dPt>
            <c:idx val="15"/>
            <c:bubble3D val="0"/>
            <c:spPr>
              <a:solidFill>
                <a:srgbClr val="AEDCBA"/>
              </a:solidFill>
            </c:spPr>
            <c:extLst>
              <c:ext xmlns:c16="http://schemas.microsoft.com/office/drawing/2014/chart" uri="{C3380CC4-5D6E-409C-BE32-E72D297353CC}">
                <c16:uniqueId val="{0000001F-820E-407C-8C35-9F8D42147340}"/>
              </c:ext>
            </c:extLst>
          </c:dPt>
          <c:dPt>
            <c:idx val="16"/>
            <c:bubble3D val="0"/>
            <c:spPr>
              <a:solidFill>
                <a:srgbClr val="FFC599"/>
              </a:solidFill>
            </c:spPr>
            <c:extLst>
              <c:ext xmlns:c16="http://schemas.microsoft.com/office/drawing/2014/chart" uri="{C3380CC4-5D6E-409C-BE32-E72D297353CC}">
                <c16:uniqueId val="{00000021-820E-407C-8C35-9F8D42147340}"/>
              </c:ext>
            </c:extLst>
          </c:dPt>
          <c:dPt>
            <c:idx val="17"/>
            <c:bubble3D val="0"/>
            <c:spPr>
              <a:solidFill>
                <a:srgbClr val="B5E5E8"/>
              </a:solidFill>
            </c:spPr>
            <c:extLst>
              <c:ext xmlns:c16="http://schemas.microsoft.com/office/drawing/2014/chart" uri="{C3380CC4-5D6E-409C-BE32-E72D297353CC}">
                <c16:uniqueId val="{00000023-820E-407C-8C35-9F8D42147340}"/>
              </c:ext>
            </c:extLst>
          </c:dPt>
          <c:dPt>
            <c:idx val="18"/>
            <c:bubble3D val="0"/>
            <c:spPr>
              <a:solidFill>
                <a:srgbClr val="ECF3FE"/>
              </a:solidFill>
            </c:spPr>
            <c:extLst>
              <c:ext xmlns:c16="http://schemas.microsoft.com/office/drawing/2014/chart" uri="{C3380CC4-5D6E-409C-BE32-E72D297353CC}">
                <c16:uniqueId val="{00000025-820E-407C-8C35-9F8D42147340}"/>
              </c:ext>
            </c:extLst>
          </c:dPt>
          <c:dPt>
            <c:idx val="19"/>
            <c:bubble3D val="0"/>
            <c:spPr>
              <a:solidFill>
                <a:srgbClr val="FDECEB"/>
              </a:solidFill>
            </c:spPr>
            <c:extLst>
              <c:ext xmlns:c16="http://schemas.microsoft.com/office/drawing/2014/chart" uri="{C3380CC4-5D6E-409C-BE32-E72D297353CC}">
                <c16:uniqueId val="{00000027-820E-407C-8C35-9F8D42147340}"/>
              </c:ext>
            </c:extLst>
          </c:dPt>
          <c:cat>
            <c:strRef>
              <c:f>'Отчет Май'!$H$3:$H$22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Май'!$I$3:$I$22</c:f>
              <c:numCache>
                <c:formatCode>General</c:formatCode>
                <c:ptCount val="20"/>
                <c:pt idx="0">
                  <c:v>0</c:v>
                </c:pt>
                <c:pt idx="1">
                  <c:v>0</c:v>
                </c:pt>
                <c:pt idx="2">
                  <c:v>0</c:v>
                </c:pt>
                <c:pt idx="3">
                  <c:v>0</c:v>
                </c:pt>
                <c:pt idx="4">
                  <c:v>0</c:v>
                </c:pt>
                <c:pt idx="5">
                  <c:v>0</c:v>
                </c:pt>
                <c:pt idx="6">
                  <c:v>1</c:v>
                </c:pt>
                <c:pt idx="7">
                  <c:v>2</c:v>
                </c:pt>
                <c:pt idx="8">
                  <c:v>0</c:v>
                </c:pt>
                <c:pt idx="9">
                  <c:v>0</c:v>
                </c:pt>
                <c:pt idx="10">
                  <c:v>0</c:v>
                </c:pt>
                <c:pt idx="11">
                  <c:v>0</c:v>
                </c:pt>
                <c:pt idx="12">
                  <c:v>0</c:v>
                </c:pt>
                <c:pt idx="13">
                  <c:v>0</c:v>
                </c:pt>
                <c:pt idx="14">
                  <c:v>0</c:v>
                </c:pt>
                <c:pt idx="15">
                  <c:v>0</c:v>
                </c:pt>
                <c:pt idx="16">
                  <c:v>8</c:v>
                </c:pt>
                <c:pt idx="17">
                  <c:v>5</c:v>
                </c:pt>
                <c:pt idx="18">
                  <c:v>0</c:v>
                </c:pt>
                <c:pt idx="19">
                  <c:v>1</c:v>
                </c:pt>
              </c:numCache>
            </c:numRef>
          </c:val>
          <c:extLst>
            <c:ext xmlns:c16="http://schemas.microsoft.com/office/drawing/2014/chart" uri="{C3380CC4-5D6E-409C-BE32-E72D297353CC}">
              <c16:uniqueId val="{00000028-820E-407C-8C35-9F8D4214734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Май'!$B$2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D9EF-4AF9-9AAE-384BB076E227}"/>
              </c:ext>
            </c:extLst>
          </c:dPt>
          <c:dPt>
            <c:idx val="1"/>
            <c:bubble3D val="0"/>
            <c:spPr>
              <a:solidFill>
                <a:srgbClr val="EA4335"/>
              </a:solidFill>
            </c:spPr>
            <c:extLst>
              <c:ext xmlns:c16="http://schemas.microsoft.com/office/drawing/2014/chart" uri="{C3380CC4-5D6E-409C-BE32-E72D297353CC}">
                <c16:uniqueId val="{00000003-D9EF-4AF9-9AAE-384BB076E227}"/>
              </c:ext>
            </c:extLst>
          </c:dPt>
          <c:dPt>
            <c:idx val="2"/>
            <c:bubble3D val="0"/>
            <c:spPr>
              <a:solidFill>
                <a:srgbClr val="FBBC04"/>
              </a:solidFill>
            </c:spPr>
            <c:extLst>
              <c:ext xmlns:c16="http://schemas.microsoft.com/office/drawing/2014/chart" uri="{C3380CC4-5D6E-409C-BE32-E72D297353CC}">
                <c16:uniqueId val="{00000005-D9EF-4AF9-9AAE-384BB076E227}"/>
              </c:ext>
            </c:extLst>
          </c:dPt>
          <c:dPt>
            <c:idx val="3"/>
            <c:bubble3D val="0"/>
            <c:spPr>
              <a:solidFill>
                <a:srgbClr val="34A853"/>
              </a:solidFill>
            </c:spPr>
            <c:extLst>
              <c:ext xmlns:c16="http://schemas.microsoft.com/office/drawing/2014/chart" uri="{C3380CC4-5D6E-409C-BE32-E72D297353CC}">
                <c16:uniqueId val="{00000007-D9EF-4AF9-9AAE-384BB076E227}"/>
              </c:ext>
            </c:extLst>
          </c:dPt>
          <c:dPt>
            <c:idx val="4"/>
            <c:bubble3D val="0"/>
            <c:spPr>
              <a:solidFill>
                <a:srgbClr val="FF6D01"/>
              </a:solidFill>
            </c:spPr>
            <c:extLst>
              <c:ext xmlns:c16="http://schemas.microsoft.com/office/drawing/2014/chart" uri="{C3380CC4-5D6E-409C-BE32-E72D297353CC}">
                <c16:uniqueId val="{00000009-D9EF-4AF9-9AAE-384BB076E227}"/>
              </c:ext>
            </c:extLst>
          </c:dPt>
          <c:dPt>
            <c:idx val="5"/>
            <c:bubble3D val="0"/>
            <c:spPr>
              <a:solidFill>
                <a:srgbClr val="46BDC6"/>
              </a:solidFill>
            </c:spPr>
            <c:extLst>
              <c:ext xmlns:c16="http://schemas.microsoft.com/office/drawing/2014/chart" uri="{C3380CC4-5D6E-409C-BE32-E72D297353CC}">
                <c16:uniqueId val="{0000000B-D9EF-4AF9-9AAE-384BB076E227}"/>
              </c:ext>
            </c:extLst>
          </c:dPt>
          <c:cat>
            <c:strRef>
              <c:f>'Отчет Май'!$A$3:$A$8</c:f>
              <c:strCache>
                <c:ptCount val="6"/>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strCache>
            </c:strRef>
          </c:cat>
          <c:val>
            <c:numRef>
              <c:f>'Отчет Май'!$B$3:$B$8</c:f>
              <c:numCache>
                <c:formatCode>General</c:formatCode>
                <c:ptCount val="6"/>
                <c:pt idx="0">
                  <c:v>201</c:v>
                </c:pt>
                <c:pt idx="1">
                  <c:v>66</c:v>
                </c:pt>
                <c:pt idx="2">
                  <c:v>115</c:v>
                </c:pt>
                <c:pt idx="3">
                  <c:v>12</c:v>
                </c:pt>
                <c:pt idx="4">
                  <c:v>0</c:v>
                </c:pt>
                <c:pt idx="5">
                  <c:v>40</c:v>
                </c:pt>
              </c:numCache>
            </c:numRef>
          </c:val>
          <c:extLst>
            <c:ext xmlns:c16="http://schemas.microsoft.com/office/drawing/2014/chart" uri="{C3380CC4-5D6E-409C-BE32-E72D297353CC}">
              <c16:uniqueId val="{0000000C-D9EF-4AF9-9AAE-384BB076E22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Май'!$D$2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Май'!$A$3:$A$8</c:f>
              <c:strCache>
                <c:ptCount val="6"/>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strCache>
            </c:strRef>
          </c:cat>
          <c:val>
            <c:numRef>
              <c:f>'Отчет Май'!$D$3:$D$8</c:f>
              <c:numCache>
                <c:formatCode>General</c:formatCode>
                <c:ptCount val="6"/>
                <c:pt idx="0">
                  <c:v>1</c:v>
                </c:pt>
                <c:pt idx="1">
                  <c:v>1</c:v>
                </c:pt>
                <c:pt idx="2">
                  <c:v>12</c:v>
                </c:pt>
                <c:pt idx="3">
                  <c:v>1</c:v>
                </c:pt>
                <c:pt idx="4">
                  <c:v>0</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B8E-4E39-BB8E-3F6EDDF12B9F}"/>
            </c:ext>
          </c:extLst>
        </c:ser>
        <c:ser>
          <c:idx val="1"/>
          <c:order val="1"/>
          <c:tx>
            <c:strRef>
              <c:f>'Отчет Май'!$E$2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Май'!$A$3:$A$8</c:f>
              <c:strCache>
                <c:ptCount val="6"/>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strCache>
            </c:strRef>
          </c:cat>
          <c:val>
            <c:numRef>
              <c:f>'Отчет Май'!$E$3:$E$8</c:f>
              <c:numCache>
                <c:formatCode>General</c:formatCode>
                <c:ptCount val="6"/>
                <c:pt idx="0">
                  <c:v>0</c:v>
                </c:pt>
                <c:pt idx="1">
                  <c:v>0</c:v>
                </c:pt>
                <c:pt idx="2">
                  <c:v>0</c:v>
                </c:pt>
                <c:pt idx="3">
                  <c:v>0</c:v>
                </c:pt>
                <c:pt idx="4">
                  <c:v>0</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B8E-4E39-BB8E-3F6EDDF12B9F}"/>
            </c:ext>
          </c:extLst>
        </c:ser>
        <c:ser>
          <c:idx val="2"/>
          <c:order val="2"/>
          <c:tx>
            <c:strRef>
              <c:f>'Отчет Май'!$F$2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Май'!$A$3:$A$8</c:f>
              <c:strCache>
                <c:ptCount val="6"/>
                <c:pt idx="0">
                  <c:v>Червякова Ольга</c:v>
                </c:pt>
                <c:pt idx="1">
                  <c:v>Толкачев Егор</c:v>
                </c:pt>
                <c:pt idx="2">
                  <c:v>Алексеева Александра</c:v>
                </c:pt>
                <c:pt idx="3">
                  <c:v>Тимохина Дарья </c:v>
                </c:pt>
                <c:pt idx="4">
                  <c:v>Кузнецова Алиса</c:v>
                </c:pt>
                <c:pt idx="5">
                  <c:v>Щемелинин Владислав </c:v>
                </c:pt>
              </c:strCache>
            </c:strRef>
          </c:cat>
          <c:val>
            <c:numRef>
              <c:f>'Отчет Май'!$F$3:$F$8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B8E-4E39-BB8E-3F6EDDF12B9F}"/>
            </c:ext>
          </c:extLst>
        </c:ser>
        <c:dLbls>
          <c:showLegendKey val="0"/>
          <c:showVal val="0"/>
          <c:showCatName val="0"/>
          <c:showSerName val="0"/>
          <c:showPercent val="0"/>
          <c:showBubbleSize val="0"/>
        </c:dLbls>
        <c:gapWidth val="150"/>
        <c:axId val="592589196"/>
        <c:axId val="580382161"/>
      </c:barChart>
      <c:catAx>
        <c:axId val="59258919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580382161"/>
        <c:crosses val="autoZero"/>
        <c:auto val="1"/>
        <c:lblAlgn val="ctr"/>
        <c:lblOffset val="100"/>
        <c:noMultiLvlLbl val="1"/>
      </c:catAx>
      <c:valAx>
        <c:axId val="580382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592589196"/>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913B-4913-A3DE-896DC20163AD}"/>
              </c:ext>
            </c:extLst>
          </c:dPt>
          <c:dPt>
            <c:idx val="1"/>
            <c:bubble3D val="0"/>
            <c:spPr>
              <a:solidFill>
                <a:srgbClr val="EA4335"/>
              </a:solidFill>
            </c:spPr>
            <c:extLst>
              <c:ext xmlns:c16="http://schemas.microsoft.com/office/drawing/2014/chart" uri="{C3380CC4-5D6E-409C-BE32-E72D297353CC}">
                <c16:uniqueId val="{00000003-913B-4913-A3DE-896DC20163AD}"/>
              </c:ext>
            </c:extLst>
          </c:dPt>
          <c:dPt>
            <c:idx val="2"/>
            <c:bubble3D val="0"/>
            <c:spPr>
              <a:solidFill>
                <a:srgbClr val="FBBC04"/>
              </a:solidFill>
            </c:spPr>
            <c:extLst>
              <c:ext xmlns:c16="http://schemas.microsoft.com/office/drawing/2014/chart" uri="{C3380CC4-5D6E-409C-BE32-E72D297353CC}">
                <c16:uniqueId val="{00000005-913B-4913-A3DE-896DC20163AD}"/>
              </c:ext>
            </c:extLst>
          </c:dPt>
          <c:cat>
            <c:strRef>
              <c:f>'Отчет Май'!$C$18:$C$20</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Май'!$D$18:$D$20</c:f>
              <c:numCache>
                <c:formatCode>General</c:formatCode>
                <c:ptCount val="3"/>
                <c:pt idx="0">
                  <c:v>16</c:v>
                </c:pt>
                <c:pt idx="1">
                  <c:v>1</c:v>
                </c:pt>
                <c:pt idx="2">
                  <c:v>0</c:v>
                </c:pt>
              </c:numCache>
            </c:numRef>
          </c:val>
          <c:extLst>
            <c:ext xmlns:c16="http://schemas.microsoft.com/office/drawing/2014/chart" uri="{C3380CC4-5D6E-409C-BE32-E72D297353CC}">
              <c16:uniqueId val="{00000006-913B-4913-A3DE-896DC20163AD}"/>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Апрель 25'!$I$2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2B58-45D1-A48C-E3571E176CC4}"/>
              </c:ext>
            </c:extLst>
          </c:dPt>
          <c:dPt>
            <c:idx val="1"/>
            <c:bubble3D val="0"/>
            <c:spPr>
              <a:solidFill>
                <a:srgbClr val="EA4335"/>
              </a:solidFill>
            </c:spPr>
            <c:extLst>
              <c:ext xmlns:c16="http://schemas.microsoft.com/office/drawing/2014/chart" uri="{C3380CC4-5D6E-409C-BE32-E72D297353CC}">
                <c16:uniqueId val="{00000003-2B58-45D1-A48C-E3571E176CC4}"/>
              </c:ext>
            </c:extLst>
          </c:dPt>
          <c:dPt>
            <c:idx val="2"/>
            <c:bubble3D val="0"/>
            <c:spPr>
              <a:solidFill>
                <a:srgbClr val="FBBC04"/>
              </a:solidFill>
            </c:spPr>
            <c:extLst>
              <c:ext xmlns:c16="http://schemas.microsoft.com/office/drawing/2014/chart" uri="{C3380CC4-5D6E-409C-BE32-E72D297353CC}">
                <c16:uniqueId val="{00000005-2B58-45D1-A48C-E3571E176CC4}"/>
              </c:ext>
            </c:extLst>
          </c:dPt>
          <c:dPt>
            <c:idx val="3"/>
            <c:bubble3D val="0"/>
            <c:spPr>
              <a:solidFill>
                <a:srgbClr val="34A853"/>
              </a:solidFill>
            </c:spPr>
            <c:extLst>
              <c:ext xmlns:c16="http://schemas.microsoft.com/office/drawing/2014/chart" uri="{C3380CC4-5D6E-409C-BE32-E72D297353CC}">
                <c16:uniqueId val="{00000007-2B58-45D1-A48C-E3571E176CC4}"/>
              </c:ext>
            </c:extLst>
          </c:dPt>
          <c:dPt>
            <c:idx val="4"/>
            <c:bubble3D val="0"/>
            <c:spPr>
              <a:solidFill>
                <a:srgbClr val="FF6D01"/>
              </a:solidFill>
            </c:spPr>
            <c:extLst>
              <c:ext xmlns:c16="http://schemas.microsoft.com/office/drawing/2014/chart" uri="{C3380CC4-5D6E-409C-BE32-E72D297353CC}">
                <c16:uniqueId val="{00000009-2B58-45D1-A48C-E3571E176CC4}"/>
              </c:ext>
            </c:extLst>
          </c:dPt>
          <c:dPt>
            <c:idx val="5"/>
            <c:bubble3D val="0"/>
            <c:spPr>
              <a:solidFill>
                <a:srgbClr val="46BDC6"/>
              </a:solidFill>
            </c:spPr>
            <c:extLst>
              <c:ext xmlns:c16="http://schemas.microsoft.com/office/drawing/2014/chart" uri="{C3380CC4-5D6E-409C-BE32-E72D297353CC}">
                <c16:uniqueId val="{0000000B-2B58-45D1-A48C-E3571E176CC4}"/>
              </c:ext>
            </c:extLst>
          </c:dPt>
          <c:dPt>
            <c:idx val="6"/>
            <c:bubble3D val="0"/>
            <c:spPr>
              <a:solidFill>
                <a:srgbClr val="7BAAF7"/>
              </a:solidFill>
            </c:spPr>
            <c:extLst>
              <c:ext xmlns:c16="http://schemas.microsoft.com/office/drawing/2014/chart" uri="{C3380CC4-5D6E-409C-BE32-E72D297353CC}">
                <c16:uniqueId val="{0000000D-2B58-45D1-A48C-E3571E176CC4}"/>
              </c:ext>
            </c:extLst>
          </c:dPt>
          <c:dPt>
            <c:idx val="7"/>
            <c:bubble3D val="0"/>
            <c:spPr>
              <a:solidFill>
                <a:srgbClr val="F07B72"/>
              </a:solidFill>
            </c:spPr>
            <c:extLst>
              <c:ext xmlns:c16="http://schemas.microsoft.com/office/drawing/2014/chart" uri="{C3380CC4-5D6E-409C-BE32-E72D297353CC}">
                <c16:uniqueId val="{0000000F-2B58-45D1-A48C-E3571E176CC4}"/>
              </c:ext>
            </c:extLst>
          </c:dPt>
          <c:dPt>
            <c:idx val="8"/>
            <c:bubble3D val="0"/>
            <c:spPr>
              <a:solidFill>
                <a:srgbClr val="FCD04F"/>
              </a:solidFill>
            </c:spPr>
            <c:extLst>
              <c:ext xmlns:c16="http://schemas.microsoft.com/office/drawing/2014/chart" uri="{C3380CC4-5D6E-409C-BE32-E72D297353CC}">
                <c16:uniqueId val="{00000011-2B58-45D1-A48C-E3571E176CC4}"/>
              </c:ext>
            </c:extLst>
          </c:dPt>
          <c:dPt>
            <c:idx val="9"/>
            <c:bubble3D val="0"/>
            <c:spPr>
              <a:solidFill>
                <a:srgbClr val="71C287"/>
              </a:solidFill>
            </c:spPr>
            <c:extLst>
              <c:ext xmlns:c16="http://schemas.microsoft.com/office/drawing/2014/chart" uri="{C3380CC4-5D6E-409C-BE32-E72D297353CC}">
                <c16:uniqueId val="{00000013-2B58-45D1-A48C-E3571E176CC4}"/>
              </c:ext>
            </c:extLst>
          </c:dPt>
          <c:dPt>
            <c:idx val="10"/>
            <c:bubble3D val="0"/>
            <c:spPr>
              <a:solidFill>
                <a:srgbClr val="FF994D"/>
              </a:solidFill>
            </c:spPr>
            <c:extLst>
              <c:ext xmlns:c16="http://schemas.microsoft.com/office/drawing/2014/chart" uri="{C3380CC4-5D6E-409C-BE32-E72D297353CC}">
                <c16:uniqueId val="{00000015-2B58-45D1-A48C-E3571E176CC4}"/>
              </c:ext>
            </c:extLst>
          </c:dPt>
          <c:dPt>
            <c:idx val="11"/>
            <c:bubble3D val="0"/>
            <c:spPr>
              <a:solidFill>
                <a:srgbClr val="7ED1D7"/>
              </a:solidFill>
            </c:spPr>
            <c:extLst>
              <c:ext xmlns:c16="http://schemas.microsoft.com/office/drawing/2014/chart" uri="{C3380CC4-5D6E-409C-BE32-E72D297353CC}">
                <c16:uniqueId val="{00000017-2B58-45D1-A48C-E3571E176CC4}"/>
              </c:ext>
            </c:extLst>
          </c:dPt>
          <c:dPt>
            <c:idx val="12"/>
            <c:bubble3D val="0"/>
            <c:spPr>
              <a:solidFill>
                <a:srgbClr val="B3CEFB"/>
              </a:solidFill>
            </c:spPr>
            <c:extLst>
              <c:ext xmlns:c16="http://schemas.microsoft.com/office/drawing/2014/chart" uri="{C3380CC4-5D6E-409C-BE32-E72D297353CC}">
                <c16:uniqueId val="{00000019-2B58-45D1-A48C-E3571E176CC4}"/>
              </c:ext>
            </c:extLst>
          </c:dPt>
          <c:dPt>
            <c:idx val="13"/>
            <c:bubble3D val="0"/>
            <c:spPr>
              <a:solidFill>
                <a:srgbClr val="F7B4AE"/>
              </a:solidFill>
            </c:spPr>
            <c:extLst>
              <c:ext xmlns:c16="http://schemas.microsoft.com/office/drawing/2014/chart" uri="{C3380CC4-5D6E-409C-BE32-E72D297353CC}">
                <c16:uniqueId val="{0000001B-2B58-45D1-A48C-E3571E176CC4}"/>
              </c:ext>
            </c:extLst>
          </c:dPt>
          <c:dPt>
            <c:idx val="14"/>
            <c:bubble3D val="0"/>
            <c:spPr>
              <a:solidFill>
                <a:srgbClr val="FDE49B"/>
              </a:solidFill>
            </c:spPr>
            <c:extLst>
              <c:ext xmlns:c16="http://schemas.microsoft.com/office/drawing/2014/chart" uri="{C3380CC4-5D6E-409C-BE32-E72D297353CC}">
                <c16:uniqueId val="{0000001D-2B58-45D1-A48C-E3571E176CC4}"/>
              </c:ext>
            </c:extLst>
          </c:dPt>
          <c:dPt>
            <c:idx val="15"/>
            <c:bubble3D val="0"/>
            <c:spPr>
              <a:solidFill>
                <a:srgbClr val="AEDCBA"/>
              </a:solidFill>
            </c:spPr>
            <c:extLst>
              <c:ext xmlns:c16="http://schemas.microsoft.com/office/drawing/2014/chart" uri="{C3380CC4-5D6E-409C-BE32-E72D297353CC}">
                <c16:uniqueId val="{0000001F-2B58-45D1-A48C-E3571E176CC4}"/>
              </c:ext>
            </c:extLst>
          </c:dPt>
          <c:dPt>
            <c:idx val="16"/>
            <c:bubble3D val="0"/>
            <c:spPr>
              <a:solidFill>
                <a:srgbClr val="FFC599"/>
              </a:solidFill>
            </c:spPr>
            <c:extLst>
              <c:ext xmlns:c16="http://schemas.microsoft.com/office/drawing/2014/chart" uri="{C3380CC4-5D6E-409C-BE32-E72D297353CC}">
                <c16:uniqueId val="{00000021-2B58-45D1-A48C-E3571E176CC4}"/>
              </c:ext>
            </c:extLst>
          </c:dPt>
          <c:dPt>
            <c:idx val="17"/>
            <c:bubble3D val="0"/>
            <c:spPr>
              <a:solidFill>
                <a:srgbClr val="B5E5E8"/>
              </a:solidFill>
            </c:spPr>
            <c:extLst>
              <c:ext xmlns:c16="http://schemas.microsoft.com/office/drawing/2014/chart" uri="{C3380CC4-5D6E-409C-BE32-E72D297353CC}">
                <c16:uniqueId val="{00000023-2B58-45D1-A48C-E3571E176CC4}"/>
              </c:ext>
            </c:extLst>
          </c:dPt>
          <c:dPt>
            <c:idx val="18"/>
            <c:bubble3D val="0"/>
            <c:spPr>
              <a:solidFill>
                <a:srgbClr val="ECF3FE"/>
              </a:solidFill>
            </c:spPr>
            <c:extLst>
              <c:ext xmlns:c16="http://schemas.microsoft.com/office/drawing/2014/chart" uri="{C3380CC4-5D6E-409C-BE32-E72D297353CC}">
                <c16:uniqueId val="{00000025-2B58-45D1-A48C-E3571E176CC4}"/>
              </c:ext>
            </c:extLst>
          </c:dPt>
          <c:dPt>
            <c:idx val="19"/>
            <c:bubble3D val="0"/>
            <c:spPr>
              <a:solidFill>
                <a:srgbClr val="FDECEB"/>
              </a:solidFill>
            </c:spPr>
            <c:extLst>
              <c:ext xmlns:c16="http://schemas.microsoft.com/office/drawing/2014/chart" uri="{C3380CC4-5D6E-409C-BE32-E72D297353CC}">
                <c16:uniqueId val="{00000027-2B58-45D1-A48C-E3571E176CC4}"/>
              </c:ext>
            </c:extLst>
          </c:dPt>
          <c:cat>
            <c:strRef>
              <c:f>'Отчет Апрель 25'!$H$3:$H$22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Апрель 25'!$I$3:$I$22</c:f>
              <c:numCache>
                <c:formatCode>General</c:formatCode>
                <c:ptCount val="20"/>
                <c:pt idx="0">
                  <c:v>0</c:v>
                </c:pt>
                <c:pt idx="1">
                  <c:v>0</c:v>
                </c:pt>
                <c:pt idx="2">
                  <c:v>0</c:v>
                </c:pt>
                <c:pt idx="3">
                  <c:v>1</c:v>
                </c:pt>
                <c:pt idx="4">
                  <c:v>0</c:v>
                </c:pt>
                <c:pt idx="5">
                  <c:v>0</c:v>
                </c:pt>
                <c:pt idx="6">
                  <c:v>0</c:v>
                </c:pt>
                <c:pt idx="7">
                  <c:v>10</c:v>
                </c:pt>
                <c:pt idx="8">
                  <c:v>1</c:v>
                </c:pt>
                <c:pt idx="9">
                  <c:v>0</c:v>
                </c:pt>
                <c:pt idx="10">
                  <c:v>0</c:v>
                </c:pt>
                <c:pt idx="11">
                  <c:v>0</c:v>
                </c:pt>
                <c:pt idx="12">
                  <c:v>0</c:v>
                </c:pt>
                <c:pt idx="13">
                  <c:v>0</c:v>
                </c:pt>
                <c:pt idx="14">
                  <c:v>0</c:v>
                </c:pt>
                <c:pt idx="15">
                  <c:v>0</c:v>
                </c:pt>
                <c:pt idx="16">
                  <c:v>45</c:v>
                </c:pt>
                <c:pt idx="17">
                  <c:v>5</c:v>
                </c:pt>
                <c:pt idx="18">
                  <c:v>1</c:v>
                </c:pt>
                <c:pt idx="19">
                  <c:v>2</c:v>
                </c:pt>
              </c:numCache>
            </c:numRef>
          </c:val>
          <c:extLst>
            <c:ext xmlns:c16="http://schemas.microsoft.com/office/drawing/2014/chart" uri="{C3380CC4-5D6E-409C-BE32-E72D297353CC}">
              <c16:uniqueId val="{00000028-2B58-45D1-A48C-E3571E176CC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Апрель 25'!$B$2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1FC2-48B5-AD4E-254C21956782}"/>
              </c:ext>
            </c:extLst>
          </c:dPt>
          <c:dPt>
            <c:idx val="1"/>
            <c:bubble3D val="0"/>
            <c:spPr>
              <a:solidFill>
                <a:srgbClr val="EA4335"/>
              </a:solidFill>
            </c:spPr>
            <c:extLst>
              <c:ext xmlns:c16="http://schemas.microsoft.com/office/drawing/2014/chart" uri="{C3380CC4-5D6E-409C-BE32-E72D297353CC}">
                <c16:uniqueId val="{00000003-1FC2-48B5-AD4E-254C21956782}"/>
              </c:ext>
            </c:extLst>
          </c:dPt>
          <c:dPt>
            <c:idx val="2"/>
            <c:bubble3D val="0"/>
            <c:spPr>
              <a:solidFill>
                <a:srgbClr val="FBBC04"/>
              </a:solidFill>
            </c:spPr>
            <c:extLst>
              <c:ext xmlns:c16="http://schemas.microsoft.com/office/drawing/2014/chart" uri="{C3380CC4-5D6E-409C-BE32-E72D297353CC}">
                <c16:uniqueId val="{00000005-1FC2-48B5-AD4E-254C21956782}"/>
              </c:ext>
            </c:extLst>
          </c:dPt>
          <c:dPt>
            <c:idx val="3"/>
            <c:bubble3D val="0"/>
            <c:spPr>
              <a:solidFill>
                <a:srgbClr val="34A853"/>
              </a:solidFill>
            </c:spPr>
            <c:extLst>
              <c:ext xmlns:c16="http://schemas.microsoft.com/office/drawing/2014/chart" uri="{C3380CC4-5D6E-409C-BE32-E72D297353CC}">
                <c16:uniqueId val="{00000007-1FC2-48B5-AD4E-254C21956782}"/>
              </c:ext>
            </c:extLst>
          </c:dPt>
          <c:dPt>
            <c:idx val="4"/>
            <c:bubble3D val="0"/>
            <c:spPr>
              <a:solidFill>
                <a:srgbClr val="FF6D01"/>
              </a:solidFill>
            </c:spPr>
            <c:extLst>
              <c:ext xmlns:c16="http://schemas.microsoft.com/office/drawing/2014/chart" uri="{C3380CC4-5D6E-409C-BE32-E72D297353CC}">
                <c16:uniqueId val="{00000009-1FC2-48B5-AD4E-254C21956782}"/>
              </c:ext>
            </c:extLst>
          </c:dPt>
          <c:cat>
            <c:strRef>
              <c:f>'Отчет Апрель 25'!$A$3:$A$7</c:f>
              <c:strCache>
                <c:ptCount val="5"/>
                <c:pt idx="0">
                  <c:v>Соловьёв Владислав</c:v>
                </c:pt>
                <c:pt idx="1">
                  <c:v>Червякова Ольга</c:v>
                </c:pt>
                <c:pt idx="2">
                  <c:v>Толкачев Егор</c:v>
                </c:pt>
                <c:pt idx="3">
                  <c:v>Алексеева Александра</c:v>
                </c:pt>
                <c:pt idx="4">
                  <c:v>Тимохина Дарья </c:v>
                </c:pt>
              </c:strCache>
            </c:strRef>
          </c:cat>
          <c:val>
            <c:numRef>
              <c:f>'Отчет Апрель 25'!$B$3:$B$7</c:f>
              <c:numCache>
                <c:formatCode>General</c:formatCode>
                <c:ptCount val="5"/>
                <c:pt idx="0">
                  <c:v>0</c:v>
                </c:pt>
                <c:pt idx="1">
                  <c:v>200</c:v>
                </c:pt>
                <c:pt idx="2">
                  <c:v>70</c:v>
                </c:pt>
                <c:pt idx="3">
                  <c:v>107</c:v>
                </c:pt>
                <c:pt idx="4">
                  <c:v>43</c:v>
                </c:pt>
              </c:numCache>
            </c:numRef>
          </c:val>
          <c:extLst>
            <c:ext xmlns:c16="http://schemas.microsoft.com/office/drawing/2014/chart" uri="{C3380CC4-5D6E-409C-BE32-E72D297353CC}">
              <c16:uniqueId val="{0000000A-1FC2-48B5-AD4E-254C2195678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Апрель 25'!$D$2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Апрель 25'!$A$3:$A$7</c:f>
              <c:strCache>
                <c:ptCount val="5"/>
                <c:pt idx="0">
                  <c:v>Соловьёв Владислав</c:v>
                </c:pt>
                <c:pt idx="1">
                  <c:v>Червякова Ольга</c:v>
                </c:pt>
                <c:pt idx="2">
                  <c:v>Толкачев Егор</c:v>
                </c:pt>
                <c:pt idx="3">
                  <c:v>Алексеева Александра</c:v>
                </c:pt>
                <c:pt idx="4">
                  <c:v>Тимохина Дарья </c:v>
                </c:pt>
              </c:strCache>
            </c:strRef>
          </c:cat>
          <c:val>
            <c:numRef>
              <c:f>'Отчет Апрель 25'!$D$3:$D$7</c:f>
              <c:numCache>
                <c:formatCode>General</c:formatCode>
                <c:ptCount val="5"/>
                <c:pt idx="0">
                  <c:v>0</c:v>
                </c:pt>
                <c:pt idx="1">
                  <c:v>5</c:v>
                </c:pt>
                <c:pt idx="2">
                  <c:v>3</c:v>
                </c:pt>
                <c:pt idx="3">
                  <c:v>45</c:v>
                </c:pt>
                <c:pt idx="4">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196-44DB-A82B-568D5ADE2615}"/>
            </c:ext>
          </c:extLst>
        </c:ser>
        <c:ser>
          <c:idx val="1"/>
          <c:order val="1"/>
          <c:tx>
            <c:strRef>
              <c:f>'Отчет Апрель 25'!$E$2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Апрель 25'!$A$3:$A$7</c:f>
              <c:strCache>
                <c:ptCount val="5"/>
                <c:pt idx="0">
                  <c:v>Соловьёв Владислав</c:v>
                </c:pt>
                <c:pt idx="1">
                  <c:v>Червякова Ольга</c:v>
                </c:pt>
                <c:pt idx="2">
                  <c:v>Толкачев Егор</c:v>
                </c:pt>
                <c:pt idx="3">
                  <c:v>Алексеева Александра</c:v>
                </c:pt>
                <c:pt idx="4">
                  <c:v>Тимохина Дарья </c:v>
                </c:pt>
              </c:strCache>
            </c:strRef>
          </c:cat>
          <c:val>
            <c:numRef>
              <c:f>'Отчет Апрель 25'!$E$3:$E$7</c:f>
              <c:numCache>
                <c:formatCode>General</c:formatCode>
                <c:ptCount val="5"/>
                <c:pt idx="0">
                  <c:v>0</c:v>
                </c:pt>
                <c:pt idx="1">
                  <c:v>0</c:v>
                </c:pt>
                <c:pt idx="2">
                  <c:v>0</c:v>
                </c:pt>
                <c:pt idx="3">
                  <c:v>1</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196-44DB-A82B-568D5ADE2615}"/>
            </c:ext>
          </c:extLst>
        </c:ser>
        <c:ser>
          <c:idx val="2"/>
          <c:order val="2"/>
          <c:tx>
            <c:strRef>
              <c:f>'Отчет Апрель 25'!$F$2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Апрель 25'!$A$3:$A$7</c:f>
              <c:strCache>
                <c:ptCount val="5"/>
                <c:pt idx="0">
                  <c:v>Соловьёв Владислав</c:v>
                </c:pt>
                <c:pt idx="1">
                  <c:v>Червякова Ольга</c:v>
                </c:pt>
                <c:pt idx="2">
                  <c:v>Толкачев Егор</c:v>
                </c:pt>
                <c:pt idx="3">
                  <c:v>Алексеева Александра</c:v>
                </c:pt>
                <c:pt idx="4">
                  <c:v>Тимохина Дарья </c:v>
                </c:pt>
              </c:strCache>
            </c:strRef>
          </c:cat>
          <c:val>
            <c:numRef>
              <c:f>'Отчет Апрель 25'!$F$3:$F$7</c:f>
              <c:numCache>
                <c:formatCode>General</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196-44DB-A82B-568D5ADE2615}"/>
            </c:ext>
          </c:extLst>
        </c:ser>
        <c:dLbls>
          <c:showLegendKey val="0"/>
          <c:showVal val="0"/>
          <c:showCatName val="0"/>
          <c:showSerName val="0"/>
          <c:showPercent val="0"/>
          <c:showBubbleSize val="0"/>
        </c:dLbls>
        <c:gapWidth val="150"/>
        <c:axId val="1394038210"/>
        <c:axId val="1492251141"/>
      </c:barChart>
      <c:catAx>
        <c:axId val="139403821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492251141"/>
        <c:crosses val="autoZero"/>
        <c:auto val="1"/>
        <c:lblAlgn val="ctr"/>
        <c:lblOffset val="100"/>
        <c:noMultiLvlLbl val="1"/>
      </c:catAx>
      <c:valAx>
        <c:axId val="14922511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394038210"/>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1F71-429E-A164-CA12B2A6B493}"/>
              </c:ext>
            </c:extLst>
          </c:dPt>
          <c:dPt>
            <c:idx val="1"/>
            <c:bubble3D val="0"/>
            <c:spPr>
              <a:solidFill>
                <a:srgbClr val="EA4335"/>
              </a:solidFill>
            </c:spPr>
            <c:extLst>
              <c:ext xmlns:c16="http://schemas.microsoft.com/office/drawing/2014/chart" uri="{C3380CC4-5D6E-409C-BE32-E72D297353CC}">
                <c16:uniqueId val="{00000003-1F71-429E-A164-CA12B2A6B493}"/>
              </c:ext>
            </c:extLst>
          </c:dPt>
          <c:dPt>
            <c:idx val="2"/>
            <c:bubble3D val="0"/>
            <c:spPr>
              <a:solidFill>
                <a:srgbClr val="FBBC04"/>
              </a:solidFill>
            </c:spPr>
            <c:extLst>
              <c:ext xmlns:c16="http://schemas.microsoft.com/office/drawing/2014/chart" uri="{C3380CC4-5D6E-409C-BE32-E72D297353CC}">
                <c16:uniqueId val="{00000005-1F71-429E-A164-CA12B2A6B493}"/>
              </c:ext>
            </c:extLst>
          </c:dPt>
          <c:cat>
            <c:strRef>
              <c:f>'Отчет Апрель 25'!$C$17:$C$19</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Апрель 25'!$D$17:$D$19</c:f>
              <c:numCache>
                <c:formatCode>General</c:formatCode>
                <c:ptCount val="3"/>
                <c:pt idx="0">
                  <c:v>64</c:v>
                </c:pt>
                <c:pt idx="1">
                  <c:v>1</c:v>
                </c:pt>
                <c:pt idx="2">
                  <c:v>0</c:v>
                </c:pt>
              </c:numCache>
            </c:numRef>
          </c:val>
          <c:extLst>
            <c:ext xmlns:c16="http://schemas.microsoft.com/office/drawing/2014/chart" uri="{C3380CC4-5D6E-409C-BE32-E72D297353CC}">
              <c16:uniqueId val="{00000006-1F71-429E-A164-CA12B2A6B49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Март 25'!$I$2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8457-41F1-B19B-8A47D1EFD48F}"/>
              </c:ext>
            </c:extLst>
          </c:dPt>
          <c:dPt>
            <c:idx val="1"/>
            <c:bubble3D val="0"/>
            <c:spPr>
              <a:solidFill>
                <a:srgbClr val="EA4335"/>
              </a:solidFill>
            </c:spPr>
            <c:extLst>
              <c:ext xmlns:c16="http://schemas.microsoft.com/office/drawing/2014/chart" uri="{C3380CC4-5D6E-409C-BE32-E72D297353CC}">
                <c16:uniqueId val="{00000003-8457-41F1-B19B-8A47D1EFD48F}"/>
              </c:ext>
            </c:extLst>
          </c:dPt>
          <c:dPt>
            <c:idx val="2"/>
            <c:bubble3D val="0"/>
            <c:spPr>
              <a:solidFill>
                <a:srgbClr val="FBBC04"/>
              </a:solidFill>
            </c:spPr>
            <c:extLst>
              <c:ext xmlns:c16="http://schemas.microsoft.com/office/drawing/2014/chart" uri="{C3380CC4-5D6E-409C-BE32-E72D297353CC}">
                <c16:uniqueId val="{00000005-8457-41F1-B19B-8A47D1EFD48F}"/>
              </c:ext>
            </c:extLst>
          </c:dPt>
          <c:dPt>
            <c:idx val="3"/>
            <c:bubble3D val="0"/>
            <c:spPr>
              <a:solidFill>
                <a:srgbClr val="34A853"/>
              </a:solidFill>
            </c:spPr>
            <c:extLst>
              <c:ext xmlns:c16="http://schemas.microsoft.com/office/drawing/2014/chart" uri="{C3380CC4-5D6E-409C-BE32-E72D297353CC}">
                <c16:uniqueId val="{00000007-8457-41F1-B19B-8A47D1EFD48F}"/>
              </c:ext>
            </c:extLst>
          </c:dPt>
          <c:dPt>
            <c:idx val="4"/>
            <c:bubble3D val="0"/>
            <c:spPr>
              <a:solidFill>
                <a:srgbClr val="FF6D01"/>
              </a:solidFill>
            </c:spPr>
            <c:extLst>
              <c:ext xmlns:c16="http://schemas.microsoft.com/office/drawing/2014/chart" uri="{C3380CC4-5D6E-409C-BE32-E72D297353CC}">
                <c16:uniqueId val="{00000009-8457-41F1-B19B-8A47D1EFD48F}"/>
              </c:ext>
            </c:extLst>
          </c:dPt>
          <c:dPt>
            <c:idx val="5"/>
            <c:bubble3D val="0"/>
            <c:spPr>
              <a:solidFill>
                <a:srgbClr val="46BDC6"/>
              </a:solidFill>
            </c:spPr>
            <c:extLst>
              <c:ext xmlns:c16="http://schemas.microsoft.com/office/drawing/2014/chart" uri="{C3380CC4-5D6E-409C-BE32-E72D297353CC}">
                <c16:uniqueId val="{0000000B-8457-41F1-B19B-8A47D1EFD48F}"/>
              </c:ext>
            </c:extLst>
          </c:dPt>
          <c:dPt>
            <c:idx val="6"/>
            <c:bubble3D val="0"/>
            <c:spPr>
              <a:solidFill>
                <a:srgbClr val="7BAAF7"/>
              </a:solidFill>
            </c:spPr>
            <c:extLst>
              <c:ext xmlns:c16="http://schemas.microsoft.com/office/drawing/2014/chart" uri="{C3380CC4-5D6E-409C-BE32-E72D297353CC}">
                <c16:uniqueId val="{0000000D-8457-41F1-B19B-8A47D1EFD48F}"/>
              </c:ext>
            </c:extLst>
          </c:dPt>
          <c:dPt>
            <c:idx val="7"/>
            <c:bubble3D val="0"/>
            <c:spPr>
              <a:solidFill>
                <a:srgbClr val="F07B72"/>
              </a:solidFill>
            </c:spPr>
            <c:extLst>
              <c:ext xmlns:c16="http://schemas.microsoft.com/office/drawing/2014/chart" uri="{C3380CC4-5D6E-409C-BE32-E72D297353CC}">
                <c16:uniqueId val="{0000000F-8457-41F1-B19B-8A47D1EFD48F}"/>
              </c:ext>
            </c:extLst>
          </c:dPt>
          <c:dPt>
            <c:idx val="8"/>
            <c:bubble3D val="0"/>
            <c:spPr>
              <a:solidFill>
                <a:srgbClr val="FCD04F"/>
              </a:solidFill>
            </c:spPr>
            <c:extLst>
              <c:ext xmlns:c16="http://schemas.microsoft.com/office/drawing/2014/chart" uri="{C3380CC4-5D6E-409C-BE32-E72D297353CC}">
                <c16:uniqueId val="{00000011-8457-41F1-B19B-8A47D1EFD48F}"/>
              </c:ext>
            </c:extLst>
          </c:dPt>
          <c:dPt>
            <c:idx val="9"/>
            <c:bubble3D val="0"/>
            <c:spPr>
              <a:solidFill>
                <a:srgbClr val="71C287"/>
              </a:solidFill>
            </c:spPr>
            <c:extLst>
              <c:ext xmlns:c16="http://schemas.microsoft.com/office/drawing/2014/chart" uri="{C3380CC4-5D6E-409C-BE32-E72D297353CC}">
                <c16:uniqueId val="{00000013-8457-41F1-B19B-8A47D1EFD48F}"/>
              </c:ext>
            </c:extLst>
          </c:dPt>
          <c:dPt>
            <c:idx val="10"/>
            <c:bubble3D val="0"/>
            <c:spPr>
              <a:solidFill>
                <a:srgbClr val="FF994D"/>
              </a:solidFill>
            </c:spPr>
            <c:extLst>
              <c:ext xmlns:c16="http://schemas.microsoft.com/office/drawing/2014/chart" uri="{C3380CC4-5D6E-409C-BE32-E72D297353CC}">
                <c16:uniqueId val="{00000015-8457-41F1-B19B-8A47D1EFD48F}"/>
              </c:ext>
            </c:extLst>
          </c:dPt>
          <c:dPt>
            <c:idx val="11"/>
            <c:bubble3D val="0"/>
            <c:spPr>
              <a:solidFill>
                <a:srgbClr val="7ED1D7"/>
              </a:solidFill>
            </c:spPr>
            <c:extLst>
              <c:ext xmlns:c16="http://schemas.microsoft.com/office/drawing/2014/chart" uri="{C3380CC4-5D6E-409C-BE32-E72D297353CC}">
                <c16:uniqueId val="{00000017-8457-41F1-B19B-8A47D1EFD48F}"/>
              </c:ext>
            </c:extLst>
          </c:dPt>
          <c:dPt>
            <c:idx val="12"/>
            <c:bubble3D val="0"/>
            <c:spPr>
              <a:solidFill>
                <a:srgbClr val="B3CEFB"/>
              </a:solidFill>
            </c:spPr>
            <c:extLst>
              <c:ext xmlns:c16="http://schemas.microsoft.com/office/drawing/2014/chart" uri="{C3380CC4-5D6E-409C-BE32-E72D297353CC}">
                <c16:uniqueId val="{00000019-8457-41F1-B19B-8A47D1EFD48F}"/>
              </c:ext>
            </c:extLst>
          </c:dPt>
          <c:dPt>
            <c:idx val="13"/>
            <c:bubble3D val="0"/>
            <c:spPr>
              <a:solidFill>
                <a:srgbClr val="F7B4AE"/>
              </a:solidFill>
            </c:spPr>
            <c:extLst>
              <c:ext xmlns:c16="http://schemas.microsoft.com/office/drawing/2014/chart" uri="{C3380CC4-5D6E-409C-BE32-E72D297353CC}">
                <c16:uniqueId val="{0000001B-8457-41F1-B19B-8A47D1EFD48F}"/>
              </c:ext>
            </c:extLst>
          </c:dPt>
          <c:dPt>
            <c:idx val="14"/>
            <c:bubble3D val="0"/>
            <c:spPr>
              <a:solidFill>
                <a:srgbClr val="FDE49B"/>
              </a:solidFill>
            </c:spPr>
            <c:extLst>
              <c:ext xmlns:c16="http://schemas.microsoft.com/office/drawing/2014/chart" uri="{C3380CC4-5D6E-409C-BE32-E72D297353CC}">
                <c16:uniqueId val="{0000001D-8457-41F1-B19B-8A47D1EFD48F}"/>
              </c:ext>
            </c:extLst>
          </c:dPt>
          <c:dPt>
            <c:idx val="15"/>
            <c:bubble3D val="0"/>
            <c:spPr>
              <a:solidFill>
                <a:srgbClr val="AEDCBA"/>
              </a:solidFill>
            </c:spPr>
            <c:extLst>
              <c:ext xmlns:c16="http://schemas.microsoft.com/office/drawing/2014/chart" uri="{C3380CC4-5D6E-409C-BE32-E72D297353CC}">
                <c16:uniqueId val="{0000001F-8457-41F1-B19B-8A47D1EFD48F}"/>
              </c:ext>
            </c:extLst>
          </c:dPt>
          <c:dPt>
            <c:idx val="16"/>
            <c:bubble3D val="0"/>
            <c:spPr>
              <a:solidFill>
                <a:srgbClr val="FFC599"/>
              </a:solidFill>
            </c:spPr>
            <c:extLst>
              <c:ext xmlns:c16="http://schemas.microsoft.com/office/drawing/2014/chart" uri="{C3380CC4-5D6E-409C-BE32-E72D297353CC}">
                <c16:uniqueId val="{00000021-8457-41F1-B19B-8A47D1EFD48F}"/>
              </c:ext>
            </c:extLst>
          </c:dPt>
          <c:dPt>
            <c:idx val="17"/>
            <c:bubble3D val="0"/>
            <c:spPr>
              <a:solidFill>
                <a:srgbClr val="B5E5E8"/>
              </a:solidFill>
            </c:spPr>
            <c:extLst>
              <c:ext xmlns:c16="http://schemas.microsoft.com/office/drawing/2014/chart" uri="{C3380CC4-5D6E-409C-BE32-E72D297353CC}">
                <c16:uniqueId val="{00000023-8457-41F1-B19B-8A47D1EFD48F}"/>
              </c:ext>
            </c:extLst>
          </c:dPt>
          <c:dPt>
            <c:idx val="18"/>
            <c:bubble3D val="0"/>
            <c:spPr>
              <a:solidFill>
                <a:srgbClr val="ECF3FE"/>
              </a:solidFill>
            </c:spPr>
            <c:extLst>
              <c:ext xmlns:c16="http://schemas.microsoft.com/office/drawing/2014/chart" uri="{C3380CC4-5D6E-409C-BE32-E72D297353CC}">
                <c16:uniqueId val="{00000025-8457-41F1-B19B-8A47D1EFD48F}"/>
              </c:ext>
            </c:extLst>
          </c:dPt>
          <c:dPt>
            <c:idx val="19"/>
            <c:bubble3D val="0"/>
            <c:spPr>
              <a:solidFill>
                <a:srgbClr val="FDECEB"/>
              </a:solidFill>
            </c:spPr>
            <c:extLst>
              <c:ext xmlns:c16="http://schemas.microsoft.com/office/drawing/2014/chart" uri="{C3380CC4-5D6E-409C-BE32-E72D297353CC}">
                <c16:uniqueId val="{00000027-8457-41F1-B19B-8A47D1EFD48F}"/>
              </c:ext>
            </c:extLst>
          </c:dPt>
          <c:cat>
            <c:strRef>
              <c:f>'Отчет Март 25'!$H$3:$H$22</c:f>
              <c:strCache>
                <c:ptCount val="20"/>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Restream</c:v>
                </c:pt>
                <c:pt idx="17">
                  <c:v>МОНИКИ</c:v>
                </c:pt>
                <c:pt idx="18">
                  <c:v>Федерация гандбола России</c:v>
                </c:pt>
                <c:pt idx="19">
                  <c:v>Новый клиент</c:v>
                </c:pt>
              </c:strCache>
            </c:strRef>
          </c:cat>
          <c:val>
            <c:numRef>
              <c:f>'Отчет Март 25'!$I$3:$I$22</c:f>
              <c:numCache>
                <c:formatCode>General</c:formatCode>
                <c:ptCount val="20"/>
                <c:pt idx="0">
                  <c:v>0</c:v>
                </c:pt>
                <c:pt idx="1">
                  <c:v>1</c:v>
                </c:pt>
                <c:pt idx="2">
                  <c:v>0</c:v>
                </c:pt>
                <c:pt idx="3">
                  <c:v>13</c:v>
                </c:pt>
                <c:pt idx="4">
                  <c:v>1</c:v>
                </c:pt>
                <c:pt idx="5">
                  <c:v>0</c:v>
                </c:pt>
                <c:pt idx="6">
                  <c:v>2</c:v>
                </c:pt>
                <c:pt idx="7">
                  <c:v>24</c:v>
                </c:pt>
                <c:pt idx="8">
                  <c:v>0</c:v>
                </c:pt>
                <c:pt idx="9">
                  <c:v>2</c:v>
                </c:pt>
                <c:pt idx="10">
                  <c:v>0</c:v>
                </c:pt>
                <c:pt idx="11">
                  <c:v>1</c:v>
                </c:pt>
                <c:pt idx="12">
                  <c:v>0</c:v>
                </c:pt>
                <c:pt idx="13">
                  <c:v>1</c:v>
                </c:pt>
                <c:pt idx="14">
                  <c:v>0</c:v>
                </c:pt>
                <c:pt idx="15">
                  <c:v>0</c:v>
                </c:pt>
                <c:pt idx="16">
                  <c:v>37</c:v>
                </c:pt>
                <c:pt idx="17">
                  <c:v>16</c:v>
                </c:pt>
                <c:pt idx="18">
                  <c:v>1</c:v>
                </c:pt>
                <c:pt idx="19">
                  <c:v>2</c:v>
                </c:pt>
              </c:numCache>
            </c:numRef>
          </c:val>
          <c:extLst>
            <c:ext xmlns:c16="http://schemas.microsoft.com/office/drawing/2014/chart" uri="{C3380CC4-5D6E-409C-BE32-E72D297353CC}">
              <c16:uniqueId val="{00000028-8457-41F1-B19B-8A47D1EFD48F}"/>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Март 25'!$B$2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902A-4979-86CA-774162B4006A}"/>
              </c:ext>
            </c:extLst>
          </c:dPt>
          <c:dPt>
            <c:idx val="1"/>
            <c:bubble3D val="0"/>
            <c:spPr>
              <a:solidFill>
                <a:srgbClr val="EA4335"/>
              </a:solidFill>
            </c:spPr>
            <c:extLst>
              <c:ext xmlns:c16="http://schemas.microsoft.com/office/drawing/2014/chart" uri="{C3380CC4-5D6E-409C-BE32-E72D297353CC}">
                <c16:uniqueId val="{00000003-902A-4979-86CA-774162B4006A}"/>
              </c:ext>
            </c:extLst>
          </c:dPt>
          <c:dPt>
            <c:idx val="2"/>
            <c:bubble3D val="0"/>
            <c:spPr>
              <a:solidFill>
                <a:srgbClr val="FBBC04"/>
              </a:solidFill>
            </c:spPr>
            <c:extLst>
              <c:ext xmlns:c16="http://schemas.microsoft.com/office/drawing/2014/chart" uri="{C3380CC4-5D6E-409C-BE32-E72D297353CC}">
                <c16:uniqueId val="{00000005-902A-4979-86CA-774162B4006A}"/>
              </c:ext>
            </c:extLst>
          </c:dPt>
          <c:dPt>
            <c:idx val="3"/>
            <c:bubble3D val="0"/>
            <c:spPr>
              <a:solidFill>
                <a:srgbClr val="34A853"/>
              </a:solidFill>
            </c:spPr>
            <c:extLst>
              <c:ext xmlns:c16="http://schemas.microsoft.com/office/drawing/2014/chart" uri="{C3380CC4-5D6E-409C-BE32-E72D297353CC}">
                <c16:uniqueId val="{00000007-902A-4979-86CA-774162B4006A}"/>
              </c:ext>
            </c:extLst>
          </c:dPt>
          <c:dPt>
            <c:idx val="4"/>
            <c:bubble3D val="0"/>
            <c:spPr>
              <a:solidFill>
                <a:srgbClr val="FF6D01"/>
              </a:solidFill>
            </c:spPr>
            <c:extLst>
              <c:ext xmlns:c16="http://schemas.microsoft.com/office/drawing/2014/chart" uri="{C3380CC4-5D6E-409C-BE32-E72D297353CC}">
                <c16:uniqueId val="{00000009-902A-4979-86CA-774162B4006A}"/>
              </c:ext>
            </c:extLst>
          </c:dPt>
          <c:cat>
            <c:strRef>
              <c:f>'Отчет Март 25'!$A$3:$A$7</c:f>
              <c:strCache>
                <c:ptCount val="5"/>
                <c:pt idx="0">
                  <c:v>Соловьёв Владислав</c:v>
                </c:pt>
                <c:pt idx="1">
                  <c:v>Червякова Ольга</c:v>
                </c:pt>
                <c:pt idx="2">
                  <c:v>Толкачев Егор</c:v>
                </c:pt>
                <c:pt idx="3">
                  <c:v>Алексеева Александра</c:v>
                </c:pt>
                <c:pt idx="4">
                  <c:v>Тимохина Дарья </c:v>
                </c:pt>
              </c:strCache>
            </c:strRef>
          </c:cat>
          <c:val>
            <c:numRef>
              <c:f>'Отчет Март 25'!$B$3:$B$7</c:f>
              <c:numCache>
                <c:formatCode>General</c:formatCode>
                <c:ptCount val="5"/>
                <c:pt idx="0">
                  <c:v>3</c:v>
                </c:pt>
                <c:pt idx="1">
                  <c:v>175</c:v>
                </c:pt>
                <c:pt idx="2">
                  <c:v>53</c:v>
                </c:pt>
                <c:pt idx="3">
                  <c:v>143</c:v>
                </c:pt>
                <c:pt idx="4">
                  <c:v>60</c:v>
                </c:pt>
              </c:numCache>
            </c:numRef>
          </c:val>
          <c:extLst>
            <c:ext xmlns:c16="http://schemas.microsoft.com/office/drawing/2014/chart" uri="{C3380CC4-5D6E-409C-BE32-E72D297353CC}">
              <c16:uniqueId val="{0000000A-902A-4979-86CA-774162B4006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Март 25'!$D$2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Март 25'!$A$3:$A$7</c:f>
              <c:strCache>
                <c:ptCount val="5"/>
                <c:pt idx="0">
                  <c:v>Соловьёв Владислав</c:v>
                </c:pt>
                <c:pt idx="1">
                  <c:v>Червякова Ольга</c:v>
                </c:pt>
                <c:pt idx="2">
                  <c:v>Толкачев Егор</c:v>
                </c:pt>
                <c:pt idx="3">
                  <c:v>Алексеева Александра</c:v>
                </c:pt>
                <c:pt idx="4">
                  <c:v>Тимохина Дарья </c:v>
                </c:pt>
              </c:strCache>
            </c:strRef>
          </c:cat>
          <c:val>
            <c:numRef>
              <c:f>'Отчет Март 25'!$D$3:$D$7</c:f>
              <c:numCache>
                <c:formatCode>General</c:formatCode>
                <c:ptCount val="5"/>
                <c:pt idx="0">
                  <c:v>0</c:v>
                </c:pt>
                <c:pt idx="1">
                  <c:v>30</c:v>
                </c:pt>
                <c:pt idx="2">
                  <c:v>15</c:v>
                </c:pt>
                <c:pt idx="3">
                  <c:v>41</c:v>
                </c:pt>
                <c:pt idx="4">
                  <c:v>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4B8-4BDE-9827-5C83374A711F}"/>
            </c:ext>
          </c:extLst>
        </c:ser>
        <c:ser>
          <c:idx val="1"/>
          <c:order val="1"/>
          <c:tx>
            <c:strRef>
              <c:f>'Отчет Март 25'!$E$2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Март 25'!$A$3:$A$7</c:f>
              <c:strCache>
                <c:ptCount val="5"/>
                <c:pt idx="0">
                  <c:v>Соловьёв Владислав</c:v>
                </c:pt>
                <c:pt idx="1">
                  <c:v>Червякова Ольга</c:v>
                </c:pt>
                <c:pt idx="2">
                  <c:v>Толкачев Егор</c:v>
                </c:pt>
                <c:pt idx="3">
                  <c:v>Алексеева Александра</c:v>
                </c:pt>
                <c:pt idx="4">
                  <c:v>Тимохина Дарья </c:v>
                </c:pt>
              </c:strCache>
            </c:strRef>
          </c:cat>
          <c:val>
            <c:numRef>
              <c:f>'Отчет Март 25'!$E$3:$E$7</c:f>
              <c:numCache>
                <c:formatCode>General</c:formatCode>
                <c:ptCount val="5"/>
                <c:pt idx="0">
                  <c:v>0</c:v>
                </c:pt>
                <c:pt idx="1">
                  <c:v>0</c:v>
                </c:pt>
                <c:pt idx="2">
                  <c:v>0</c:v>
                </c:pt>
                <c:pt idx="3">
                  <c:v>2</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4B8-4BDE-9827-5C83374A711F}"/>
            </c:ext>
          </c:extLst>
        </c:ser>
        <c:ser>
          <c:idx val="2"/>
          <c:order val="2"/>
          <c:tx>
            <c:strRef>
              <c:f>'Отчет Март 25'!$F$2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Март 25'!$A$3:$A$7</c:f>
              <c:strCache>
                <c:ptCount val="5"/>
                <c:pt idx="0">
                  <c:v>Соловьёв Владислав</c:v>
                </c:pt>
                <c:pt idx="1">
                  <c:v>Червякова Ольга</c:v>
                </c:pt>
                <c:pt idx="2">
                  <c:v>Толкачев Егор</c:v>
                </c:pt>
                <c:pt idx="3">
                  <c:v>Алексеева Александра</c:v>
                </c:pt>
                <c:pt idx="4">
                  <c:v>Тимохина Дарья </c:v>
                </c:pt>
              </c:strCache>
            </c:strRef>
          </c:cat>
          <c:val>
            <c:numRef>
              <c:f>'Отчет Март 25'!$F$3:$F$7</c:f>
              <c:numCache>
                <c:formatCode>General</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4B8-4BDE-9827-5C83374A711F}"/>
            </c:ext>
          </c:extLst>
        </c:ser>
        <c:dLbls>
          <c:showLegendKey val="0"/>
          <c:showVal val="0"/>
          <c:showCatName val="0"/>
          <c:showSerName val="0"/>
          <c:showPercent val="0"/>
          <c:showBubbleSize val="0"/>
        </c:dLbls>
        <c:gapWidth val="150"/>
        <c:axId val="1996569069"/>
        <c:axId val="1405672787"/>
      </c:barChart>
      <c:catAx>
        <c:axId val="199656906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405672787"/>
        <c:crosses val="autoZero"/>
        <c:auto val="1"/>
        <c:lblAlgn val="ctr"/>
        <c:lblOffset val="100"/>
        <c:noMultiLvlLbl val="1"/>
      </c:catAx>
      <c:valAx>
        <c:axId val="1405672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996569069"/>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5381-46FF-BF1E-F16C253EE93C}"/>
              </c:ext>
            </c:extLst>
          </c:dPt>
          <c:dPt>
            <c:idx val="1"/>
            <c:bubble3D val="0"/>
            <c:spPr>
              <a:solidFill>
                <a:srgbClr val="EA4335"/>
              </a:solidFill>
            </c:spPr>
            <c:extLst>
              <c:ext xmlns:c16="http://schemas.microsoft.com/office/drawing/2014/chart" uri="{C3380CC4-5D6E-409C-BE32-E72D297353CC}">
                <c16:uniqueId val="{00000003-5381-46FF-BF1E-F16C253EE93C}"/>
              </c:ext>
            </c:extLst>
          </c:dPt>
          <c:dPt>
            <c:idx val="2"/>
            <c:bubble3D val="0"/>
            <c:spPr>
              <a:solidFill>
                <a:srgbClr val="FBBC04"/>
              </a:solidFill>
            </c:spPr>
            <c:extLst>
              <c:ext xmlns:c16="http://schemas.microsoft.com/office/drawing/2014/chart" uri="{C3380CC4-5D6E-409C-BE32-E72D297353CC}">
                <c16:uniqueId val="{00000005-5381-46FF-BF1E-F16C253EE93C}"/>
              </c:ext>
            </c:extLst>
          </c:dPt>
          <c:cat>
            <c:strRef>
              <c:f>'Отчет Март 25'!$C$17:$C$19</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Март 25'!$D$17:$D$19</c:f>
              <c:numCache>
                <c:formatCode>General</c:formatCode>
                <c:ptCount val="3"/>
                <c:pt idx="0">
                  <c:v>99</c:v>
                </c:pt>
                <c:pt idx="1">
                  <c:v>2</c:v>
                </c:pt>
                <c:pt idx="2">
                  <c:v>0</c:v>
                </c:pt>
              </c:numCache>
            </c:numRef>
          </c:val>
          <c:extLst>
            <c:ext xmlns:c16="http://schemas.microsoft.com/office/drawing/2014/chart" uri="{C3380CC4-5D6E-409C-BE32-E72D297353CC}">
              <c16:uniqueId val="{00000006-5381-46FF-BF1E-F16C253EE93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Февраль 25'!$I$2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0160-4F6E-B461-44C93FA32B39}"/>
              </c:ext>
            </c:extLst>
          </c:dPt>
          <c:dPt>
            <c:idx val="1"/>
            <c:bubble3D val="0"/>
            <c:spPr>
              <a:solidFill>
                <a:srgbClr val="EA4335"/>
              </a:solidFill>
            </c:spPr>
            <c:extLst>
              <c:ext xmlns:c16="http://schemas.microsoft.com/office/drawing/2014/chart" uri="{C3380CC4-5D6E-409C-BE32-E72D297353CC}">
                <c16:uniqueId val="{00000003-0160-4F6E-B461-44C93FA32B39}"/>
              </c:ext>
            </c:extLst>
          </c:dPt>
          <c:dPt>
            <c:idx val="2"/>
            <c:bubble3D val="0"/>
            <c:spPr>
              <a:solidFill>
                <a:srgbClr val="FBBC04"/>
              </a:solidFill>
            </c:spPr>
            <c:extLst>
              <c:ext xmlns:c16="http://schemas.microsoft.com/office/drawing/2014/chart" uri="{C3380CC4-5D6E-409C-BE32-E72D297353CC}">
                <c16:uniqueId val="{00000005-0160-4F6E-B461-44C93FA32B39}"/>
              </c:ext>
            </c:extLst>
          </c:dPt>
          <c:dPt>
            <c:idx val="3"/>
            <c:bubble3D val="0"/>
            <c:spPr>
              <a:solidFill>
                <a:srgbClr val="34A853"/>
              </a:solidFill>
            </c:spPr>
            <c:extLst>
              <c:ext xmlns:c16="http://schemas.microsoft.com/office/drawing/2014/chart" uri="{C3380CC4-5D6E-409C-BE32-E72D297353CC}">
                <c16:uniqueId val="{00000007-0160-4F6E-B461-44C93FA32B39}"/>
              </c:ext>
            </c:extLst>
          </c:dPt>
          <c:dPt>
            <c:idx val="4"/>
            <c:bubble3D val="0"/>
            <c:spPr>
              <a:solidFill>
                <a:srgbClr val="FF6D01"/>
              </a:solidFill>
            </c:spPr>
            <c:extLst>
              <c:ext xmlns:c16="http://schemas.microsoft.com/office/drawing/2014/chart" uri="{C3380CC4-5D6E-409C-BE32-E72D297353CC}">
                <c16:uniqueId val="{00000009-0160-4F6E-B461-44C93FA32B39}"/>
              </c:ext>
            </c:extLst>
          </c:dPt>
          <c:dPt>
            <c:idx val="5"/>
            <c:bubble3D val="0"/>
            <c:spPr>
              <a:solidFill>
                <a:srgbClr val="46BDC6"/>
              </a:solidFill>
            </c:spPr>
            <c:extLst>
              <c:ext xmlns:c16="http://schemas.microsoft.com/office/drawing/2014/chart" uri="{C3380CC4-5D6E-409C-BE32-E72D297353CC}">
                <c16:uniqueId val="{0000000B-0160-4F6E-B461-44C93FA32B39}"/>
              </c:ext>
            </c:extLst>
          </c:dPt>
          <c:dPt>
            <c:idx val="6"/>
            <c:bubble3D val="0"/>
            <c:spPr>
              <a:solidFill>
                <a:srgbClr val="7BAAF7"/>
              </a:solidFill>
            </c:spPr>
            <c:extLst>
              <c:ext xmlns:c16="http://schemas.microsoft.com/office/drawing/2014/chart" uri="{C3380CC4-5D6E-409C-BE32-E72D297353CC}">
                <c16:uniqueId val="{0000000D-0160-4F6E-B461-44C93FA32B39}"/>
              </c:ext>
            </c:extLst>
          </c:dPt>
          <c:dPt>
            <c:idx val="7"/>
            <c:bubble3D val="0"/>
            <c:spPr>
              <a:solidFill>
                <a:srgbClr val="F07B72"/>
              </a:solidFill>
            </c:spPr>
            <c:extLst>
              <c:ext xmlns:c16="http://schemas.microsoft.com/office/drawing/2014/chart" uri="{C3380CC4-5D6E-409C-BE32-E72D297353CC}">
                <c16:uniqueId val="{0000000F-0160-4F6E-B461-44C93FA32B39}"/>
              </c:ext>
            </c:extLst>
          </c:dPt>
          <c:dPt>
            <c:idx val="8"/>
            <c:bubble3D val="0"/>
            <c:spPr>
              <a:solidFill>
                <a:srgbClr val="FCD04F"/>
              </a:solidFill>
            </c:spPr>
            <c:extLst>
              <c:ext xmlns:c16="http://schemas.microsoft.com/office/drawing/2014/chart" uri="{C3380CC4-5D6E-409C-BE32-E72D297353CC}">
                <c16:uniqueId val="{00000011-0160-4F6E-B461-44C93FA32B39}"/>
              </c:ext>
            </c:extLst>
          </c:dPt>
          <c:dPt>
            <c:idx val="9"/>
            <c:bubble3D val="0"/>
            <c:spPr>
              <a:solidFill>
                <a:srgbClr val="71C287"/>
              </a:solidFill>
            </c:spPr>
            <c:extLst>
              <c:ext xmlns:c16="http://schemas.microsoft.com/office/drawing/2014/chart" uri="{C3380CC4-5D6E-409C-BE32-E72D297353CC}">
                <c16:uniqueId val="{00000013-0160-4F6E-B461-44C93FA32B39}"/>
              </c:ext>
            </c:extLst>
          </c:dPt>
          <c:dPt>
            <c:idx val="10"/>
            <c:bubble3D val="0"/>
            <c:spPr>
              <a:solidFill>
                <a:srgbClr val="FF994D"/>
              </a:solidFill>
            </c:spPr>
            <c:extLst>
              <c:ext xmlns:c16="http://schemas.microsoft.com/office/drawing/2014/chart" uri="{C3380CC4-5D6E-409C-BE32-E72D297353CC}">
                <c16:uniqueId val="{00000015-0160-4F6E-B461-44C93FA32B39}"/>
              </c:ext>
            </c:extLst>
          </c:dPt>
          <c:dPt>
            <c:idx val="11"/>
            <c:bubble3D val="0"/>
            <c:spPr>
              <a:solidFill>
                <a:srgbClr val="7ED1D7"/>
              </a:solidFill>
            </c:spPr>
            <c:extLst>
              <c:ext xmlns:c16="http://schemas.microsoft.com/office/drawing/2014/chart" uri="{C3380CC4-5D6E-409C-BE32-E72D297353CC}">
                <c16:uniqueId val="{00000017-0160-4F6E-B461-44C93FA32B39}"/>
              </c:ext>
            </c:extLst>
          </c:dPt>
          <c:dPt>
            <c:idx val="12"/>
            <c:bubble3D val="0"/>
            <c:spPr>
              <a:solidFill>
                <a:srgbClr val="B3CEFB"/>
              </a:solidFill>
            </c:spPr>
            <c:extLst>
              <c:ext xmlns:c16="http://schemas.microsoft.com/office/drawing/2014/chart" uri="{C3380CC4-5D6E-409C-BE32-E72D297353CC}">
                <c16:uniqueId val="{00000019-0160-4F6E-B461-44C93FA32B39}"/>
              </c:ext>
            </c:extLst>
          </c:dPt>
          <c:dPt>
            <c:idx val="13"/>
            <c:bubble3D val="0"/>
            <c:spPr>
              <a:solidFill>
                <a:srgbClr val="F7B4AE"/>
              </a:solidFill>
            </c:spPr>
            <c:extLst>
              <c:ext xmlns:c16="http://schemas.microsoft.com/office/drawing/2014/chart" uri="{C3380CC4-5D6E-409C-BE32-E72D297353CC}">
                <c16:uniqueId val="{0000001B-0160-4F6E-B461-44C93FA32B39}"/>
              </c:ext>
            </c:extLst>
          </c:dPt>
          <c:dPt>
            <c:idx val="14"/>
            <c:bubble3D val="0"/>
            <c:spPr>
              <a:solidFill>
                <a:srgbClr val="FDE49B"/>
              </a:solidFill>
            </c:spPr>
            <c:extLst>
              <c:ext xmlns:c16="http://schemas.microsoft.com/office/drawing/2014/chart" uri="{C3380CC4-5D6E-409C-BE32-E72D297353CC}">
                <c16:uniqueId val="{0000001D-0160-4F6E-B461-44C93FA32B39}"/>
              </c:ext>
            </c:extLst>
          </c:dPt>
          <c:cat>
            <c:strRef>
              <c:f>'Отчет Февраль 25'!$H$3:$H$17</c:f>
              <c:strCache>
                <c:ptCount val="15"/>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strCache>
            </c:strRef>
          </c:cat>
          <c:val>
            <c:numRef>
              <c:f>'Отчет Февраль 25'!$I$3:$I$17</c:f>
              <c:numCache>
                <c:formatCode>General</c:formatCode>
                <c:ptCount val="15"/>
                <c:pt idx="0">
                  <c:v>1</c:v>
                </c:pt>
                <c:pt idx="1">
                  <c:v>2</c:v>
                </c:pt>
                <c:pt idx="2">
                  <c:v>2</c:v>
                </c:pt>
                <c:pt idx="3">
                  <c:v>11</c:v>
                </c:pt>
                <c:pt idx="4">
                  <c:v>2</c:v>
                </c:pt>
                <c:pt idx="5">
                  <c:v>0</c:v>
                </c:pt>
                <c:pt idx="6">
                  <c:v>0</c:v>
                </c:pt>
                <c:pt idx="7">
                  <c:v>26</c:v>
                </c:pt>
                <c:pt idx="8">
                  <c:v>0</c:v>
                </c:pt>
                <c:pt idx="9">
                  <c:v>1</c:v>
                </c:pt>
                <c:pt idx="10">
                  <c:v>0</c:v>
                </c:pt>
                <c:pt idx="11">
                  <c:v>0</c:v>
                </c:pt>
                <c:pt idx="12">
                  <c:v>0</c:v>
                </c:pt>
                <c:pt idx="13">
                  <c:v>0</c:v>
                </c:pt>
                <c:pt idx="14">
                  <c:v>1</c:v>
                </c:pt>
              </c:numCache>
            </c:numRef>
          </c:val>
          <c:extLst>
            <c:ext xmlns:c16="http://schemas.microsoft.com/office/drawing/2014/chart" uri="{C3380CC4-5D6E-409C-BE32-E72D297353CC}">
              <c16:uniqueId val="{0000001E-0160-4F6E-B461-44C93FA32B3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Февраль 25'!$B$2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EDEA-4248-922F-12254DDFABBE}"/>
              </c:ext>
            </c:extLst>
          </c:dPt>
          <c:dPt>
            <c:idx val="1"/>
            <c:bubble3D val="0"/>
            <c:spPr>
              <a:solidFill>
                <a:srgbClr val="EA4335"/>
              </a:solidFill>
            </c:spPr>
            <c:extLst>
              <c:ext xmlns:c16="http://schemas.microsoft.com/office/drawing/2014/chart" uri="{C3380CC4-5D6E-409C-BE32-E72D297353CC}">
                <c16:uniqueId val="{00000003-EDEA-4248-922F-12254DDFABBE}"/>
              </c:ext>
            </c:extLst>
          </c:dPt>
          <c:dPt>
            <c:idx val="2"/>
            <c:bubble3D val="0"/>
            <c:spPr>
              <a:solidFill>
                <a:srgbClr val="FBBC04"/>
              </a:solidFill>
            </c:spPr>
            <c:extLst>
              <c:ext xmlns:c16="http://schemas.microsoft.com/office/drawing/2014/chart" uri="{C3380CC4-5D6E-409C-BE32-E72D297353CC}">
                <c16:uniqueId val="{00000005-EDEA-4248-922F-12254DDFABBE}"/>
              </c:ext>
            </c:extLst>
          </c:dPt>
          <c:dPt>
            <c:idx val="3"/>
            <c:bubble3D val="0"/>
            <c:spPr>
              <a:solidFill>
                <a:srgbClr val="34A853"/>
              </a:solidFill>
            </c:spPr>
            <c:extLst>
              <c:ext xmlns:c16="http://schemas.microsoft.com/office/drawing/2014/chart" uri="{C3380CC4-5D6E-409C-BE32-E72D297353CC}">
                <c16:uniqueId val="{00000007-EDEA-4248-922F-12254DDFABBE}"/>
              </c:ext>
            </c:extLst>
          </c:dPt>
          <c:dPt>
            <c:idx val="4"/>
            <c:bubble3D val="0"/>
            <c:spPr>
              <a:solidFill>
                <a:srgbClr val="FF6D01"/>
              </a:solidFill>
            </c:spPr>
            <c:extLst>
              <c:ext xmlns:c16="http://schemas.microsoft.com/office/drawing/2014/chart" uri="{C3380CC4-5D6E-409C-BE32-E72D297353CC}">
                <c16:uniqueId val="{00000009-EDEA-4248-922F-12254DDFABBE}"/>
              </c:ext>
            </c:extLst>
          </c:dPt>
          <c:dPt>
            <c:idx val="5"/>
            <c:bubble3D val="0"/>
            <c:spPr>
              <a:solidFill>
                <a:srgbClr val="46BDC6"/>
              </a:solidFill>
            </c:spPr>
            <c:extLst>
              <c:ext xmlns:c16="http://schemas.microsoft.com/office/drawing/2014/chart" uri="{C3380CC4-5D6E-409C-BE32-E72D297353CC}">
                <c16:uniqueId val="{0000000B-EDEA-4248-922F-12254DDFABBE}"/>
              </c:ext>
            </c:extLst>
          </c:dPt>
          <c:dPt>
            <c:idx val="6"/>
            <c:bubble3D val="0"/>
            <c:spPr>
              <a:solidFill>
                <a:srgbClr val="7BAAF7"/>
              </a:solidFill>
            </c:spPr>
            <c:extLst>
              <c:ext xmlns:c16="http://schemas.microsoft.com/office/drawing/2014/chart" uri="{C3380CC4-5D6E-409C-BE32-E72D297353CC}">
                <c16:uniqueId val="{0000000D-EDEA-4248-922F-12254DDFABBE}"/>
              </c:ext>
            </c:extLst>
          </c:dPt>
          <c:dPt>
            <c:idx val="7"/>
            <c:bubble3D val="0"/>
            <c:spPr>
              <a:solidFill>
                <a:srgbClr val="F07B72"/>
              </a:solidFill>
            </c:spPr>
            <c:extLst>
              <c:ext xmlns:c16="http://schemas.microsoft.com/office/drawing/2014/chart" uri="{C3380CC4-5D6E-409C-BE32-E72D297353CC}">
                <c16:uniqueId val="{0000000F-EDEA-4248-922F-12254DDFABBE}"/>
              </c:ext>
            </c:extLst>
          </c:dPt>
          <c:dPt>
            <c:idx val="8"/>
            <c:bubble3D val="0"/>
            <c:spPr>
              <a:solidFill>
                <a:srgbClr val="FCD04F"/>
              </a:solidFill>
            </c:spPr>
            <c:extLst>
              <c:ext xmlns:c16="http://schemas.microsoft.com/office/drawing/2014/chart" uri="{C3380CC4-5D6E-409C-BE32-E72D297353CC}">
                <c16:uniqueId val="{00000011-EDEA-4248-922F-12254DDFABBE}"/>
              </c:ext>
            </c:extLst>
          </c:dPt>
          <c:dPt>
            <c:idx val="9"/>
            <c:bubble3D val="0"/>
            <c:spPr>
              <a:solidFill>
                <a:srgbClr val="71C287"/>
              </a:solidFill>
            </c:spPr>
            <c:extLst>
              <c:ext xmlns:c16="http://schemas.microsoft.com/office/drawing/2014/chart" uri="{C3380CC4-5D6E-409C-BE32-E72D297353CC}">
                <c16:uniqueId val="{00000013-EDEA-4248-922F-12254DDFABBE}"/>
              </c:ext>
            </c:extLst>
          </c:dPt>
          <c:cat>
            <c:strRef>
              <c:f>'Отчет Февраль 25'!$A$3:$A$12</c:f>
              <c:strCache>
                <c:ptCount val="10"/>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pt idx="9">
                  <c:v>ВСЕГО</c:v>
                </c:pt>
              </c:strCache>
            </c:strRef>
          </c:cat>
          <c:val>
            <c:numRef>
              <c:f>'Отчет Февраль 25'!$B$3:$B$12</c:f>
              <c:numCache>
                <c:formatCode>General</c:formatCode>
                <c:ptCount val="10"/>
                <c:pt idx="0">
                  <c:v>0</c:v>
                </c:pt>
                <c:pt idx="1">
                  <c:v>0</c:v>
                </c:pt>
                <c:pt idx="2">
                  <c:v>121</c:v>
                </c:pt>
                <c:pt idx="3">
                  <c:v>71</c:v>
                </c:pt>
                <c:pt idx="4">
                  <c:v>0</c:v>
                </c:pt>
                <c:pt idx="5">
                  <c:v>108</c:v>
                </c:pt>
                <c:pt idx="6">
                  <c:v>92</c:v>
                </c:pt>
                <c:pt idx="7">
                  <c:v>0</c:v>
                </c:pt>
                <c:pt idx="8">
                  <c:v>0</c:v>
                </c:pt>
                <c:pt idx="9">
                  <c:v>392</c:v>
                </c:pt>
              </c:numCache>
            </c:numRef>
          </c:val>
          <c:extLst>
            <c:ext xmlns:c16="http://schemas.microsoft.com/office/drawing/2014/chart" uri="{C3380CC4-5D6E-409C-BE32-E72D297353CC}">
              <c16:uniqueId val="{00000014-EDEA-4248-922F-12254DDFABB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Февраль 25'!$D$2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Февраль 25'!$A$3:$A$11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Февраль 25'!$D$3:$D$9</c:f>
              <c:numCache>
                <c:formatCode>General</c:formatCode>
                <c:ptCount val="7"/>
                <c:pt idx="0">
                  <c:v>0</c:v>
                </c:pt>
                <c:pt idx="1">
                  <c:v>0</c:v>
                </c:pt>
                <c:pt idx="2">
                  <c:v>35</c:v>
                </c:pt>
                <c:pt idx="3">
                  <c:v>14</c:v>
                </c:pt>
                <c:pt idx="4">
                  <c:v>0</c:v>
                </c:pt>
                <c:pt idx="5">
                  <c:v>22</c:v>
                </c:pt>
                <c:pt idx="6">
                  <c:v>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878-438C-AFC1-E11CCD77C751}"/>
            </c:ext>
          </c:extLst>
        </c:ser>
        <c:ser>
          <c:idx val="1"/>
          <c:order val="1"/>
          <c:tx>
            <c:strRef>
              <c:f>'Отчет Февраль 25'!$E$2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Февраль 25'!$A$3:$A$11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Февраль 25'!$E$3:$E$9</c:f>
              <c:numCache>
                <c:formatCode>General</c:formatCode>
                <c:ptCount val="7"/>
                <c:pt idx="0">
                  <c:v>0</c:v>
                </c:pt>
                <c:pt idx="1">
                  <c:v>0</c:v>
                </c:pt>
                <c:pt idx="2">
                  <c:v>0</c:v>
                </c:pt>
                <c:pt idx="3">
                  <c:v>0</c:v>
                </c:pt>
                <c:pt idx="4">
                  <c:v>0</c:v>
                </c:pt>
                <c:pt idx="5">
                  <c:v>4</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878-438C-AFC1-E11CCD77C751}"/>
            </c:ext>
          </c:extLst>
        </c:ser>
        <c:ser>
          <c:idx val="2"/>
          <c:order val="2"/>
          <c:tx>
            <c:strRef>
              <c:f>'Отчет Февраль 25'!$F$2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Февраль 25'!$A$3:$A$11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Февраль 25'!$F$3:$F$9</c:f>
              <c:numCache>
                <c:formatCode>General</c:formatCode>
                <c:ptCount val="7"/>
                <c:pt idx="0">
                  <c:v>0</c:v>
                </c:pt>
                <c:pt idx="1">
                  <c:v>0</c:v>
                </c:pt>
                <c:pt idx="2">
                  <c:v>1</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878-438C-AFC1-E11CCD77C751}"/>
            </c:ext>
          </c:extLst>
        </c:ser>
        <c:dLbls>
          <c:showLegendKey val="0"/>
          <c:showVal val="0"/>
          <c:showCatName val="0"/>
          <c:showSerName val="0"/>
          <c:showPercent val="0"/>
          <c:showBubbleSize val="0"/>
        </c:dLbls>
        <c:gapWidth val="150"/>
        <c:axId val="1857321501"/>
        <c:axId val="1742187831"/>
      </c:barChart>
      <c:catAx>
        <c:axId val="185732150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742187831"/>
        <c:crosses val="autoZero"/>
        <c:auto val="1"/>
        <c:lblAlgn val="ctr"/>
        <c:lblOffset val="100"/>
        <c:noMultiLvlLbl val="1"/>
      </c:catAx>
      <c:valAx>
        <c:axId val="1742187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857321501"/>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8B75-4E67-8EF2-B37AA25524E7}"/>
              </c:ext>
            </c:extLst>
          </c:dPt>
          <c:dPt>
            <c:idx val="1"/>
            <c:bubble3D val="0"/>
            <c:spPr>
              <a:solidFill>
                <a:srgbClr val="EA4335"/>
              </a:solidFill>
            </c:spPr>
            <c:extLst>
              <c:ext xmlns:c16="http://schemas.microsoft.com/office/drawing/2014/chart" uri="{C3380CC4-5D6E-409C-BE32-E72D297353CC}">
                <c16:uniqueId val="{00000003-8B75-4E67-8EF2-B37AA25524E7}"/>
              </c:ext>
            </c:extLst>
          </c:dPt>
          <c:dPt>
            <c:idx val="2"/>
            <c:bubble3D val="0"/>
            <c:spPr>
              <a:solidFill>
                <a:srgbClr val="FBBC04"/>
              </a:solidFill>
            </c:spPr>
            <c:extLst>
              <c:ext xmlns:c16="http://schemas.microsoft.com/office/drawing/2014/chart" uri="{C3380CC4-5D6E-409C-BE32-E72D297353CC}">
                <c16:uniqueId val="{00000005-8B75-4E67-8EF2-B37AA25524E7}"/>
              </c:ext>
            </c:extLst>
          </c:dPt>
          <c:cat>
            <c:strRef>
              <c:f>'Отчет Февраль 25'!$C$17:$C$19</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Февраль 25'!$D$17:$D$19</c:f>
              <c:numCache>
                <c:formatCode>General</c:formatCode>
                <c:ptCount val="3"/>
                <c:pt idx="0">
                  <c:v>95</c:v>
                </c:pt>
                <c:pt idx="1">
                  <c:v>5</c:v>
                </c:pt>
                <c:pt idx="2">
                  <c:v>1</c:v>
                </c:pt>
              </c:numCache>
            </c:numRef>
          </c:val>
          <c:extLst>
            <c:ext xmlns:c16="http://schemas.microsoft.com/office/drawing/2014/chart" uri="{C3380CC4-5D6E-409C-BE32-E72D297353CC}">
              <c16:uniqueId val="{00000006-8B75-4E67-8EF2-B37AA25524E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Январь 25'!$I$2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5077-4158-8D8A-612CE1410847}"/>
              </c:ext>
            </c:extLst>
          </c:dPt>
          <c:dPt>
            <c:idx val="1"/>
            <c:bubble3D val="0"/>
            <c:spPr>
              <a:solidFill>
                <a:srgbClr val="EA4335"/>
              </a:solidFill>
            </c:spPr>
            <c:extLst>
              <c:ext xmlns:c16="http://schemas.microsoft.com/office/drawing/2014/chart" uri="{C3380CC4-5D6E-409C-BE32-E72D297353CC}">
                <c16:uniqueId val="{00000003-5077-4158-8D8A-612CE1410847}"/>
              </c:ext>
            </c:extLst>
          </c:dPt>
          <c:dPt>
            <c:idx val="2"/>
            <c:bubble3D val="0"/>
            <c:spPr>
              <a:solidFill>
                <a:srgbClr val="FBBC04"/>
              </a:solidFill>
            </c:spPr>
            <c:extLst>
              <c:ext xmlns:c16="http://schemas.microsoft.com/office/drawing/2014/chart" uri="{C3380CC4-5D6E-409C-BE32-E72D297353CC}">
                <c16:uniqueId val="{00000005-5077-4158-8D8A-612CE1410847}"/>
              </c:ext>
            </c:extLst>
          </c:dPt>
          <c:dPt>
            <c:idx val="3"/>
            <c:bubble3D val="0"/>
            <c:spPr>
              <a:solidFill>
                <a:srgbClr val="34A853"/>
              </a:solidFill>
            </c:spPr>
            <c:extLst>
              <c:ext xmlns:c16="http://schemas.microsoft.com/office/drawing/2014/chart" uri="{C3380CC4-5D6E-409C-BE32-E72D297353CC}">
                <c16:uniqueId val="{00000007-5077-4158-8D8A-612CE1410847}"/>
              </c:ext>
            </c:extLst>
          </c:dPt>
          <c:dPt>
            <c:idx val="4"/>
            <c:bubble3D val="0"/>
            <c:spPr>
              <a:solidFill>
                <a:srgbClr val="FF6D01"/>
              </a:solidFill>
            </c:spPr>
            <c:extLst>
              <c:ext xmlns:c16="http://schemas.microsoft.com/office/drawing/2014/chart" uri="{C3380CC4-5D6E-409C-BE32-E72D297353CC}">
                <c16:uniqueId val="{00000009-5077-4158-8D8A-612CE1410847}"/>
              </c:ext>
            </c:extLst>
          </c:dPt>
          <c:dPt>
            <c:idx val="5"/>
            <c:bubble3D val="0"/>
            <c:spPr>
              <a:solidFill>
                <a:srgbClr val="46BDC6"/>
              </a:solidFill>
            </c:spPr>
            <c:extLst>
              <c:ext xmlns:c16="http://schemas.microsoft.com/office/drawing/2014/chart" uri="{C3380CC4-5D6E-409C-BE32-E72D297353CC}">
                <c16:uniqueId val="{0000000B-5077-4158-8D8A-612CE1410847}"/>
              </c:ext>
            </c:extLst>
          </c:dPt>
          <c:dPt>
            <c:idx val="6"/>
            <c:bubble3D val="0"/>
            <c:spPr>
              <a:solidFill>
                <a:srgbClr val="7BAAF7"/>
              </a:solidFill>
            </c:spPr>
            <c:extLst>
              <c:ext xmlns:c16="http://schemas.microsoft.com/office/drawing/2014/chart" uri="{C3380CC4-5D6E-409C-BE32-E72D297353CC}">
                <c16:uniqueId val="{0000000D-5077-4158-8D8A-612CE1410847}"/>
              </c:ext>
            </c:extLst>
          </c:dPt>
          <c:dPt>
            <c:idx val="7"/>
            <c:bubble3D val="0"/>
            <c:spPr>
              <a:solidFill>
                <a:srgbClr val="F07B72"/>
              </a:solidFill>
            </c:spPr>
            <c:extLst>
              <c:ext xmlns:c16="http://schemas.microsoft.com/office/drawing/2014/chart" uri="{C3380CC4-5D6E-409C-BE32-E72D297353CC}">
                <c16:uniqueId val="{0000000F-5077-4158-8D8A-612CE1410847}"/>
              </c:ext>
            </c:extLst>
          </c:dPt>
          <c:dPt>
            <c:idx val="8"/>
            <c:bubble3D val="0"/>
            <c:spPr>
              <a:solidFill>
                <a:srgbClr val="FCD04F"/>
              </a:solidFill>
            </c:spPr>
            <c:extLst>
              <c:ext xmlns:c16="http://schemas.microsoft.com/office/drawing/2014/chart" uri="{C3380CC4-5D6E-409C-BE32-E72D297353CC}">
                <c16:uniqueId val="{00000011-5077-4158-8D8A-612CE1410847}"/>
              </c:ext>
            </c:extLst>
          </c:dPt>
          <c:dPt>
            <c:idx val="9"/>
            <c:bubble3D val="0"/>
            <c:spPr>
              <a:solidFill>
                <a:srgbClr val="71C287"/>
              </a:solidFill>
            </c:spPr>
            <c:extLst>
              <c:ext xmlns:c16="http://schemas.microsoft.com/office/drawing/2014/chart" uri="{C3380CC4-5D6E-409C-BE32-E72D297353CC}">
                <c16:uniqueId val="{00000013-5077-4158-8D8A-612CE1410847}"/>
              </c:ext>
            </c:extLst>
          </c:dPt>
          <c:dPt>
            <c:idx val="10"/>
            <c:bubble3D val="0"/>
            <c:spPr>
              <a:solidFill>
                <a:srgbClr val="FF994D"/>
              </a:solidFill>
            </c:spPr>
            <c:extLst>
              <c:ext xmlns:c16="http://schemas.microsoft.com/office/drawing/2014/chart" uri="{C3380CC4-5D6E-409C-BE32-E72D297353CC}">
                <c16:uniqueId val="{00000015-5077-4158-8D8A-612CE1410847}"/>
              </c:ext>
            </c:extLst>
          </c:dPt>
          <c:dPt>
            <c:idx val="11"/>
            <c:bubble3D val="0"/>
            <c:spPr>
              <a:solidFill>
                <a:srgbClr val="7ED1D7"/>
              </a:solidFill>
            </c:spPr>
            <c:extLst>
              <c:ext xmlns:c16="http://schemas.microsoft.com/office/drawing/2014/chart" uri="{C3380CC4-5D6E-409C-BE32-E72D297353CC}">
                <c16:uniqueId val="{00000017-5077-4158-8D8A-612CE1410847}"/>
              </c:ext>
            </c:extLst>
          </c:dPt>
          <c:dPt>
            <c:idx val="12"/>
            <c:bubble3D val="0"/>
            <c:spPr>
              <a:solidFill>
                <a:srgbClr val="B3CEFB"/>
              </a:solidFill>
            </c:spPr>
            <c:extLst>
              <c:ext xmlns:c16="http://schemas.microsoft.com/office/drawing/2014/chart" uri="{C3380CC4-5D6E-409C-BE32-E72D297353CC}">
                <c16:uniqueId val="{00000019-5077-4158-8D8A-612CE1410847}"/>
              </c:ext>
            </c:extLst>
          </c:dPt>
          <c:dPt>
            <c:idx val="13"/>
            <c:bubble3D val="0"/>
            <c:spPr>
              <a:solidFill>
                <a:srgbClr val="F7B4AE"/>
              </a:solidFill>
            </c:spPr>
            <c:extLst>
              <c:ext xmlns:c16="http://schemas.microsoft.com/office/drawing/2014/chart" uri="{C3380CC4-5D6E-409C-BE32-E72D297353CC}">
                <c16:uniqueId val="{0000001B-5077-4158-8D8A-612CE1410847}"/>
              </c:ext>
            </c:extLst>
          </c:dPt>
          <c:dPt>
            <c:idx val="14"/>
            <c:bubble3D val="0"/>
            <c:spPr>
              <a:solidFill>
                <a:srgbClr val="FDE49B"/>
              </a:solidFill>
            </c:spPr>
            <c:extLst>
              <c:ext xmlns:c16="http://schemas.microsoft.com/office/drawing/2014/chart" uri="{C3380CC4-5D6E-409C-BE32-E72D297353CC}">
                <c16:uniqueId val="{0000001D-5077-4158-8D8A-612CE1410847}"/>
              </c:ext>
            </c:extLst>
          </c:dPt>
          <c:cat>
            <c:strRef>
              <c:f>'Отчет Январь 25'!$H$3:$H$17</c:f>
              <c:strCache>
                <c:ptCount val="15"/>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strCache>
            </c:strRef>
          </c:cat>
          <c:val>
            <c:numRef>
              <c:f>'Отчет Январь 25'!$I$3:$I$17</c:f>
              <c:numCache>
                <c:formatCode>General</c:formatCode>
                <c:ptCount val="15"/>
                <c:pt idx="0">
                  <c:v>0</c:v>
                </c:pt>
                <c:pt idx="1">
                  <c:v>1</c:v>
                </c:pt>
                <c:pt idx="2">
                  <c:v>0</c:v>
                </c:pt>
                <c:pt idx="3">
                  <c:v>20</c:v>
                </c:pt>
                <c:pt idx="4">
                  <c:v>4</c:v>
                </c:pt>
                <c:pt idx="5">
                  <c:v>0</c:v>
                </c:pt>
                <c:pt idx="6">
                  <c:v>1</c:v>
                </c:pt>
                <c:pt idx="7">
                  <c:v>22</c:v>
                </c:pt>
                <c:pt idx="8">
                  <c:v>0</c:v>
                </c:pt>
                <c:pt idx="9">
                  <c:v>2</c:v>
                </c:pt>
                <c:pt idx="10">
                  <c:v>0</c:v>
                </c:pt>
                <c:pt idx="11">
                  <c:v>1</c:v>
                </c:pt>
                <c:pt idx="12">
                  <c:v>0</c:v>
                </c:pt>
                <c:pt idx="13">
                  <c:v>0</c:v>
                </c:pt>
                <c:pt idx="14">
                  <c:v>1</c:v>
                </c:pt>
              </c:numCache>
            </c:numRef>
          </c:val>
          <c:extLst>
            <c:ext xmlns:c16="http://schemas.microsoft.com/office/drawing/2014/chart" uri="{C3380CC4-5D6E-409C-BE32-E72D297353CC}">
              <c16:uniqueId val="{0000001E-5077-4158-8D8A-612CE141084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Январь 25'!$B$2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5D7A-46B9-8B46-8BA3136DC866}"/>
              </c:ext>
            </c:extLst>
          </c:dPt>
          <c:dPt>
            <c:idx val="1"/>
            <c:bubble3D val="0"/>
            <c:spPr>
              <a:solidFill>
                <a:srgbClr val="EA4335"/>
              </a:solidFill>
            </c:spPr>
            <c:extLst>
              <c:ext xmlns:c16="http://schemas.microsoft.com/office/drawing/2014/chart" uri="{C3380CC4-5D6E-409C-BE32-E72D297353CC}">
                <c16:uniqueId val="{00000003-5D7A-46B9-8B46-8BA3136DC866}"/>
              </c:ext>
            </c:extLst>
          </c:dPt>
          <c:dPt>
            <c:idx val="2"/>
            <c:bubble3D val="0"/>
            <c:spPr>
              <a:solidFill>
                <a:srgbClr val="FBBC04"/>
              </a:solidFill>
            </c:spPr>
            <c:extLst>
              <c:ext xmlns:c16="http://schemas.microsoft.com/office/drawing/2014/chart" uri="{C3380CC4-5D6E-409C-BE32-E72D297353CC}">
                <c16:uniqueId val="{00000005-5D7A-46B9-8B46-8BA3136DC866}"/>
              </c:ext>
            </c:extLst>
          </c:dPt>
          <c:dPt>
            <c:idx val="3"/>
            <c:bubble3D val="0"/>
            <c:spPr>
              <a:solidFill>
                <a:srgbClr val="34A853"/>
              </a:solidFill>
            </c:spPr>
            <c:extLst>
              <c:ext xmlns:c16="http://schemas.microsoft.com/office/drawing/2014/chart" uri="{C3380CC4-5D6E-409C-BE32-E72D297353CC}">
                <c16:uniqueId val="{00000007-5D7A-46B9-8B46-8BA3136DC866}"/>
              </c:ext>
            </c:extLst>
          </c:dPt>
          <c:dPt>
            <c:idx val="4"/>
            <c:bubble3D val="0"/>
            <c:spPr>
              <a:solidFill>
                <a:srgbClr val="FF6D01"/>
              </a:solidFill>
            </c:spPr>
            <c:extLst>
              <c:ext xmlns:c16="http://schemas.microsoft.com/office/drawing/2014/chart" uri="{C3380CC4-5D6E-409C-BE32-E72D297353CC}">
                <c16:uniqueId val="{00000009-5D7A-46B9-8B46-8BA3136DC866}"/>
              </c:ext>
            </c:extLst>
          </c:dPt>
          <c:dPt>
            <c:idx val="5"/>
            <c:bubble3D val="0"/>
            <c:spPr>
              <a:solidFill>
                <a:srgbClr val="46BDC6"/>
              </a:solidFill>
            </c:spPr>
            <c:extLst>
              <c:ext xmlns:c16="http://schemas.microsoft.com/office/drawing/2014/chart" uri="{C3380CC4-5D6E-409C-BE32-E72D297353CC}">
                <c16:uniqueId val="{0000000B-5D7A-46B9-8B46-8BA3136DC866}"/>
              </c:ext>
            </c:extLst>
          </c:dPt>
          <c:dPt>
            <c:idx val="6"/>
            <c:bubble3D val="0"/>
            <c:spPr>
              <a:solidFill>
                <a:srgbClr val="7BAAF7"/>
              </a:solidFill>
            </c:spPr>
            <c:extLst>
              <c:ext xmlns:c16="http://schemas.microsoft.com/office/drawing/2014/chart" uri="{C3380CC4-5D6E-409C-BE32-E72D297353CC}">
                <c16:uniqueId val="{0000000D-5D7A-46B9-8B46-8BA3136DC866}"/>
              </c:ext>
            </c:extLst>
          </c:dPt>
          <c:dPt>
            <c:idx val="7"/>
            <c:bubble3D val="0"/>
            <c:spPr>
              <a:solidFill>
                <a:srgbClr val="F07B72"/>
              </a:solidFill>
            </c:spPr>
            <c:extLst>
              <c:ext xmlns:c16="http://schemas.microsoft.com/office/drawing/2014/chart" uri="{C3380CC4-5D6E-409C-BE32-E72D297353CC}">
                <c16:uniqueId val="{0000000F-5D7A-46B9-8B46-8BA3136DC866}"/>
              </c:ext>
            </c:extLst>
          </c:dPt>
          <c:dPt>
            <c:idx val="8"/>
            <c:bubble3D val="0"/>
            <c:spPr>
              <a:solidFill>
                <a:srgbClr val="FCD04F"/>
              </a:solidFill>
            </c:spPr>
            <c:extLst>
              <c:ext xmlns:c16="http://schemas.microsoft.com/office/drawing/2014/chart" uri="{C3380CC4-5D6E-409C-BE32-E72D297353CC}">
                <c16:uniqueId val="{00000011-5D7A-46B9-8B46-8BA3136DC866}"/>
              </c:ext>
            </c:extLst>
          </c:dPt>
          <c:dPt>
            <c:idx val="9"/>
            <c:bubble3D val="0"/>
            <c:spPr>
              <a:solidFill>
                <a:srgbClr val="71C287"/>
              </a:solidFill>
            </c:spPr>
            <c:extLst>
              <c:ext xmlns:c16="http://schemas.microsoft.com/office/drawing/2014/chart" uri="{C3380CC4-5D6E-409C-BE32-E72D297353CC}">
                <c16:uniqueId val="{00000013-5D7A-46B9-8B46-8BA3136DC866}"/>
              </c:ext>
            </c:extLst>
          </c:dPt>
          <c:cat>
            <c:strRef>
              <c:f>'Отчет Январь 25'!$A$3:$A$12</c:f>
              <c:strCache>
                <c:ptCount val="10"/>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pt idx="9">
                  <c:v>ВСЕГО</c:v>
                </c:pt>
              </c:strCache>
            </c:strRef>
          </c:cat>
          <c:val>
            <c:numRef>
              <c:f>'Отчет Январь 25'!$B$3:$B$12</c:f>
              <c:numCache>
                <c:formatCode>General</c:formatCode>
                <c:ptCount val="10"/>
                <c:pt idx="0">
                  <c:v>0</c:v>
                </c:pt>
                <c:pt idx="1">
                  <c:v>0</c:v>
                </c:pt>
                <c:pt idx="2">
                  <c:v>100</c:v>
                </c:pt>
                <c:pt idx="3">
                  <c:v>73</c:v>
                </c:pt>
                <c:pt idx="4">
                  <c:v>0</c:v>
                </c:pt>
                <c:pt idx="5">
                  <c:v>138</c:v>
                </c:pt>
                <c:pt idx="6">
                  <c:v>113</c:v>
                </c:pt>
                <c:pt idx="7">
                  <c:v>2</c:v>
                </c:pt>
                <c:pt idx="8">
                  <c:v>8</c:v>
                </c:pt>
                <c:pt idx="9">
                  <c:v>434</c:v>
                </c:pt>
              </c:numCache>
            </c:numRef>
          </c:val>
          <c:extLst>
            <c:ext xmlns:c16="http://schemas.microsoft.com/office/drawing/2014/chart" uri="{C3380CC4-5D6E-409C-BE32-E72D297353CC}">
              <c16:uniqueId val="{00000014-5D7A-46B9-8B46-8BA3136DC86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Январь 25'!$D$2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Январь 25'!$A$3:$A$11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Январь 25'!$D$3:$D$9</c:f>
              <c:numCache>
                <c:formatCode>General</c:formatCode>
                <c:ptCount val="7"/>
                <c:pt idx="0">
                  <c:v>0</c:v>
                </c:pt>
                <c:pt idx="1">
                  <c:v>0</c:v>
                </c:pt>
                <c:pt idx="2">
                  <c:v>41</c:v>
                </c:pt>
                <c:pt idx="3">
                  <c:v>11</c:v>
                </c:pt>
                <c:pt idx="4">
                  <c:v>0</c:v>
                </c:pt>
                <c:pt idx="5">
                  <c:v>31</c:v>
                </c:pt>
                <c:pt idx="6">
                  <c:v>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FFE-4BA6-BB29-A6B8AF91E9F4}"/>
            </c:ext>
          </c:extLst>
        </c:ser>
        <c:ser>
          <c:idx val="1"/>
          <c:order val="1"/>
          <c:tx>
            <c:strRef>
              <c:f>'Отчет Январь 25'!$E$2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Январь 25'!$A$3:$A$11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Январь 25'!$E$3:$E$9</c:f>
              <c:numCache>
                <c:formatCode>General</c:formatCode>
                <c:ptCount val="7"/>
                <c:pt idx="0">
                  <c:v>0</c:v>
                </c:pt>
                <c:pt idx="1">
                  <c:v>0</c:v>
                </c:pt>
                <c:pt idx="2">
                  <c:v>0</c:v>
                </c:pt>
                <c:pt idx="3">
                  <c:v>0</c:v>
                </c:pt>
                <c:pt idx="4">
                  <c:v>0</c:v>
                </c:pt>
                <c:pt idx="5">
                  <c:v>3</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FFE-4BA6-BB29-A6B8AF91E9F4}"/>
            </c:ext>
          </c:extLst>
        </c:ser>
        <c:ser>
          <c:idx val="2"/>
          <c:order val="2"/>
          <c:tx>
            <c:strRef>
              <c:f>'Отчет Январь 25'!$F$2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Январь 25'!$A$3:$A$11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Январь 25'!$F$3:$F$9</c:f>
              <c:numCache>
                <c:formatCode>General</c:formatCode>
                <c:ptCount val="7"/>
                <c:pt idx="0">
                  <c:v>0</c:v>
                </c:pt>
                <c:pt idx="1">
                  <c:v>0</c:v>
                </c:pt>
                <c:pt idx="2">
                  <c:v>2</c:v>
                </c:pt>
                <c:pt idx="3">
                  <c:v>2</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FFE-4BA6-BB29-A6B8AF91E9F4}"/>
            </c:ext>
          </c:extLst>
        </c:ser>
        <c:dLbls>
          <c:showLegendKey val="0"/>
          <c:showVal val="0"/>
          <c:showCatName val="0"/>
          <c:showSerName val="0"/>
          <c:showPercent val="0"/>
          <c:showBubbleSize val="0"/>
        </c:dLbls>
        <c:gapWidth val="150"/>
        <c:axId val="1873751166"/>
        <c:axId val="1211085258"/>
      </c:barChart>
      <c:catAx>
        <c:axId val="187375116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211085258"/>
        <c:crosses val="autoZero"/>
        <c:auto val="1"/>
        <c:lblAlgn val="ctr"/>
        <c:lblOffset val="100"/>
        <c:noMultiLvlLbl val="1"/>
      </c:catAx>
      <c:valAx>
        <c:axId val="12110852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873751166"/>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6145-4020-9FFC-00CECE9AAA22}"/>
              </c:ext>
            </c:extLst>
          </c:dPt>
          <c:dPt>
            <c:idx val="1"/>
            <c:bubble3D val="0"/>
            <c:spPr>
              <a:solidFill>
                <a:srgbClr val="EA4335"/>
              </a:solidFill>
            </c:spPr>
            <c:extLst>
              <c:ext xmlns:c16="http://schemas.microsoft.com/office/drawing/2014/chart" uri="{C3380CC4-5D6E-409C-BE32-E72D297353CC}">
                <c16:uniqueId val="{00000003-6145-4020-9FFC-00CECE9AAA22}"/>
              </c:ext>
            </c:extLst>
          </c:dPt>
          <c:dPt>
            <c:idx val="2"/>
            <c:bubble3D val="0"/>
            <c:spPr>
              <a:solidFill>
                <a:srgbClr val="FBBC04"/>
              </a:solidFill>
            </c:spPr>
            <c:extLst>
              <c:ext xmlns:c16="http://schemas.microsoft.com/office/drawing/2014/chart" uri="{C3380CC4-5D6E-409C-BE32-E72D297353CC}">
                <c16:uniqueId val="{00000005-6145-4020-9FFC-00CECE9AAA22}"/>
              </c:ext>
            </c:extLst>
          </c:dPt>
          <c:cat>
            <c:strRef>
              <c:f>'Отчет Январь 25'!$C$17:$C$19</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Январь 25'!$D$17:$D$19</c:f>
              <c:numCache>
                <c:formatCode>General</c:formatCode>
                <c:ptCount val="3"/>
                <c:pt idx="0">
                  <c:v>118</c:v>
                </c:pt>
                <c:pt idx="1">
                  <c:v>4</c:v>
                </c:pt>
                <c:pt idx="2">
                  <c:v>4</c:v>
                </c:pt>
              </c:numCache>
            </c:numRef>
          </c:val>
          <c:extLst>
            <c:ext xmlns:c16="http://schemas.microsoft.com/office/drawing/2014/chart" uri="{C3380CC4-5D6E-409C-BE32-E72D297353CC}">
              <c16:uniqueId val="{00000006-6145-4020-9FFC-00CECE9AAA2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Декабрь 24'!$I$2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6639-4794-BED3-29460BF8950D}"/>
              </c:ext>
            </c:extLst>
          </c:dPt>
          <c:dPt>
            <c:idx val="1"/>
            <c:bubble3D val="0"/>
            <c:spPr>
              <a:solidFill>
                <a:srgbClr val="EA4335"/>
              </a:solidFill>
            </c:spPr>
            <c:extLst>
              <c:ext xmlns:c16="http://schemas.microsoft.com/office/drawing/2014/chart" uri="{C3380CC4-5D6E-409C-BE32-E72D297353CC}">
                <c16:uniqueId val="{00000003-6639-4794-BED3-29460BF8950D}"/>
              </c:ext>
            </c:extLst>
          </c:dPt>
          <c:dPt>
            <c:idx val="2"/>
            <c:bubble3D val="0"/>
            <c:spPr>
              <a:solidFill>
                <a:srgbClr val="FBBC04"/>
              </a:solidFill>
            </c:spPr>
            <c:extLst>
              <c:ext xmlns:c16="http://schemas.microsoft.com/office/drawing/2014/chart" uri="{C3380CC4-5D6E-409C-BE32-E72D297353CC}">
                <c16:uniqueId val="{00000005-6639-4794-BED3-29460BF8950D}"/>
              </c:ext>
            </c:extLst>
          </c:dPt>
          <c:dPt>
            <c:idx val="3"/>
            <c:bubble3D val="0"/>
            <c:spPr>
              <a:solidFill>
                <a:srgbClr val="34A853"/>
              </a:solidFill>
            </c:spPr>
            <c:extLst>
              <c:ext xmlns:c16="http://schemas.microsoft.com/office/drawing/2014/chart" uri="{C3380CC4-5D6E-409C-BE32-E72D297353CC}">
                <c16:uniqueId val="{00000007-6639-4794-BED3-29460BF8950D}"/>
              </c:ext>
            </c:extLst>
          </c:dPt>
          <c:dPt>
            <c:idx val="4"/>
            <c:bubble3D val="0"/>
            <c:spPr>
              <a:solidFill>
                <a:srgbClr val="FF6D01"/>
              </a:solidFill>
            </c:spPr>
            <c:extLst>
              <c:ext xmlns:c16="http://schemas.microsoft.com/office/drawing/2014/chart" uri="{C3380CC4-5D6E-409C-BE32-E72D297353CC}">
                <c16:uniqueId val="{00000009-6639-4794-BED3-29460BF8950D}"/>
              </c:ext>
            </c:extLst>
          </c:dPt>
          <c:dPt>
            <c:idx val="5"/>
            <c:bubble3D val="0"/>
            <c:spPr>
              <a:solidFill>
                <a:srgbClr val="46BDC6"/>
              </a:solidFill>
            </c:spPr>
            <c:extLst>
              <c:ext xmlns:c16="http://schemas.microsoft.com/office/drawing/2014/chart" uri="{C3380CC4-5D6E-409C-BE32-E72D297353CC}">
                <c16:uniqueId val="{0000000B-6639-4794-BED3-29460BF8950D}"/>
              </c:ext>
            </c:extLst>
          </c:dPt>
          <c:dPt>
            <c:idx val="6"/>
            <c:bubble3D val="0"/>
            <c:spPr>
              <a:solidFill>
                <a:srgbClr val="7BAAF7"/>
              </a:solidFill>
            </c:spPr>
            <c:extLst>
              <c:ext xmlns:c16="http://schemas.microsoft.com/office/drawing/2014/chart" uri="{C3380CC4-5D6E-409C-BE32-E72D297353CC}">
                <c16:uniqueId val="{0000000D-6639-4794-BED3-29460BF8950D}"/>
              </c:ext>
            </c:extLst>
          </c:dPt>
          <c:dPt>
            <c:idx val="7"/>
            <c:bubble3D val="0"/>
            <c:spPr>
              <a:solidFill>
                <a:srgbClr val="F07B72"/>
              </a:solidFill>
            </c:spPr>
            <c:extLst>
              <c:ext xmlns:c16="http://schemas.microsoft.com/office/drawing/2014/chart" uri="{C3380CC4-5D6E-409C-BE32-E72D297353CC}">
                <c16:uniqueId val="{0000000F-6639-4794-BED3-29460BF8950D}"/>
              </c:ext>
            </c:extLst>
          </c:dPt>
          <c:dPt>
            <c:idx val="8"/>
            <c:bubble3D val="0"/>
            <c:spPr>
              <a:solidFill>
                <a:srgbClr val="FCD04F"/>
              </a:solidFill>
            </c:spPr>
            <c:extLst>
              <c:ext xmlns:c16="http://schemas.microsoft.com/office/drawing/2014/chart" uri="{C3380CC4-5D6E-409C-BE32-E72D297353CC}">
                <c16:uniqueId val="{00000011-6639-4794-BED3-29460BF8950D}"/>
              </c:ext>
            </c:extLst>
          </c:dPt>
          <c:dPt>
            <c:idx val="9"/>
            <c:bubble3D val="0"/>
            <c:spPr>
              <a:solidFill>
                <a:srgbClr val="71C287"/>
              </a:solidFill>
            </c:spPr>
            <c:extLst>
              <c:ext xmlns:c16="http://schemas.microsoft.com/office/drawing/2014/chart" uri="{C3380CC4-5D6E-409C-BE32-E72D297353CC}">
                <c16:uniqueId val="{00000013-6639-4794-BED3-29460BF8950D}"/>
              </c:ext>
            </c:extLst>
          </c:dPt>
          <c:dPt>
            <c:idx val="10"/>
            <c:bubble3D val="0"/>
            <c:spPr>
              <a:solidFill>
                <a:srgbClr val="FF994D"/>
              </a:solidFill>
            </c:spPr>
            <c:extLst>
              <c:ext xmlns:c16="http://schemas.microsoft.com/office/drawing/2014/chart" uri="{C3380CC4-5D6E-409C-BE32-E72D297353CC}">
                <c16:uniqueId val="{00000015-6639-4794-BED3-29460BF8950D}"/>
              </c:ext>
            </c:extLst>
          </c:dPt>
          <c:dPt>
            <c:idx val="11"/>
            <c:bubble3D val="0"/>
            <c:spPr>
              <a:solidFill>
                <a:srgbClr val="7ED1D7"/>
              </a:solidFill>
            </c:spPr>
            <c:extLst>
              <c:ext xmlns:c16="http://schemas.microsoft.com/office/drawing/2014/chart" uri="{C3380CC4-5D6E-409C-BE32-E72D297353CC}">
                <c16:uniqueId val="{00000017-6639-4794-BED3-29460BF8950D}"/>
              </c:ext>
            </c:extLst>
          </c:dPt>
          <c:dPt>
            <c:idx val="12"/>
            <c:bubble3D val="0"/>
            <c:spPr>
              <a:solidFill>
                <a:srgbClr val="B3CEFB"/>
              </a:solidFill>
            </c:spPr>
            <c:extLst>
              <c:ext xmlns:c16="http://schemas.microsoft.com/office/drawing/2014/chart" uri="{C3380CC4-5D6E-409C-BE32-E72D297353CC}">
                <c16:uniqueId val="{00000019-6639-4794-BED3-29460BF8950D}"/>
              </c:ext>
            </c:extLst>
          </c:dPt>
          <c:dPt>
            <c:idx val="13"/>
            <c:bubble3D val="0"/>
            <c:spPr>
              <a:solidFill>
                <a:srgbClr val="F7B4AE"/>
              </a:solidFill>
            </c:spPr>
            <c:extLst>
              <c:ext xmlns:c16="http://schemas.microsoft.com/office/drawing/2014/chart" uri="{C3380CC4-5D6E-409C-BE32-E72D297353CC}">
                <c16:uniqueId val="{0000001B-6639-4794-BED3-29460BF8950D}"/>
              </c:ext>
            </c:extLst>
          </c:dPt>
          <c:dPt>
            <c:idx val="14"/>
            <c:bubble3D val="0"/>
            <c:spPr>
              <a:solidFill>
                <a:srgbClr val="FDE49B"/>
              </a:solidFill>
            </c:spPr>
            <c:extLst>
              <c:ext xmlns:c16="http://schemas.microsoft.com/office/drawing/2014/chart" uri="{C3380CC4-5D6E-409C-BE32-E72D297353CC}">
                <c16:uniqueId val="{0000001D-6639-4794-BED3-29460BF8950D}"/>
              </c:ext>
            </c:extLst>
          </c:dPt>
          <c:cat>
            <c:strRef>
              <c:f>'Отчет Декабрь 24'!$H$3:$H$17</c:f>
              <c:strCache>
                <c:ptCount val="15"/>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strCache>
            </c:strRef>
          </c:cat>
          <c:val>
            <c:numRef>
              <c:f>'Отчет Декабрь 24'!$I$3:$I$17</c:f>
              <c:numCache>
                <c:formatCode>General</c:formatCode>
                <c:ptCount val="15"/>
                <c:pt idx="0">
                  <c:v>0</c:v>
                </c:pt>
                <c:pt idx="1">
                  <c:v>3</c:v>
                </c:pt>
                <c:pt idx="2">
                  <c:v>1</c:v>
                </c:pt>
                <c:pt idx="3">
                  <c:v>5</c:v>
                </c:pt>
                <c:pt idx="4">
                  <c:v>0</c:v>
                </c:pt>
                <c:pt idx="5">
                  <c:v>0</c:v>
                </c:pt>
                <c:pt idx="6">
                  <c:v>1</c:v>
                </c:pt>
                <c:pt idx="7">
                  <c:v>13</c:v>
                </c:pt>
                <c:pt idx="8">
                  <c:v>0</c:v>
                </c:pt>
                <c:pt idx="9">
                  <c:v>1</c:v>
                </c:pt>
                <c:pt idx="10">
                  <c:v>0</c:v>
                </c:pt>
                <c:pt idx="11">
                  <c:v>1</c:v>
                </c:pt>
                <c:pt idx="12">
                  <c:v>0</c:v>
                </c:pt>
                <c:pt idx="13">
                  <c:v>0</c:v>
                </c:pt>
                <c:pt idx="14">
                  <c:v>0</c:v>
                </c:pt>
              </c:numCache>
            </c:numRef>
          </c:val>
          <c:extLst>
            <c:ext xmlns:c16="http://schemas.microsoft.com/office/drawing/2014/chart" uri="{C3380CC4-5D6E-409C-BE32-E72D297353CC}">
              <c16:uniqueId val="{0000001E-6639-4794-BED3-29460BF8950D}"/>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Декабрь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62D2-44E8-93DC-5935B6AF27F6}"/>
              </c:ext>
            </c:extLst>
          </c:dPt>
          <c:dPt>
            <c:idx val="1"/>
            <c:bubble3D val="0"/>
            <c:spPr>
              <a:solidFill>
                <a:srgbClr val="EA4335"/>
              </a:solidFill>
            </c:spPr>
            <c:extLst>
              <c:ext xmlns:c16="http://schemas.microsoft.com/office/drawing/2014/chart" uri="{C3380CC4-5D6E-409C-BE32-E72D297353CC}">
                <c16:uniqueId val="{00000003-62D2-44E8-93DC-5935B6AF27F6}"/>
              </c:ext>
            </c:extLst>
          </c:dPt>
          <c:dPt>
            <c:idx val="2"/>
            <c:bubble3D val="0"/>
            <c:spPr>
              <a:solidFill>
                <a:srgbClr val="FBBC04"/>
              </a:solidFill>
            </c:spPr>
            <c:extLst>
              <c:ext xmlns:c16="http://schemas.microsoft.com/office/drawing/2014/chart" uri="{C3380CC4-5D6E-409C-BE32-E72D297353CC}">
                <c16:uniqueId val="{00000005-62D2-44E8-93DC-5935B6AF27F6}"/>
              </c:ext>
            </c:extLst>
          </c:dPt>
          <c:dPt>
            <c:idx val="3"/>
            <c:bubble3D val="0"/>
            <c:spPr>
              <a:solidFill>
                <a:srgbClr val="34A853"/>
              </a:solidFill>
            </c:spPr>
            <c:extLst>
              <c:ext xmlns:c16="http://schemas.microsoft.com/office/drawing/2014/chart" uri="{C3380CC4-5D6E-409C-BE32-E72D297353CC}">
                <c16:uniqueId val="{00000007-62D2-44E8-93DC-5935B6AF27F6}"/>
              </c:ext>
            </c:extLst>
          </c:dPt>
          <c:dPt>
            <c:idx val="4"/>
            <c:bubble3D val="0"/>
            <c:spPr>
              <a:solidFill>
                <a:srgbClr val="FF6D01"/>
              </a:solidFill>
            </c:spPr>
            <c:extLst>
              <c:ext xmlns:c16="http://schemas.microsoft.com/office/drawing/2014/chart" uri="{C3380CC4-5D6E-409C-BE32-E72D297353CC}">
                <c16:uniqueId val="{00000009-62D2-44E8-93DC-5935B6AF27F6}"/>
              </c:ext>
            </c:extLst>
          </c:dPt>
          <c:dPt>
            <c:idx val="5"/>
            <c:bubble3D val="0"/>
            <c:spPr>
              <a:solidFill>
                <a:srgbClr val="46BDC6"/>
              </a:solidFill>
            </c:spPr>
            <c:extLst>
              <c:ext xmlns:c16="http://schemas.microsoft.com/office/drawing/2014/chart" uri="{C3380CC4-5D6E-409C-BE32-E72D297353CC}">
                <c16:uniqueId val="{0000000B-62D2-44E8-93DC-5935B6AF27F6}"/>
              </c:ext>
            </c:extLst>
          </c:dPt>
          <c:dPt>
            <c:idx val="6"/>
            <c:bubble3D val="0"/>
            <c:spPr>
              <a:solidFill>
                <a:srgbClr val="7BAAF7"/>
              </a:solidFill>
            </c:spPr>
            <c:extLst>
              <c:ext xmlns:c16="http://schemas.microsoft.com/office/drawing/2014/chart" uri="{C3380CC4-5D6E-409C-BE32-E72D297353CC}">
                <c16:uniqueId val="{0000000D-62D2-44E8-93DC-5935B6AF27F6}"/>
              </c:ext>
            </c:extLst>
          </c:dPt>
          <c:dPt>
            <c:idx val="7"/>
            <c:bubble3D val="0"/>
            <c:spPr>
              <a:solidFill>
                <a:srgbClr val="F07B72"/>
              </a:solidFill>
            </c:spPr>
            <c:extLst>
              <c:ext xmlns:c16="http://schemas.microsoft.com/office/drawing/2014/chart" uri="{C3380CC4-5D6E-409C-BE32-E72D297353CC}">
                <c16:uniqueId val="{0000000F-62D2-44E8-93DC-5935B6AF27F6}"/>
              </c:ext>
            </c:extLst>
          </c:dPt>
          <c:dPt>
            <c:idx val="8"/>
            <c:bubble3D val="0"/>
            <c:spPr>
              <a:solidFill>
                <a:srgbClr val="FCD04F"/>
              </a:solidFill>
            </c:spPr>
            <c:extLst>
              <c:ext xmlns:c16="http://schemas.microsoft.com/office/drawing/2014/chart" uri="{C3380CC4-5D6E-409C-BE32-E72D297353CC}">
                <c16:uniqueId val="{00000011-62D2-44E8-93DC-5935B6AF27F6}"/>
              </c:ext>
            </c:extLst>
          </c:dPt>
          <c:dPt>
            <c:idx val="9"/>
            <c:bubble3D val="0"/>
            <c:spPr>
              <a:solidFill>
                <a:srgbClr val="71C287"/>
              </a:solidFill>
            </c:spPr>
            <c:extLst>
              <c:ext xmlns:c16="http://schemas.microsoft.com/office/drawing/2014/chart" uri="{C3380CC4-5D6E-409C-BE32-E72D297353CC}">
                <c16:uniqueId val="{00000013-62D2-44E8-93DC-5935B6AF27F6}"/>
              </c:ext>
            </c:extLst>
          </c:dPt>
          <c:cat>
            <c:strRef>
              <c:f>'Отчет Декабрь 24'!$A$3:$A$12</c:f>
              <c:strCache>
                <c:ptCount val="10"/>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pt idx="9">
                  <c:v>ВСЕГО</c:v>
                </c:pt>
              </c:strCache>
            </c:strRef>
          </c:cat>
          <c:val>
            <c:numRef>
              <c:f>'Отчет Декабрь 24'!$B$3:$B$12</c:f>
              <c:numCache>
                <c:formatCode>General</c:formatCode>
                <c:ptCount val="10"/>
                <c:pt idx="0">
                  <c:v>0</c:v>
                </c:pt>
                <c:pt idx="1">
                  <c:v>69</c:v>
                </c:pt>
                <c:pt idx="2">
                  <c:v>15</c:v>
                </c:pt>
                <c:pt idx="3">
                  <c:v>118</c:v>
                </c:pt>
                <c:pt idx="4">
                  <c:v>0</c:v>
                </c:pt>
                <c:pt idx="5">
                  <c:v>98</c:v>
                </c:pt>
                <c:pt idx="6">
                  <c:v>61</c:v>
                </c:pt>
                <c:pt idx="7">
                  <c:v>60</c:v>
                </c:pt>
                <c:pt idx="8">
                  <c:v>13</c:v>
                </c:pt>
                <c:pt idx="9">
                  <c:v>434</c:v>
                </c:pt>
              </c:numCache>
            </c:numRef>
          </c:val>
          <c:extLst>
            <c:ext xmlns:c16="http://schemas.microsoft.com/office/drawing/2014/chart" uri="{C3380CC4-5D6E-409C-BE32-E72D297353CC}">
              <c16:uniqueId val="{00000014-62D2-44E8-93DC-5935B6AF27F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Декабрь 24'!$D$2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Декабрь 24'!$A$3:$A$11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Декабрь 24'!$D$3:$D$9</c:f>
              <c:numCache>
                <c:formatCode>General</c:formatCode>
                <c:ptCount val="7"/>
                <c:pt idx="0">
                  <c:v>0</c:v>
                </c:pt>
                <c:pt idx="1">
                  <c:v>3</c:v>
                </c:pt>
                <c:pt idx="2">
                  <c:v>7</c:v>
                </c:pt>
                <c:pt idx="3">
                  <c:v>13</c:v>
                </c:pt>
                <c:pt idx="4">
                  <c:v>0</c:v>
                </c:pt>
                <c:pt idx="5">
                  <c:v>15</c:v>
                </c:pt>
                <c:pt idx="6">
                  <c:v>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398-4338-909D-E47D239352D1}"/>
            </c:ext>
          </c:extLst>
        </c:ser>
        <c:ser>
          <c:idx val="1"/>
          <c:order val="1"/>
          <c:tx>
            <c:strRef>
              <c:f>'Отчет Декабрь 24'!$E$2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Декабрь 24'!$A$3:$A$11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Декабрь 24'!$E$3:$E$9</c:f>
              <c:numCache>
                <c:formatCode>General</c:formatCode>
                <c:ptCount val="7"/>
                <c:pt idx="0">
                  <c:v>0</c:v>
                </c:pt>
                <c:pt idx="1">
                  <c:v>0</c:v>
                </c:pt>
                <c:pt idx="2">
                  <c:v>1</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398-4338-909D-E47D239352D1}"/>
            </c:ext>
          </c:extLst>
        </c:ser>
        <c:ser>
          <c:idx val="2"/>
          <c:order val="2"/>
          <c:tx>
            <c:strRef>
              <c:f>'Отчет Декабрь 24'!$F$2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Декабрь 24'!$A$3:$A$11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Декабрь 24'!$F$3:$F$9</c:f>
              <c:numCache>
                <c:formatCode>General</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398-4338-909D-E47D239352D1}"/>
            </c:ext>
          </c:extLst>
        </c:ser>
        <c:dLbls>
          <c:showLegendKey val="0"/>
          <c:showVal val="0"/>
          <c:showCatName val="0"/>
          <c:showSerName val="0"/>
          <c:showPercent val="0"/>
          <c:showBubbleSize val="0"/>
        </c:dLbls>
        <c:gapWidth val="150"/>
        <c:axId val="765119833"/>
        <c:axId val="379543996"/>
      </c:barChart>
      <c:catAx>
        <c:axId val="76511983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379543996"/>
        <c:crosses val="autoZero"/>
        <c:auto val="1"/>
        <c:lblAlgn val="ctr"/>
        <c:lblOffset val="100"/>
        <c:noMultiLvlLbl val="1"/>
      </c:catAx>
      <c:valAx>
        <c:axId val="3795439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765119833"/>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7FE2-40B6-B96B-E5A8FE01EF18}"/>
              </c:ext>
            </c:extLst>
          </c:dPt>
          <c:dPt>
            <c:idx val="1"/>
            <c:bubble3D val="0"/>
            <c:spPr>
              <a:solidFill>
                <a:srgbClr val="EA4335"/>
              </a:solidFill>
            </c:spPr>
            <c:extLst>
              <c:ext xmlns:c16="http://schemas.microsoft.com/office/drawing/2014/chart" uri="{C3380CC4-5D6E-409C-BE32-E72D297353CC}">
                <c16:uniqueId val="{00000003-7FE2-40B6-B96B-E5A8FE01EF18}"/>
              </c:ext>
            </c:extLst>
          </c:dPt>
          <c:dPt>
            <c:idx val="2"/>
            <c:bubble3D val="0"/>
            <c:spPr>
              <a:solidFill>
                <a:srgbClr val="FBBC04"/>
              </a:solidFill>
            </c:spPr>
            <c:extLst>
              <c:ext xmlns:c16="http://schemas.microsoft.com/office/drawing/2014/chart" uri="{C3380CC4-5D6E-409C-BE32-E72D297353CC}">
                <c16:uniqueId val="{00000005-7FE2-40B6-B96B-E5A8FE01EF18}"/>
              </c:ext>
            </c:extLst>
          </c:dPt>
          <c:cat>
            <c:strRef>
              <c:f>'Отчет Декабрь 24'!$C$17:$C$19</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Декабрь 24'!$D$17:$D$19</c:f>
              <c:numCache>
                <c:formatCode>General</c:formatCode>
                <c:ptCount val="3"/>
                <c:pt idx="0">
                  <c:v>68</c:v>
                </c:pt>
                <c:pt idx="1">
                  <c:v>2</c:v>
                </c:pt>
                <c:pt idx="2">
                  <c:v>0</c:v>
                </c:pt>
              </c:numCache>
            </c:numRef>
          </c:val>
          <c:extLst>
            <c:ext xmlns:c16="http://schemas.microsoft.com/office/drawing/2014/chart" uri="{C3380CC4-5D6E-409C-BE32-E72D297353CC}">
              <c16:uniqueId val="{00000006-7FE2-40B6-B96B-E5A8FE01EF1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Ноябрь 24'!$I$2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5A88-4B68-83A1-3328038E202B}"/>
              </c:ext>
            </c:extLst>
          </c:dPt>
          <c:dPt>
            <c:idx val="1"/>
            <c:bubble3D val="0"/>
            <c:spPr>
              <a:solidFill>
                <a:srgbClr val="EA4335"/>
              </a:solidFill>
            </c:spPr>
            <c:extLst>
              <c:ext xmlns:c16="http://schemas.microsoft.com/office/drawing/2014/chart" uri="{C3380CC4-5D6E-409C-BE32-E72D297353CC}">
                <c16:uniqueId val="{00000003-5A88-4B68-83A1-3328038E202B}"/>
              </c:ext>
            </c:extLst>
          </c:dPt>
          <c:dPt>
            <c:idx val="2"/>
            <c:bubble3D val="0"/>
            <c:spPr>
              <a:solidFill>
                <a:srgbClr val="FBBC04"/>
              </a:solidFill>
            </c:spPr>
            <c:extLst>
              <c:ext xmlns:c16="http://schemas.microsoft.com/office/drawing/2014/chart" uri="{C3380CC4-5D6E-409C-BE32-E72D297353CC}">
                <c16:uniqueId val="{00000005-5A88-4B68-83A1-3328038E202B}"/>
              </c:ext>
            </c:extLst>
          </c:dPt>
          <c:dPt>
            <c:idx val="3"/>
            <c:bubble3D val="0"/>
            <c:spPr>
              <a:solidFill>
                <a:srgbClr val="34A853"/>
              </a:solidFill>
            </c:spPr>
            <c:extLst>
              <c:ext xmlns:c16="http://schemas.microsoft.com/office/drawing/2014/chart" uri="{C3380CC4-5D6E-409C-BE32-E72D297353CC}">
                <c16:uniqueId val="{00000007-5A88-4B68-83A1-3328038E202B}"/>
              </c:ext>
            </c:extLst>
          </c:dPt>
          <c:dPt>
            <c:idx val="4"/>
            <c:bubble3D val="0"/>
            <c:spPr>
              <a:solidFill>
                <a:srgbClr val="FF6D01"/>
              </a:solidFill>
            </c:spPr>
            <c:extLst>
              <c:ext xmlns:c16="http://schemas.microsoft.com/office/drawing/2014/chart" uri="{C3380CC4-5D6E-409C-BE32-E72D297353CC}">
                <c16:uniqueId val="{00000009-5A88-4B68-83A1-3328038E202B}"/>
              </c:ext>
            </c:extLst>
          </c:dPt>
          <c:dPt>
            <c:idx val="5"/>
            <c:bubble3D val="0"/>
            <c:spPr>
              <a:solidFill>
                <a:srgbClr val="46BDC6"/>
              </a:solidFill>
            </c:spPr>
            <c:extLst>
              <c:ext xmlns:c16="http://schemas.microsoft.com/office/drawing/2014/chart" uri="{C3380CC4-5D6E-409C-BE32-E72D297353CC}">
                <c16:uniqueId val="{0000000B-5A88-4B68-83A1-3328038E202B}"/>
              </c:ext>
            </c:extLst>
          </c:dPt>
          <c:dPt>
            <c:idx val="6"/>
            <c:bubble3D val="0"/>
            <c:spPr>
              <a:solidFill>
                <a:srgbClr val="7BAAF7"/>
              </a:solidFill>
            </c:spPr>
            <c:extLst>
              <c:ext xmlns:c16="http://schemas.microsoft.com/office/drawing/2014/chart" uri="{C3380CC4-5D6E-409C-BE32-E72D297353CC}">
                <c16:uniqueId val="{0000000D-5A88-4B68-83A1-3328038E202B}"/>
              </c:ext>
            </c:extLst>
          </c:dPt>
          <c:dPt>
            <c:idx val="7"/>
            <c:bubble3D val="0"/>
            <c:spPr>
              <a:solidFill>
                <a:srgbClr val="F07B72"/>
              </a:solidFill>
            </c:spPr>
            <c:extLst>
              <c:ext xmlns:c16="http://schemas.microsoft.com/office/drawing/2014/chart" uri="{C3380CC4-5D6E-409C-BE32-E72D297353CC}">
                <c16:uniqueId val="{0000000F-5A88-4B68-83A1-3328038E202B}"/>
              </c:ext>
            </c:extLst>
          </c:dPt>
          <c:dPt>
            <c:idx val="8"/>
            <c:bubble3D val="0"/>
            <c:spPr>
              <a:solidFill>
                <a:srgbClr val="FCD04F"/>
              </a:solidFill>
            </c:spPr>
            <c:extLst>
              <c:ext xmlns:c16="http://schemas.microsoft.com/office/drawing/2014/chart" uri="{C3380CC4-5D6E-409C-BE32-E72D297353CC}">
                <c16:uniqueId val="{00000011-5A88-4B68-83A1-3328038E202B}"/>
              </c:ext>
            </c:extLst>
          </c:dPt>
          <c:dPt>
            <c:idx val="9"/>
            <c:bubble3D val="0"/>
            <c:spPr>
              <a:solidFill>
                <a:srgbClr val="71C287"/>
              </a:solidFill>
            </c:spPr>
            <c:extLst>
              <c:ext xmlns:c16="http://schemas.microsoft.com/office/drawing/2014/chart" uri="{C3380CC4-5D6E-409C-BE32-E72D297353CC}">
                <c16:uniqueId val="{00000013-5A88-4B68-83A1-3328038E202B}"/>
              </c:ext>
            </c:extLst>
          </c:dPt>
          <c:dPt>
            <c:idx val="10"/>
            <c:bubble3D val="0"/>
            <c:spPr>
              <a:solidFill>
                <a:srgbClr val="FF994D"/>
              </a:solidFill>
            </c:spPr>
            <c:extLst>
              <c:ext xmlns:c16="http://schemas.microsoft.com/office/drawing/2014/chart" uri="{C3380CC4-5D6E-409C-BE32-E72D297353CC}">
                <c16:uniqueId val="{00000015-5A88-4B68-83A1-3328038E202B}"/>
              </c:ext>
            </c:extLst>
          </c:dPt>
          <c:dPt>
            <c:idx val="11"/>
            <c:bubble3D val="0"/>
            <c:spPr>
              <a:solidFill>
                <a:srgbClr val="7ED1D7"/>
              </a:solidFill>
            </c:spPr>
            <c:extLst>
              <c:ext xmlns:c16="http://schemas.microsoft.com/office/drawing/2014/chart" uri="{C3380CC4-5D6E-409C-BE32-E72D297353CC}">
                <c16:uniqueId val="{00000017-5A88-4B68-83A1-3328038E202B}"/>
              </c:ext>
            </c:extLst>
          </c:dPt>
          <c:dPt>
            <c:idx val="12"/>
            <c:bubble3D val="0"/>
            <c:spPr>
              <a:solidFill>
                <a:srgbClr val="B3CEFB"/>
              </a:solidFill>
            </c:spPr>
            <c:extLst>
              <c:ext xmlns:c16="http://schemas.microsoft.com/office/drawing/2014/chart" uri="{C3380CC4-5D6E-409C-BE32-E72D297353CC}">
                <c16:uniqueId val="{00000019-5A88-4B68-83A1-3328038E202B}"/>
              </c:ext>
            </c:extLst>
          </c:dPt>
          <c:dPt>
            <c:idx val="13"/>
            <c:bubble3D val="0"/>
            <c:spPr>
              <a:solidFill>
                <a:srgbClr val="F7B4AE"/>
              </a:solidFill>
            </c:spPr>
            <c:extLst>
              <c:ext xmlns:c16="http://schemas.microsoft.com/office/drawing/2014/chart" uri="{C3380CC4-5D6E-409C-BE32-E72D297353CC}">
                <c16:uniqueId val="{0000001B-5A88-4B68-83A1-3328038E202B}"/>
              </c:ext>
            </c:extLst>
          </c:dPt>
          <c:dPt>
            <c:idx val="14"/>
            <c:bubble3D val="0"/>
            <c:spPr>
              <a:solidFill>
                <a:srgbClr val="FDE49B"/>
              </a:solidFill>
            </c:spPr>
            <c:extLst>
              <c:ext xmlns:c16="http://schemas.microsoft.com/office/drawing/2014/chart" uri="{C3380CC4-5D6E-409C-BE32-E72D297353CC}">
                <c16:uniqueId val="{0000001D-5A88-4B68-83A1-3328038E202B}"/>
              </c:ext>
            </c:extLst>
          </c:dPt>
          <c:cat>
            <c:strRef>
              <c:f>'Отчет Ноябрь 24'!$H$3:$H$17</c:f>
              <c:strCache>
                <c:ptCount val="15"/>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strCache>
            </c:strRef>
          </c:cat>
          <c:val>
            <c:numRef>
              <c:f>'Отчет Ноябрь 24'!$I$3:$I$17</c:f>
              <c:numCache>
                <c:formatCode>General</c:formatCode>
                <c:ptCount val="15"/>
                <c:pt idx="0">
                  <c:v>0</c:v>
                </c:pt>
                <c:pt idx="1">
                  <c:v>0</c:v>
                </c:pt>
                <c:pt idx="2">
                  <c:v>0</c:v>
                </c:pt>
                <c:pt idx="3">
                  <c:v>4</c:v>
                </c:pt>
                <c:pt idx="4">
                  <c:v>0</c:v>
                </c:pt>
                <c:pt idx="5">
                  <c:v>0</c:v>
                </c:pt>
                <c:pt idx="6">
                  <c:v>0</c:v>
                </c:pt>
                <c:pt idx="7">
                  <c:v>38</c:v>
                </c:pt>
                <c:pt idx="8">
                  <c:v>0</c:v>
                </c:pt>
                <c:pt idx="9">
                  <c:v>1</c:v>
                </c:pt>
                <c:pt idx="10">
                  <c:v>0</c:v>
                </c:pt>
                <c:pt idx="11">
                  <c:v>2</c:v>
                </c:pt>
                <c:pt idx="12">
                  <c:v>0</c:v>
                </c:pt>
                <c:pt idx="13">
                  <c:v>0</c:v>
                </c:pt>
                <c:pt idx="14">
                  <c:v>0</c:v>
                </c:pt>
              </c:numCache>
            </c:numRef>
          </c:val>
          <c:extLst>
            <c:ext xmlns:c16="http://schemas.microsoft.com/office/drawing/2014/chart" uri="{C3380CC4-5D6E-409C-BE32-E72D297353CC}">
              <c16:uniqueId val="{0000001E-5A88-4B68-83A1-3328038E202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Ноябрь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0CC6-41F9-AFA2-58DB1BEC1376}"/>
              </c:ext>
            </c:extLst>
          </c:dPt>
          <c:dPt>
            <c:idx val="1"/>
            <c:bubble3D val="0"/>
            <c:spPr>
              <a:solidFill>
                <a:srgbClr val="EA4335"/>
              </a:solidFill>
            </c:spPr>
            <c:extLst>
              <c:ext xmlns:c16="http://schemas.microsoft.com/office/drawing/2014/chart" uri="{C3380CC4-5D6E-409C-BE32-E72D297353CC}">
                <c16:uniqueId val="{00000003-0CC6-41F9-AFA2-58DB1BEC1376}"/>
              </c:ext>
            </c:extLst>
          </c:dPt>
          <c:dPt>
            <c:idx val="2"/>
            <c:bubble3D val="0"/>
            <c:spPr>
              <a:solidFill>
                <a:srgbClr val="FBBC04"/>
              </a:solidFill>
            </c:spPr>
            <c:extLst>
              <c:ext xmlns:c16="http://schemas.microsoft.com/office/drawing/2014/chart" uri="{C3380CC4-5D6E-409C-BE32-E72D297353CC}">
                <c16:uniqueId val="{00000005-0CC6-41F9-AFA2-58DB1BEC1376}"/>
              </c:ext>
            </c:extLst>
          </c:dPt>
          <c:dPt>
            <c:idx val="3"/>
            <c:bubble3D val="0"/>
            <c:spPr>
              <a:solidFill>
                <a:srgbClr val="34A853"/>
              </a:solidFill>
            </c:spPr>
            <c:extLst>
              <c:ext xmlns:c16="http://schemas.microsoft.com/office/drawing/2014/chart" uri="{C3380CC4-5D6E-409C-BE32-E72D297353CC}">
                <c16:uniqueId val="{00000007-0CC6-41F9-AFA2-58DB1BEC1376}"/>
              </c:ext>
            </c:extLst>
          </c:dPt>
          <c:dPt>
            <c:idx val="4"/>
            <c:bubble3D val="0"/>
            <c:spPr>
              <a:solidFill>
                <a:srgbClr val="FF6D01"/>
              </a:solidFill>
            </c:spPr>
            <c:extLst>
              <c:ext xmlns:c16="http://schemas.microsoft.com/office/drawing/2014/chart" uri="{C3380CC4-5D6E-409C-BE32-E72D297353CC}">
                <c16:uniqueId val="{00000009-0CC6-41F9-AFA2-58DB1BEC1376}"/>
              </c:ext>
            </c:extLst>
          </c:dPt>
          <c:dPt>
            <c:idx val="5"/>
            <c:bubble3D val="0"/>
            <c:spPr>
              <a:solidFill>
                <a:srgbClr val="46BDC6"/>
              </a:solidFill>
            </c:spPr>
            <c:extLst>
              <c:ext xmlns:c16="http://schemas.microsoft.com/office/drawing/2014/chart" uri="{C3380CC4-5D6E-409C-BE32-E72D297353CC}">
                <c16:uniqueId val="{0000000B-0CC6-41F9-AFA2-58DB1BEC1376}"/>
              </c:ext>
            </c:extLst>
          </c:dPt>
          <c:dPt>
            <c:idx val="6"/>
            <c:bubble3D val="0"/>
            <c:spPr>
              <a:solidFill>
                <a:srgbClr val="7BAAF7"/>
              </a:solidFill>
            </c:spPr>
            <c:extLst>
              <c:ext xmlns:c16="http://schemas.microsoft.com/office/drawing/2014/chart" uri="{C3380CC4-5D6E-409C-BE32-E72D297353CC}">
                <c16:uniqueId val="{0000000D-0CC6-41F9-AFA2-58DB1BEC1376}"/>
              </c:ext>
            </c:extLst>
          </c:dPt>
          <c:dPt>
            <c:idx val="7"/>
            <c:bubble3D val="0"/>
            <c:spPr>
              <a:solidFill>
                <a:srgbClr val="F07B72"/>
              </a:solidFill>
            </c:spPr>
            <c:extLst>
              <c:ext xmlns:c16="http://schemas.microsoft.com/office/drawing/2014/chart" uri="{C3380CC4-5D6E-409C-BE32-E72D297353CC}">
                <c16:uniqueId val="{0000000F-0CC6-41F9-AFA2-58DB1BEC1376}"/>
              </c:ext>
            </c:extLst>
          </c:dPt>
          <c:dPt>
            <c:idx val="8"/>
            <c:bubble3D val="0"/>
            <c:spPr>
              <a:solidFill>
                <a:srgbClr val="FCD04F"/>
              </a:solidFill>
            </c:spPr>
            <c:extLst>
              <c:ext xmlns:c16="http://schemas.microsoft.com/office/drawing/2014/chart" uri="{C3380CC4-5D6E-409C-BE32-E72D297353CC}">
                <c16:uniqueId val="{00000011-0CC6-41F9-AFA2-58DB1BEC1376}"/>
              </c:ext>
            </c:extLst>
          </c:dPt>
          <c:dPt>
            <c:idx val="9"/>
            <c:bubble3D val="0"/>
            <c:spPr>
              <a:solidFill>
                <a:srgbClr val="71C287"/>
              </a:solidFill>
            </c:spPr>
            <c:extLst>
              <c:ext xmlns:c16="http://schemas.microsoft.com/office/drawing/2014/chart" uri="{C3380CC4-5D6E-409C-BE32-E72D297353CC}">
                <c16:uniqueId val="{00000013-0CC6-41F9-AFA2-58DB1BEC1376}"/>
              </c:ext>
            </c:extLst>
          </c:dPt>
          <c:cat>
            <c:strRef>
              <c:f>'Отчет Ноябрь 24'!$A$3:$A$12</c:f>
              <c:strCache>
                <c:ptCount val="10"/>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pt idx="9">
                  <c:v>ВСЕГО</c:v>
                </c:pt>
              </c:strCache>
            </c:strRef>
          </c:cat>
          <c:val>
            <c:numRef>
              <c:f>'Отчет Ноябрь 24'!$B$3:$B$12</c:f>
              <c:numCache>
                <c:formatCode>General</c:formatCode>
                <c:ptCount val="10"/>
                <c:pt idx="0">
                  <c:v>0</c:v>
                </c:pt>
                <c:pt idx="1">
                  <c:v>68</c:v>
                </c:pt>
                <c:pt idx="2">
                  <c:v>186</c:v>
                </c:pt>
                <c:pt idx="3">
                  <c:v>30</c:v>
                </c:pt>
                <c:pt idx="4">
                  <c:v>0</c:v>
                </c:pt>
                <c:pt idx="5">
                  <c:v>110</c:v>
                </c:pt>
                <c:pt idx="6">
                  <c:v>19</c:v>
                </c:pt>
                <c:pt idx="7">
                  <c:v>3</c:v>
                </c:pt>
                <c:pt idx="8">
                  <c:v>4</c:v>
                </c:pt>
                <c:pt idx="9">
                  <c:v>420</c:v>
                </c:pt>
              </c:numCache>
            </c:numRef>
          </c:val>
          <c:extLst>
            <c:ext xmlns:c16="http://schemas.microsoft.com/office/drawing/2014/chart" uri="{C3380CC4-5D6E-409C-BE32-E72D297353CC}">
              <c16:uniqueId val="{00000014-0CC6-41F9-AFA2-58DB1BEC137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Ноябрь 24'!$D$2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Ноябрь 24'!$A$3:$A$11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Ноябрь 24'!$D$3:$D$9</c:f>
              <c:numCache>
                <c:formatCode>General</c:formatCode>
                <c:ptCount val="7"/>
                <c:pt idx="0">
                  <c:v>0</c:v>
                </c:pt>
                <c:pt idx="1">
                  <c:v>3</c:v>
                </c:pt>
                <c:pt idx="2">
                  <c:v>46</c:v>
                </c:pt>
                <c:pt idx="3">
                  <c:v>9</c:v>
                </c:pt>
                <c:pt idx="4">
                  <c:v>0</c:v>
                </c:pt>
                <c:pt idx="5">
                  <c:v>17</c:v>
                </c:pt>
                <c:pt idx="6">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252-4CD7-9E85-2B879D04168B}"/>
            </c:ext>
          </c:extLst>
        </c:ser>
        <c:ser>
          <c:idx val="1"/>
          <c:order val="1"/>
          <c:tx>
            <c:strRef>
              <c:f>'Отчет Ноябрь 24'!$E$2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Ноябрь 24'!$A$3:$A$11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Ноябрь 24'!$E$3:$E$9</c:f>
              <c:numCache>
                <c:formatCode>General</c:formatCode>
                <c:ptCount val="7"/>
                <c:pt idx="0">
                  <c:v>0</c:v>
                </c:pt>
                <c:pt idx="1">
                  <c:v>0</c:v>
                </c:pt>
                <c:pt idx="2">
                  <c:v>2</c:v>
                </c:pt>
                <c:pt idx="3">
                  <c:v>0</c:v>
                </c:pt>
                <c:pt idx="4">
                  <c:v>0</c:v>
                </c:pt>
                <c:pt idx="5">
                  <c:v>1</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252-4CD7-9E85-2B879D04168B}"/>
            </c:ext>
          </c:extLst>
        </c:ser>
        <c:ser>
          <c:idx val="2"/>
          <c:order val="2"/>
          <c:tx>
            <c:strRef>
              <c:f>'Отчет Ноябрь 24'!$F$2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Ноябрь 24'!$A$3:$A$11</c:f>
              <c:strCache>
                <c:ptCount val="9"/>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Григорьев Дмитрий</c:v>
                </c:pt>
                <c:pt idx="8">
                  <c:v>Андрющенко Михаил</c:v>
                </c:pt>
              </c:strCache>
            </c:strRef>
          </c:cat>
          <c:val>
            <c:numRef>
              <c:f>'Отчет Ноябрь 24'!$F$3:$F$9</c:f>
              <c:numCache>
                <c:formatCode>General</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252-4CD7-9E85-2B879D04168B}"/>
            </c:ext>
          </c:extLst>
        </c:ser>
        <c:dLbls>
          <c:showLegendKey val="0"/>
          <c:showVal val="0"/>
          <c:showCatName val="0"/>
          <c:showSerName val="0"/>
          <c:showPercent val="0"/>
          <c:showBubbleSize val="0"/>
        </c:dLbls>
        <c:gapWidth val="150"/>
        <c:axId val="1725177773"/>
        <c:axId val="1282671062"/>
      </c:barChart>
      <c:catAx>
        <c:axId val="172517777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282671062"/>
        <c:crosses val="autoZero"/>
        <c:auto val="1"/>
        <c:lblAlgn val="ctr"/>
        <c:lblOffset val="100"/>
        <c:noMultiLvlLbl val="1"/>
      </c:catAx>
      <c:valAx>
        <c:axId val="1282671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725177773"/>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7571-4767-9DA7-4C0C0690F3A4}"/>
              </c:ext>
            </c:extLst>
          </c:dPt>
          <c:dPt>
            <c:idx val="1"/>
            <c:bubble3D val="0"/>
            <c:spPr>
              <a:solidFill>
                <a:srgbClr val="EA4335"/>
              </a:solidFill>
            </c:spPr>
            <c:extLst>
              <c:ext xmlns:c16="http://schemas.microsoft.com/office/drawing/2014/chart" uri="{C3380CC4-5D6E-409C-BE32-E72D297353CC}">
                <c16:uniqueId val="{00000003-7571-4767-9DA7-4C0C0690F3A4}"/>
              </c:ext>
            </c:extLst>
          </c:dPt>
          <c:dPt>
            <c:idx val="2"/>
            <c:bubble3D val="0"/>
            <c:spPr>
              <a:solidFill>
                <a:srgbClr val="FBBC04"/>
              </a:solidFill>
            </c:spPr>
            <c:extLst>
              <c:ext xmlns:c16="http://schemas.microsoft.com/office/drawing/2014/chart" uri="{C3380CC4-5D6E-409C-BE32-E72D297353CC}">
                <c16:uniqueId val="{00000005-7571-4767-9DA7-4C0C0690F3A4}"/>
              </c:ext>
            </c:extLst>
          </c:dPt>
          <c:cat>
            <c:strRef>
              <c:f>'Отчет Ноябрь 24'!$C$17:$C$19</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Ноябрь 24'!$D$17:$D$19</c:f>
              <c:numCache>
                <c:formatCode>General</c:formatCode>
                <c:ptCount val="3"/>
                <c:pt idx="0">
                  <c:v>81</c:v>
                </c:pt>
                <c:pt idx="1">
                  <c:v>3</c:v>
                </c:pt>
                <c:pt idx="2">
                  <c:v>0</c:v>
                </c:pt>
              </c:numCache>
            </c:numRef>
          </c:val>
          <c:extLst>
            <c:ext xmlns:c16="http://schemas.microsoft.com/office/drawing/2014/chart" uri="{C3380CC4-5D6E-409C-BE32-E72D297353CC}">
              <c16:uniqueId val="{00000006-7571-4767-9DA7-4C0C0690F3A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Октябрь 24'!$I$2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F424-4C39-A984-F6A3C42105A6}"/>
              </c:ext>
            </c:extLst>
          </c:dPt>
          <c:dPt>
            <c:idx val="1"/>
            <c:bubble3D val="0"/>
            <c:spPr>
              <a:solidFill>
                <a:srgbClr val="EA4335"/>
              </a:solidFill>
            </c:spPr>
            <c:extLst>
              <c:ext xmlns:c16="http://schemas.microsoft.com/office/drawing/2014/chart" uri="{C3380CC4-5D6E-409C-BE32-E72D297353CC}">
                <c16:uniqueId val="{00000003-F424-4C39-A984-F6A3C42105A6}"/>
              </c:ext>
            </c:extLst>
          </c:dPt>
          <c:dPt>
            <c:idx val="2"/>
            <c:bubble3D val="0"/>
            <c:spPr>
              <a:solidFill>
                <a:srgbClr val="FBBC04"/>
              </a:solidFill>
            </c:spPr>
            <c:extLst>
              <c:ext xmlns:c16="http://schemas.microsoft.com/office/drawing/2014/chart" uri="{C3380CC4-5D6E-409C-BE32-E72D297353CC}">
                <c16:uniqueId val="{00000005-F424-4C39-A984-F6A3C42105A6}"/>
              </c:ext>
            </c:extLst>
          </c:dPt>
          <c:dPt>
            <c:idx val="3"/>
            <c:bubble3D val="0"/>
            <c:spPr>
              <a:solidFill>
                <a:srgbClr val="34A853"/>
              </a:solidFill>
            </c:spPr>
            <c:extLst>
              <c:ext xmlns:c16="http://schemas.microsoft.com/office/drawing/2014/chart" uri="{C3380CC4-5D6E-409C-BE32-E72D297353CC}">
                <c16:uniqueId val="{00000007-F424-4C39-A984-F6A3C42105A6}"/>
              </c:ext>
            </c:extLst>
          </c:dPt>
          <c:dPt>
            <c:idx val="4"/>
            <c:bubble3D val="0"/>
            <c:spPr>
              <a:solidFill>
                <a:srgbClr val="FF6D01"/>
              </a:solidFill>
            </c:spPr>
            <c:extLst>
              <c:ext xmlns:c16="http://schemas.microsoft.com/office/drawing/2014/chart" uri="{C3380CC4-5D6E-409C-BE32-E72D297353CC}">
                <c16:uniqueId val="{00000009-F424-4C39-A984-F6A3C42105A6}"/>
              </c:ext>
            </c:extLst>
          </c:dPt>
          <c:dPt>
            <c:idx val="5"/>
            <c:bubble3D val="0"/>
            <c:spPr>
              <a:solidFill>
                <a:srgbClr val="46BDC6"/>
              </a:solidFill>
            </c:spPr>
            <c:extLst>
              <c:ext xmlns:c16="http://schemas.microsoft.com/office/drawing/2014/chart" uri="{C3380CC4-5D6E-409C-BE32-E72D297353CC}">
                <c16:uniqueId val="{0000000B-F424-4C39-A984-F6A3C42105A6}"/>
              </c:ext>
            </c:extLst>
          </c:dPt>
          <c:dPt>
            <c:idx val="6"/>
            <c:bubble3D val="0"/>
            <c:spPr>
              <a:solidFill>
                <a:srgbClr val="7BAAF7"/>
              </a:solidFill>
            </c:spPr>
            <c:extLst>
              <c:ext xmlns:c16="http://schemas.microsoft.com/office/drawing/2014/chart" uri="{C3380CC4-5D6E-409C-BE32-E72D297353CC}">
                <c16:uniqueId val="{0000000D-F424-4C39-A984-F6A3C42105A6}"/>
              </c:ext>
            </c:extLst>
          </c:dPt>
          <c:dPt>
            <c:idx val="7"/>
            <c:bubble3D val="0"/>
            <c:spPr>
              <a:solidFill>
                <a:srgbClr val="F07B72"/>
              </a:solidFill>
            </c:spPr>
            <c:extLst>
              <c:ext xmlns:c16="http://schemas.microsoft.com/office/drawing/2014/chart" uri="{C3380CC4-5D6E-409C-BE32-E72D297353CC}">
                <c16:uniqueId val="{0000000F-F424-4C39-A984-F6A3C42105A6}"/>
              </c:ext>
            </c:extLst>
          </c:dPt>
          <c:dPt>
            <c:idx val="8"/>
            <c:bubble3D val="0"/>
            <c:spPr>
              <a:solidFill>
                <a:srgbClr val="FCD04F"/>
              </a:solidFill>
            </c:spPr>
            <c:extLst>
              <c:ext xmlns:c16="http://schemas.microsoft.com/office/drawing/2014/chart" uri="{C3380CC4-5D6E-409C-BE32-E72D297353CC}">
                <c16:uniqueId val="{00000011-F424-4C39-A984-F6A3C42105A6}"/>
              </c:ext>
            </c:extLst>
          </c:dPt>
          <c:dPt>
            <c:idx val="9"/>
            <c:bubble3D val="0"/>
            <c:spPr>
              <a:solidFill>
                <a:srgbClr val="71C287"/>
              </a:solidFill>
            </c:spPr>
            <c:extLst>
              <c:ext xmlns:c16="http://schemas.microsoft.com/office/drawing/2014/chart" uri="{C3380CC4-5D6E-409C-BE32-E72D297353CC}">
                <c16:uniqueId val="{00000013-F424-4C39-A984-F6A3C42105A6}"/>
              </c:ext>
            </c:extLst>
          </c:dPt>
          <c:dPt>
            <c:idx val="10"/>
            <c:bubble3D val="0"/>
            <c:spPr>
              <a:solidFill>
                <a:srgbClr val="FF994D"/>
              </a:solidFill>
            </c:spPr>
            <c:extLst>
              <c:ext xmlns:c16="http://schemas.microsoft.com/office/drawing/2014/chart" uri="{C3380CC4-5D6E-409C-BE32-E72D297353CC}">
                <c16:uniqueId val="{00000015-F424-4C39-A984-F6A3C42105A6}"/>
              </c:ext>
            </c:extLst>
          </c:dPt>
          <c:dPt>
            <c:idx val="11"/>
            <c:bubble3D val="0"/>
            <c:spPr>
              <a:solidFill>
                <a:srgbClr val="7ED1D7"/>
              </a:solidFill>
            </c:spPr>
            <c:extLst>
              <c:ext xmlns:c16="http://schemas.microsoft.com/office/drawing/2014/chart" uri="{C3380CC4-5D6E-409C-BE32-E72D297353CC}">
                <c16:uniqueId val="{00000017-F424-4C39-A984-F6A3C42105A6}"/>
              </c:ext>
            </c:extLst>
          </c:dPt>
          <c:dPt>
            <c:idx val="12"/>
            <c:bubble3D val="0"/>
            <c:spPr>
              <a:solidFill>
                <a:srgbClr val="B3CEFB"/>
              </a:solidFill>
            </c:spPr>
            <c:extLst>
              <c:ext xmlns:c16="http://schemas.microsoft.com/office/drawing/2014/chart" uri="{C3380CC4-5D6E-409C-BE32-E72D297353CC}">
                <c16:uniqueId val="{00000019-F424-4C39-A984-F6A3C42105A6}"/>
              </c:ext>
            </c:extLst>
          </c:dPt>
          <c:dPt>
            <c:idx val="13"/>
            <c:bubble3D val="0"/>
            <c:spPr>
              <a:solidFill>
                <a:srgbClr val="F7B4AE"/>
              </a:solidFill>
            </c:spPr>
            <c:extLst>
              <c:ext xmlns:c16="http://schemas.microsoft.com/office/drawing/2014/chart" uri="{C3380CC4-5D6E-409C-BE32-E72D297353CC}">
                <c16:uniqueId val="{0000001B-F424-4C39-A984-F6A3C42105A6}"/>
              </c:ext>
            </c:extLst>
          </c:dPt>
          <c:dPt>
            <c:idx val="14"/>
            <c:bubble3D val="0"/>
            <c:spPr>
              <a:solidFill>
                <a:srgbClr val="FDE49B"/>
              </a:solidFill>
            </c:spPr>
            <c:extLst>
              <c:ext xmlns:c16="http://schemas.microsoft.com/office/drawing/2014/chart" uri="{C3380CC4-5D6E-409C-BE32-E72D297353CC}">
                <c16:uniqueId val="{0000001D-F424-4C39-A984-F6A3C42105A6}"/>
              </c:ext>
            </c:extLst>
          </c:dPt>
          <c:cat>
            <c:strRef>
              <c:f>'Отчет Октябрь 24'!$H$3:$H$17</c:f>
              <c:strCache>
                <c:ptCount val="15"/>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strCache>
            </c:strRef>
          </c:cat>
          <c:val>
            <c:numRef>
              <c:f>'Отчет Октябрь 24'!$I$3:$I$17</c:f>
              <c:numCache>
                <c:formatCode>General</c:formatCode>
                <c:ptCount val="15"/>
                <c:pt idx="0">
                  <c:v>1</c:v>
                </c:pt>
                <c:pt idx="1">
                  <c:v>4</c:v>
                </c:pt>
                <c:pt idx="2">
                  <c:v>0</c:v>
                </c:pt>
                <c:pt idx="3">
                  <c:v>5</c:v>
                </c:pt>
                <c:pt idx="4">
                  <c:v>0</c:v>
                </c:pt>
                <c:pt idx="5">
                  <c:v>0</c:v>
                </c:pt>
                <c:pt idx="6">
                  <c:v>1</c:v>
                </c:pt>
                <c:pt idx="7">
                  <c:v>29</c:v>
                </c:pt>
                <c:pt idx="8">
                  <c:v>0</c:v>
                </c:pt>
                <c:pt idx="9">
                  <c:v>2</c:v>
                </c:pt>
                <c:pt idx="10">
                  <c:v>0</c:v>
                </c:pt>
                <c:pt idx="11">
                  <c:v>1</c:v>
                </c:pt>
                <c:pt idx="12">
                  <c:v>0</c:v>
                </c:pt>
                <c:pt idx="13">
                  <c:v>0</c:v>
                </c:pt>
                <c:pt idx="14">
                  <c:v>1</c:v>
                </c:pt>
              </c:numCache>
            </c:numRef>
          </c:val>
          <c:extLst>
            <c:ext xmlns:c16="http://schemas.microsoft.com/office/drawing/2014/chart" uri="{C3380CC4-5D6E-409C-BE32-E72D297353CC}">
              <c16:uniqueId val="{0000001E-F424-4C39-A984-F6A3C42105A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Октябрь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1839-4AC6-B934-D713F0221DFD}"/>
              </c:ext>
            </c:extLst>
          </c:dPt>
          <c:dPt>
            <c:idx val="1"/>
            <c:bubble3D val="0"/>
            <c:spPr>
              <a:solidFill>
                <a:srgbClr val="EA4335"/>
              </a:solidFill>
            </c:spPr>
            <c:extLst>
              <c:ext xmlns:c16="http://schemas.microsoft.com/office/drawing/2014/chart" uri="{C3380CC4-5D6E-409C-BE32-E72D297353CC}">
                <c16:uniqueId val="{00000003-1839-4AC6-B934-D713F0221DFD}"/>
              </c:ext>
            </c:extLst>
          </c:dPt>
          <c:dPt>
            <c:idx val="2"/>
            <c:bubble3D val="0"/>
            <c:spPr>
              <a:solidFill>
                <a:srgbClr val="FBBC04"/>
              </a:solidFill>
            </c:spPr>
            <c:extLst>
              <c:ext xmlns:c16="http://schemas.microsoft.com/office/drawing/2014/chart" uri="{C3380CC4-5D6E-409C-BE32-E72D297353CC}">
                <c16:uniqueId val="{00000005-1839-4AC6-B934-D713F0221DFD}"/>
              </c:ext>
            </c:extLst>
          </c:dPt>
          <c:dPt>
            <c:idx val="3"/>
            <c:bubble3D val="0"/>
            <c:spPr>
              <a:solidFill>
                <a:srgbClr val="34A853"/>
              </a:solidFill>
            </c:spPr>
            <c:extLst>
              <c:ext xmlns:c16="http://schemas.microsoft.com/office/drawing/2014/chart" uri="{C3380CC4-5D6E-409C-BE32-E72D297353CC}">
                <c16:uniqueId val="{00000007-1839-4AC6-B934-D713F0221DFD}"/>
              </c:ext>
            </c:extLst>
          </c:dPt>
          <c:dPt>
            <c:idx val="4"/>
            <c:bubble3D val="0"/>
            <c:spPr>
              <a:solidFill>
                <a:srgbClr val="FF6D01"/>
              </a:solidFill>
            </c:spPr>
            <c:extLst>
              <c:ext xmlns:c16="http://schemas.microsoft.com/office/drawing/2014/chart" uri="{C3380CC4-5D6E-409C-BE32-E72D297353CC}">
                <c16:uniqueId val="{00000009-1839-4AC6-B934-D713F0221DFD}"/>
              </c:ext>
            </c:extLst>
          </c:dPt>
          <c:dPt>
            <c:idx val="5"/>
            <c:bubble3D val="0"/>
            <c:spPr>
              <a:solidFill>
                <a:srgbClr val="46BDC6"/>
              </a:solidFill>
            </c:spPr>
            <c:extLst>
              <c:ext xmlns:c16="http://schemas.microsoft.com/office/drawing/2014/chart" uri="{C3380CC4-5D6E-409C-BE32-E72D297353CC}">
                <c16:uniqueId val="{0000000B-1839-4AC6-B934-D713F0221DFD}"/>
              </c:ext>
            </c:extLst>
          </c:dPt>
          <c:dPt>
            <c:idx val="6"/>
            <c:bubble3D val="0"/>
            <c:spPr>
              <a:solidFill>
                <a:srgbClr val="7BAAF7"/>
              </a:solidFill>
            </c:spPr>
            <c:extLst>
              <c:ext xmlns:c16="http://schemas.microsoft.com/office/drawing/2014/chart" uri="{C3380CC4-5D6E-409C-BE32-E72D297353CC}">
                <c16:uniqueId val="{0000000D-1839-4AC6-B934-D713F0221DFD}"/>
              </c:ext>
            </c:extLst>
          </c:dPt>
          <c:dPt>
            <c:idx val="7"/>
            <c:bubble3D val="0"/>
            <c:spPr>
              <a:solidFill>
                <a:srgbClr val="F07B72"/>
              </a:solidFill>
            </c:spPr>
            <c:extLst>
              <c:ext xmlns:c16="http://schemas.microsoft.com/office/drawing/2014/chart" uri="{C3380CC4-5D6E-409C-BE32-E72D297353CC}">
                <c16:uniqueId val="{0000000F-1839-4AC6-B934-D713F0221DFD}"/>
              </c:ext>
            </c:extLst>
          </c:dPt>
          <c:dPt>
            <c:idx val="8"/>
            <c:bubble3D val="0"/>
            <c:extLst>
              <c:ext xmlns:c16="http://schemas.microsoft.com/office/drawing/2014/chart" uri="{C3380CC4-5D6E-409C-BE32-E72D297353CC}">
                <c16:uniqueId val="{00000010-1839-4AC6-B934-D713F0221DFD}"/>
              </c:ext>
            </c:extLst>
          </c:dPt>
          <c:dPt>
            <c:idx val="9"/>
            <c:bubble3D val="0"/>
            <c:extLst>
              <c:ext xmlns:c16="http://schemas.microsoft.com/office/drawing/2014/chart" uri="{C3380CC4-5D6E-409C-BE32-E72D297353CC}">
                <c16:uniqueId val="{00000011-1839-4AC6-B934-D713F0221DFD}"/>
              </c:ext>
            </c:extLst>
          </c:dPt>
          <c:cat>
            <c:strRef>
              <c:f>'Отчет Октябрь 24'!$A$3:$A$12</c:f>
              <c:strCache>
                <c:ptCount val="8"/>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pt idx="7">
                  <c:v>ВСЕГО</c:v>
                </c:pt>
              </c:strCache>
            </c:strRef>
          </c:cat>
          <c:val>
            <c:numRef>
              <c:f>'Отчет Октябрь 24'!$B$3:$B$12</c:f>
              <c:numCache>
                <c:formatCode>General</c:formatCode>
                <c:ptCount val="10"/>
                <c:pt idx="0">
                  <c:v>0</c:v>
                </c:pt>
                <c:pt idx="1">
                  <c:v>81</c:v>
                </c:pt>
                <c:pt idx="2">
                  <c:v>167</c:v>
                </c:pt>
                <c:pt idx="3">
                  <c:v>76</c:v>
                </c:pt>
                <c:pt idx="4">
                  <c:v>0</c:v>
                </c:pt>
                <c:pt idx="5">
                  <c:v>76</c:v>
                </c:pt>
                <c:pt idx="6">
                  <c:v>32</c:v>
                </c:pt>
                <c:pt idx="7">
                  <c:v>432</c:v>
                </c:pt>
              </c:numCache>
            </c:numRef>
          </c:val>
          <c:extLst>
            <c:ext xmlns:c16="http://schemas.microsoft.com/office/drawing/2014/chart" uri="{C3380CC4-5D6E-409C-BE32-E72D297353CC}">
              <c16:uniqueId val="{00000012-1839-4AC6-B934-D713F0221DFD}"/>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Октябрь 24'!$D$2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Октябрь 24'!$A$3:$A$9</c:f>
              <c:strCache>
                <c:ptCount val="7"/>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strCache>
            </c:strRef>
          </c:cat>
          <c:val>
            <c:numRef>
              <c:f>'Отчет Октябрь 24'!$D$3:$D$9</c:f>
              <c:numCache>
                <c:formatCode>General</c:formatCode>
                <c:ptCount val="7"/>
                <c:pt idx="0">
                  <c:v>0</c:v>
                </c:pt>
                <c:pt idx="1">
                  <c:v>1</c:v>
                </c:pt>
                <c:pt idx="2">
                  <c:v>34</c:v>
                </c:pt>
                <c:pt idx="3">
                  <c:v>13</c:v>
                </c:pt>
                <c:pt idx="4">
                  <c:v>0</c:v>
                </c:pt>
                <c:pt idx="5">
                  <c:v>5</c:v>
                </c:pt>
                <c:pt idx="6">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221-45B1-ABBB-9CB1FD099542}"/>
            </c:ext>
          </c:extLst>
        </c:ser>
        <c:ser>
          <c:idx val="1"/>
          <c:order val="1"/>
          <c:tx>
            <c:strRef>
              <c:f>'Отчет Октябрь 24'!$E$2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Октябрь 24'!$A$3:$A$9</c:f>
              <c:strCache>
                <c:ptCount val="7"/>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strCache>
            </c:strRef>
          </c:cat>
          <c:val>
            <c:numRef>
              <c:f>'Отчет Октябрь 24'!$E$3:$E$9</c:f>
              <c:numCache>
                <c:formatCode>General</c:formatCode>
                <c:ptCount val="7"/>
                <c:pt idx="0">
                  <c:v>0</c:v>
                </c:pt>
                <c:pt idx="1">
                  <c:v>0</c:v>
                </c:pt>
                <c:pt idx="2">
                  <c:v>0</c:v>
                </c:pt>
                <c:pt idx="3">
                  <c:v>0</c:v>
                </c:pt>
                <c:pt idx="4">
                  <c:v>0</c:v>
                </c:pt>
                <c:pt idx="5">
                  <c:v>0</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221-45B1-ABBB-9CB1FD099542}"/>
            </c:ext>
          </c:extLst>
        </c:ser>
        <c:ser>
          <c:idx val="2"/>
          <c:order val="2"/>
          <c:tx>
            <c:strRef>
              <c:f>'Отчет Октябрь 24'!$F$2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Октябрь 24'!$A$3:$A$9</c:f>
              <c:strCache>
                <c:ptCount val="7"/>
                <c:pt idx="0">
                  <c:v>Соловьёв Владислав</c:v>
                </c:pt>
                <c:pt idx="1">
                  <c:v>Курасов Павел</c:v>
                </c:pt>
                <c:pt idx="2">
                  <c:v>Червякова Ольга</c:v>
                </c:pt>
                <c:pt idx="3">
                  <c:v>Толкачев Егор</c:v>
                </c:pt>
                <c:pt idx="4">
                  <c:v>Куровский Николай</c:v>
                </c:pt>
                <c:pt idx="5">
                  <c:v>Алексеева Александра</c:v>
                </c:pt>
                <c:pt idx="6">
                  <c:v>Тимохина Дарья </c:v>
                </c:pt>
              </c:strCache>
            </c:strRef>
          </c:cat>
          <c:val>
            <c:numRef>
              <c:f>'Отчет Октябрь 24'!$F$3:$F$9</c:f>
              <c:numCache>
                <c:formatCode>General</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221-45B1-ABBB-9CB1FD099542}"/>
            </c:ext>
          </c:extLst>
        </c:ser>
        <c:dLbls>
          <c:showLegendKey val="0"/>
          <c:showVal val="0"/>
          <c:showCatName val="0"/>
          <c:showSerName val="0"/>
          <c:showPercent val="0"/>
          <c:showBubbleSize val="0"/>
        </c:dLbls>
        <c:gapWidth val="150"/>
        <c:axId val="1589832277"/>
        <c:axId val="1831809682"/>
      </c:barChart>
      <c:catAx>
        <c:axId val="158983227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831809682"/>
        <c:crosses val="autoZero"/>
        <c:auto val="1"/>
        <c:lblAlgn val="ctr"/>
        <c:lblOffset val="100"/>
        <c:noMultiLvlLbl val="1"/>
      </c:catAx>
      <c:valAx>
        <c:axId val="18318096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589832277"/>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AA4C-41B4-A279-30713A08835E}"/>
              </c:ext>
            </c:extLst>
          </c:dPt>
          <c:dPt>
            <c:idx val="1"/>
            <c:bubble3D val="0"/>
            <c:spPr>
              <a:solidFill>
                <a:srgbClr val="EA4335"/>
              </a:solidFill>
            </c:spPr>
            <c:extLst>
              <c:ext xmlns:c16="http://schemas.microsoft.com/office/drawing/2014/chart" uri="{C3380CC4-5D6E-409C-BE32-E72D297353CC}">
                <c16:uniqueId val="{00000003-AA4C-41B4-A279-30713A08835E}"/>
              </c:ext>
            </c:extLst>
          </c:dPt>
          <c:dPt>
            <c:idx val="2"/>
            <c:bubble3D val="0"/>
            <c:spPr>
              <a:solidFill>
                <a:srgbClr val="FBBC04"/>
              </a:solidFill>
            </c:spPr>
            <c:extLst>
              <c:ext xmlns:c16="http://schemas.microsoft.com/office/drawing/2014/chart" uri="{C3380CC4-5D6E-409C-BE32-E72D297353CC}">
                <c16:uniqueId val="{00000005-AA4C-41B4-A279-30713A08835E}"/>
              </c:ext>
            </c:extLst>
          </c:dPt>
          <c:cat>
            <c:strRef>
              <c:f>'Отчет Октябрь 24'!$C$13:$C$15</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Октябрь 24'!$D$13:$D$15</c:f>
              <c:numCache>
                <c:formatCode>General</c:formatCode>
                <c:ptCount val="3"/>
                <c:pt idx="0">
                  <c:v>56</c:v>
                </c:pt>
                <c:pt idx="1">
                  <c:v>1</c:v>
                </c:pt>
                <c:pt idx="2">
                  <c:v>0</c:v>
                </c:pt>
              </c:numCache>
            </c:numRef>
          </c:val>
          <c:extLst>
            <c:ext xmlns:c16="http://schemas.microsoft.com/office/drawing/2014/chart" uri="{C3380CC4-5D6E-409C-BE32-E72D297353CC}">
              <c16:uniqueId val="{00000006-AA4C-41B4-A279-30713A08835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Сентябрь 24'!$I$2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2AA4-4A3C-8306-EBFD45E96296}"/>
              </c:ext>
            </c:extLst>
          </c:dPt>
          <c:dPt>
            <c:idx val="1"/>
            <c:bubble3D val="0"/>
            <c:spPr>
              <a:solidFill>
                <a:srgbClr val="EA4335"/>
              </a:solidFill>
            </c:spPr>
            <c:extLst>
              <c:ext xmlns:c16="http://schemas.microsoft.com/office/drawing/2014/chart" uri="{C3380CC4-5D6E-409C-BE32-E72D297353CC}">
                <c16:uniqueId val="{00000003-2AA4-4A3C-8306-EBFD45E96296}"/>
              </c:ext>
            </c:extLst>
          </c:dPt>
          <c:dPt>
            <c:idx val="2"/>
            <c:bubble3D val="0"/>
            <c:spPr>
              <a:solidFill>
                <a:srgbClr val="FBBC04"/>
              </a:solidFill>
            </c:spPr>
            <c:extLst>
              <c:ext xmlns:c16="http://schemas.microsoft.com/office/drawing/2014/chart" uri="{C3380CC4-5D6E-409C-BE32-E72D297353CC}">
                <c16:uniqueId val="{00000005-2AA4-4A3C-8306-EBFD45E96296}"/>
              </c:ext>
            </c:extLst>
          </c:dPt>
          <c:dPt>
            <c:idx val="3"/>
            <c:bubble3D val="0"/>
            <c:spPr>
              <a:solidFill>
                <a:srgbClr val="34A853"/>
              </a:solidFill>
            </c:spPr>
            <c:extLst>
              <c:ext xmlns:c16="http://schemas.microsoft.com/office/drawing/2014/chart" uri="{C3380CC4-5D6E-409C-BE32-E72D297353CC}">
                <c16:uniqueId val="{00000007-2AA4-4A3C-8306-EBFD45E96296}"/>
              </c:ext>
            </c:extLst>
          </c:dPt>
          <c:dPt>
            <c:idx val="4"/>
            <c:bubble3D val="0"/>
            <c:spPr>
              <a:solidFill>
                <a:srgbClr val="FF6D01"/>
              </a:solidFill>
            </c:spPr>
            <c:extLst>
              <c:ext xmlns:c16="http://schemas.microsoft.com/office/drawing/2014/chart" uri="{C3380CC4-5D6E-409C-BE32-E72D297353CC}">
                <c16:uniqueId val="{00000009-2AA4-4A3C-8306-EBFD45E96296}"/>
              </c:ext>
            </c:extLst>
          </c:dPt>
          <c:dPt>
            <c:idx val="5"/>
            <c:bubble3D val="0"/>
            <c:spPr>
              <a:solidFill>
                <a:srgbClr val="46BDC6"/>
              </a:solidFill>
            </c:spPr>
            <c:extLst>
              <c:ext xmlns:c16="http://schemas.microsoft.com/office/drawing/2014/chart" uri="{C3380CC4-5D6E-409C-BE32-E72D297353CC}">
                <c16:uniqueId val="{0000000B-2AA4-4A3C-8306-EBFD45E96296}"/>
              </c:ext>
            </c:extLst>
          </c:dPt>
          <c:dPt>
            <c:idx val="6"/>
            <c:bubble3D val="0"/>
            <c:spPr>
              <a:solidFill>
                <a:srgbClr val="7BAAF7"/>
              </a:solidFill>
            </c:spPr>
            <c:extLst>
              <c:ext xmlns:c16="http://schemas.microsoft.com/office/drawing/2014/chart" uri="{C3380CC4-5D6E-409C-BE32-E72D297353CC}">
                <c16:uniqueId val="{0000000D-2AA4-4A3C-8306-EBFD45E96296}"/>
              </c:ext>
            </c:extLst>
          </c:dPt>
          <c:dPt>
            <c:idx val="7"/>
            <c:bubble3D val="0"/>
            <c:spPr>
              <a:solidFill>
                <a:srgbClr val="F07B72"/>
              </a:solidFill>
            </c:spPr>
            <c:extLst>
              <c:ext xmlns:c16="http://schemas.microsoft.com/office/drawing/2014/chart" uri="{C3380CC4-5D6E-409C-BE32-E72D297353CC}">
                <c16:uniqueId val="{0000000F-2AA4-4A3C-8306-EBFD45E96296}"/>
              </c:ext>
            </c:extLst>
          </c:dPt>
          <c:dPt>
            <c:idx val="8"/>
            <c:bubble3D val="0"/>
            <c:spPr>
              <a:solidFill>
                <a:srgbClr val="FCD04F"/>
              </a:solidFill>
            </c:spPr>
            <c:extLst>
              <c:ext xmlns:c16="http://schemas.microsoft.com/office/drawing/2014/chart" uri="{C3380CC4-5D6E-409C-BE32-E72D297353CC}">
                <c16:uniqueId val="{00000011-2AA4-4A3C-8306-EBFD45E96296}"/>
              </c:ext>
            </c:extLst>
          </c:dPt>
          <c:dPt>
            <c:idx val="9"/>
            <c:bubble3D val="0"/>
            <c:spPr>
              <a:solidFill>
                <a:srgbClr val="71C287"/>
              </a:solidFill>
            </c:spPr>
            <c:extLst>
              <c:ext xmlns:c16="http://schemas.microsoft.com/office/drawing/2014/chart" uri="{C3380CC4-5D6E-409C-BE32-E72D297353CC}">
                <c16:uniqueId val="{00000013-2AA4-4A3C-8306-EBFD45E96296}"/>
              </c:ext>
            </c:extLst>
          </c:dPt>
          <c:dPt>
            <c:idx val="10"/>
            <c:bubble3D val="0"/>
            <c:spPr>
              <a:solidFill>
                <a:srgbClr val="FF994D"/>
              </a:solidFill>
            </c:spPr>
            <c:extLst>
              <c:ext xmlns:c16="http://schemas.microsoft.com/office/drawing/2014/chart" uri="{C3380CC4-5D6E-409C-BE32-E72D297353CC}">
                <c16:uniqueId val="{00000015-2AA4-4A3C-8306-EBFD45E96296}"/>
              </c:ext>
            </c:extLst>
          </c:dPt>
          <c:dPt>
            <c:idx val="11"/>
            <c:bubble3D val="0"/>
            <c:spPr>
              <a:solidFill>
                <a:srgbClr val="7ED1D7"/>
              </a:solidFill>
            </c:spPr>
            <c:extLst>
              <c:ext xmlns:c16="http://schemas.microsoft.com/office/drawing/2014/chart" uri="{C3380CC4-5D6E-409C-BE32-E72D297353CC}">
                <c16:uniqueId val="{00000017-2AA4-4A3C-8306-EBFD45E96296}"/>
              </c:ext>
            </c:extLst>
          </c:dPt>
          <c:dPt>
            <c:idx val="12"/>
            <c:bubble3D val="0"/>
            <c:spPr>
              <a:solidFill>
                <a:srgbClr val="B3CEFB"/>
              </a:solidFill>
            </c:spPr>
            <c:extLst>
              <c:ext xmlns:c16="http://schemas.microsoft.com/office/drawing/2014/chart" uri="{C3380CC4-5D6E-409C-BE32-E72D297353CC}">
                <c16:uniqueId val="{00000019-2AA4-4A3C-8306-EBFD45E96296}"/>
              </c:ext>
            </c:extLst>
          </c:dPt>
          <c:dPt>
            <c:idx val="13"/>
            <c:bubble3D val="0"/>
            <c:spPr>
              <a:solidFill>
                <a:srgbClr val="F7B4AE"/>
              </a:solidFill>
            </c:spPr>
            <c:extLst>
              <c:ext xmlns:c16="http://schemas.microsoft.com/office/drawing/2014/chart" uri="{C3380CC4-5D6E-409C-BE32-E72D297353CC}">
                <c16:uniqueId val="{0000001B-2AA4-4A3C-8306-EBFD45E96296}"/>
              </c:ext>
            </c:extLst>
          </c:dPt>
          <c:dPt>
            <c:idx val="14"/>
            <c:bubble3D val="0"/>
            <c:spPr>
              <a:solidFill>
                <a:srgbClr val="FDE49B"/>
              </a:solidFill>
            </c:spPr>
            <c:extLst>
              <c:ext xmlns:c16="http://schemas.microsoft.com/office/drawing/2014/chart" uri="{C3380CC4-5D6E-409C-BE32-E72D297353CC}">
                <c16:uniqueId val="{0000001D-2AA4-4A3C-8306-EBFD45E96296}"/>
              </c:ext>
            </c:extLst>
          </c:dPt>
          <c:cat>
            <c:strRef>
              <c:f>'Отчет Сентябрь 24'!$H$3:$H$17</c:f>
              <c:strCache>
                <c:ptCount val="15"/>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strCache>
            </c:strRef>
          </c:cat>
          <c:val>
            <c:numRef>
              <c:f>'Отчет Сентябрь 24'!$I$3:$I$17</c:f>
              <c:numCache>
                <c:formatCode>General</c:formatCode>
                <c:ptCount val="15"/>
                <c:pt idx="0">
                  <c:v>3</c:v>
                </c:pt>
                <c:pt idx="1">
                  <c:v>3</c:v>
                </c:pt>
                <c:pt idx="2">
                  <c:v>0</c:v>
                </c:pt>
                <c:pt idx="3">
                  <c:v>18</c:v>
                </c:pt>
                <c:pt idx="4">
                  <c:v>0</c:v>
                </c:pt>
                <c:pt idx="5">
                  <c:v>0</c:v>
                </c:pt>
                <c:pt idx="6">
                  <c:v>1</c:v>
                </c:pt>
                <c:pt idx="7">
                  <c:v>28</c:v>
                </c:pt>
                <c:pt idx="8">
                  <c:v>1</c:v>
                </c:pt>
                <c:pt idx="9">
                  <c:v>0</c:v>
                </c:pt>
                <c:pt idx="10">
                  <c:v>0</c:v>
                </c:pt>
                <c:pt idx="11">
                  <c:v>2</c:v>
                </c:pt>
                <c:pt idx="12">
                  <c:v>0</c:v>
                </c:pt>
                <c:pt idx="13">
                  <c:v>0</c:v>
                </c:pt>
                <c:pt idx="14">
                  <c:v>0</c:v>
                </c:pt>
              </c:numCache>
            </c:numRef>
          </c:val>
          <c:extLst>
            <c:ext xmlns:c16="http://schemas.microsoft.com/office/drawing/2014/chart" uri="{C3380CC4-5D6E-409C-BE32-E72D297353CC}">
              <c16:uniqueId val="{0000001E-2AA4-4A3C-8306-EBFD45E9629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Сентябрь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8A98-430B-A98F-7FD25E9E335A}"/>
              </c:ext>
            </c:extLst>
          </c:dPt>
          <c:dPt>
            <c:idx val="1"/>
            <c:bubble3D val="0"/>
            <c:spPr>
              <a:solidFill>
                <a:srgbClr val="EA4335"/>
              </a:solidFill>
            </c:spPr>
            <c:extLst>
              <c:ext xmlns:c16="http://schemas.microsoft.com/office/drawing/2014/chart" uri="{C3380CC4-5D6E-409C-BE32-E72D297353CC}">
                <c16:uniqueId val="{00000003-8A98-430B-A98F-7FD25E9E335A}"/>
              </c:ext>
            </c:extLst>
          </c:dPt>
          <c:dPt>
            <c:idx val="2"/>
            <c:bubble3D val="0"/>
            <c:spPr>
              <a:solidFill>
                <a:srgbClr val="FBBC04"/>
              </a:solidFill>
            </c:spPr>
            <c:extLst>
              <c:ext xmlns:c16="http://schemas.microsoft.com/office/drawing/2014/chart" uri="{C3380CC4-5D6E-409C-BE32-E72D297353CC}">
                <c16:uniqueId val="{00000005-8A98-430B-A98F-7FD25E9E335A}"/>
              </c:ext>
            </c:extLst>
          </c:dPt>
          <c:dPt>
            <c:idx val="3"/>
            <c:bubble3D val="0"/>
            <c:spPr>
              <a:solidFill>
                <a:srgbClr val="34A853"/>
              </a:solidFill>
            </c:spPr>
            <c:extLst>
              <c:ext xmlns:c16="http://schemas.microsoft.com/office/drawing/2014/chart" uri="{C3380CC4-5D6E-409C-BE32-E72D297353CC}">
                <c16:uniqueId val="{00000007-8A98-430B-A98F-7FD25E9E335A}"/>
              </c:ext>
            </c:extLst>
          </c:dPt>
          <c:dPt>
            <c:idx val="4"/>
            <c:bubble3D val="0"/>
            <c:spPr>
              <a:solidFill>
                <a:srgbClr val="FF6D01"/>
              </a:solidFill>
            </c:spPr>
            <c:extLst>
              <c:ext xmlns:c16="http://schemas.microsoft.com/office/drawing/2014/chart" uri="{C3380CC4-5D6E-409C-BE32-E72D297353CC}">
                <c16:uniqueId val="{00000009-8A98-430B-A98F-7FD25E9E335A}"/>
              </c:ext>
            </c:extLst>
          </c:dPt>
          <c:dPt>
            <c:idx val="5"/>
            <c:bubble3D val="0"/>
            <c:spPr>
              <a:solidFill>
                <a:srgbClr val="46BDC6"/>
              </a:solidFill>
            </c:spPr>
            <c:extLst>
              <c:ext xmlns:c16="http://schemas.microsoft.com/office/drawing/2014/chart" uri="{C3380CC4-5D6E-409C-BE32-E72D297353CC}">
                <c16:uniqueId val="{0000000B-8A98-430B-A98F-7FD25E9E335A}"/>
              </c:ext>
            </c:extLst>
          </c:dPt>
          <c:dPt>
            <c:idx val="6"/>
            <c:bubble3D val="0"/>
            <c:spPr>
              <a:solidFill>
                <a:srgbClr val="7BAAF7"/>
              </a:solidFill>
            </c:spPr>
            <c:extLst>
              <c:ext xmlns:c16="http://schemas.microsoft.com/office/drawing/2014/chart" uri="{C3380CC4-5D6E-409C-BE32-E72D297353CC}">
                <c16:uniqueId val="{0000000D-8A98-430B-A98F-7FD25E9E335A}"/>
              </c:ext>
            </c:extLst>
          </c:dPt>
          <c:dPt>
            <c:idx val="7"/>
            <c:bubble3D val="0"/>
            <c:spPr>
              <a:solidFill>
                <a:srgbClr val="F07B72"/>
              </a:solidFill>
            </c:spPr>
            <c:extLst>
              <c:ext xmlns:c16="http://schemas.microsoft.com/office/drawing/2014/chart" uri="{C3380CC4-5D6E-409C-BE32-E72D297353CC}">
                <c16:uniqueId val="{0000000F-8A98-430B-A98F-7FD25E9E335A}"/>
              </c:ext>
            </c:extLst>
          </c:dPt>
          <c:dPt>
            <c:idx val="8"/>
            <c:bubble3D val="0"/>
            <c:spPr>
              <a:solidFill>
                <a:srgbClr val="FCD04F"/>
              </a:solidFill>
            </c:spPr>
            <c:extLst>
              <c:ext xmlns:c16="http://schemas.microsoft.com/office/drawing/2014/chart" uri="{C3380CC4-5D6E-409C-BE32-E72D297353CC}">
                <c16:uniqueId val="{00000011-8A98-430B-A98F-7FD25E9E335A}"/>
              </c:ext>
            </c:extLst>
          </c:dPt>
          <c:dPt>
            <c:idx val="9"/>
            <c:bubble3D val="0"/>
            <c:spPr>
              <a:solidFill>
                <a:srgbClr val="71C287"/>
              </a:solidFill>
            </c:spPr>
            <c:extLst>
              <c:ext xmlns:c16="http://schemas.microsoft.com/office/drawing/2014/chart" uri="{C3380CC4-5D6E-409C-BE32-E72D297353CC}">
                <c16:uniqueId val="{00000013-8A98-430B-A98F-7FD25E9E335A}"/>
              </c:ext>
            </c:extLst>
          </c:dPt>
          <c:cat>
            <c:strRef>
              <c:f>'Отчет Сентябрь 24'!$A$3:$A$12</c:f>
              <c:strCache>
                <c:ptCount val="10"/>
                <c:pt idx="0">
                  <c:v>Конышев Станислав</c:v>
                </c:pt>
                <c:pt idx="1">
                  <c:v>Удалов Александр</c:v>
                </c:pt>
                <c:pt idx="2">
                  <c:v>Соловьёв Владислав</c:v>
                </c:pt>
                <c:pt idx="3">
                  <c:v>Шавло Анастасия</c:v>
                </c:pt>
                <c:pt idx="4">
                  <c:v>Курасов Павел</c:v>
                </c:pt>
                <c:pt idx="5">
                  <c:v>Макогонюк Дмитрий</c:v>
                </c:pt>
                <c:pt idx="6">
                  <c:v>Червякова Ольга</c:v>
                </c:pt>
                <c:pt idx="7">
                  <c:v>Толкачев Егор</c:v>
                </c:pt>
                <c:pt idx="8">
                  <c:v>Куровский Николай</c:v>
                </c:pt>
                <c:pt idx="9">
                  <c:v>Алексеева Александра</c:v>
                </c:pt>
              </c:strCache>
            </c:strRef>
          </c:cat>
          <c:val>
            <c:numRef>
              <c:f>'Отчет Сентябрь 24'!$B$3:$B$12</c:f>
              <c:numCache>
                <c:formatCode>General</c:formatCode>
                <c:ptCount val="10"/>
                <c:pt idx="0">
                  <c:v>0</c:v>
                </c:pt>
                <c:pt idx="1">
                  <c:v>0</c:v>
                </c:pt>
                <c:pt idx="2">
                  <c:v>5</c:v>
                </c:pt>
                <c:pt idx="3">
                  <c:v>0</c:v>
                </c:pt>
                <c:pt idx="4">
                  <c:v>100</c:v>
                </c:pt>
                <c:pt idx="5">
                  <c:v>0</c:v>
                </c:pt>
                <c:pt idx="6">
                  <c:v>200</c:v>
                </c:pt>
                <c:pt idx="7">
                  <c:v>86</c:v>
                </c:pt>
                <c:pt idx="8">
                  <c:v>2</c:v>
                </c:pt>
                <c:pt idx="9">
                  <c:v>5</c:v>
                </c:pt>
              </c:numCache>
            </c:numRef>
          </c:val>
          <c:extLst>
            <c:ext xmlns:c16="http://schemas.microsoft.com/office/drawing/2014/chart" uri="{C3380CC4-5D6E-409C-BE32-E72D297353CC}">
              <c16:uniqueId val="{00000014-8A98-430B-A98F-7FD25E9E335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strRef>
              <c:f>'Отчет Сентябрь 24'!$D$2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Сентябрь 24'!$A$3:$A$13</c:f>
              <c:strCache>
                <c:ptCount val="11"/>
                <c:pt idx="0">
                  <c:v>Конышев Станислав</c:v>
                </c:pt>
                <c:pt idx="1">
                  <c:v>Удалов Александр</c:v>
                </c:pt>
                <c:pt idx="2">
                  <c:v>Соловьёв Владислав</c:v>
                </c:pt>
                <c:pt idx="3">
                  <c:v>Шавло Анастасия</c:v>
                </c:pt>
                <c:pt idx="4">
                  <c:v>Курасов Павел</c:v>
                </c:pt>
                <c:pt idx="5">
                  <c:v>Макогонюк Дмитрий</c:v>
                </c:pt>
                <c:pt idx="6">
                  <c:v>Червякова Ольга</c:v>
                </c:pt>
                <c:pt idx="7">
                  <c:v>Толкачев Егор</c:v>
                </c:pt>
                <c:pt idx="8">
                  <c:v>Куровский Николай</c:v>
                </c:pt>
                <c:pt idx="9">
                  <c:v>Алексеева Александра</c:v>
                </c:pt>
                <c:pt idx="10">
                  <c:v>Тимохина Дарья</c:v>
                </c:pt>
              </c:strCache>
            </c:strRef>
          </c:cat>
          <c:val>
            <c:numRef>
              <c:f>'Отчет Сентябрь 24'!$D$3:$D$13</c:f>
              <c:numCache>
                <c:formatCode>General</c:formatCode>
                <c:ptCount val="11"/>
                <c:pt idx="0">
                  <c:v>0</c:v>
                </c:pt>
                <c:pt idx="1">
                  <c:v>0</c:v>
                </c:pt>
                <c:pt idx="2">
                  <c:v>0</c:v>
                </c:pt>
                <c:pt idx="3">
                  <c:v>0</c:v>
                </c:pt>
                <c:pt idx="4">
                  <c:v>4</c:v>
                </c:pt>
                <c:pt idx="5">
                  <c:v>0</c:v>
                </c:pt>
                <c:pt idx="6">
                  <c:v>42</c:v>
                </c:pt>
                <c:pt idx="7">
                  <c:v>10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642-4F8C-A182-CBBF313A9B3F}"/>
            </c:ext>
          </c:extLst>
        </c:ser>
        <c:ser>
          <c:idx val="1"/>
          <c:order val="1"/>
          <c:tx>
            <c:strRef>
              <c:f>'Отчет Сентябрь 24'!$E$2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Сентябрь 24'!$A$3:$A$13</c:f>
              <c:strCache>
                <c:ptCount val="11"/>
                <c:pt idx="0">
                  <c:v>Конышев Станислав</c:v>
                </c:pt>
                <c:pt idx="1">
                  <c:v>Удалов Александр</c:v>
                </c:pt>
                <c:pt idx="2">
                  <c:v>Соловьёв Владислав</c:v>
                </c:pt>
                <c:pt idx="3">
                  <c:v>Шавло Анастасия</c:v>
                </c:pt>
                <c:pt idx="4">
                  <c:v>Курасов Павел</c:v>
                </c:pt>
                <c:pt idx="5">
                  <c:v>Макогонюк Дмитрий</c:v>
                </c:pt>
                <c:pt idx="6">
                  <c:v>Червякова Ольга</c:v>
                </c:pt>
                <c:pt idx="7">
                  <c:v>Толкачев Егор</c:v>
                </c:pt>
                <c:pt idx="8">
                  <c:v>Куровский Николай</c:v>
                </c:pt>
                <c:pt idx="9">
                  <c:v>Алексеева Александра</c:v>
                </c:pt>
                <c:pt idx="10">
                  <c:v>Тимохина Дарья</c:v>
                </c:pt>
              </c:strCache>
            </c:strRef>
          </c:cat>
          <c:val>
            <c:numRef>
              <c:f>'Отчет Сентябрь 24'!$E$3:$E$13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642-4F8C-A182-CBBF313A9B3F}"/>
            </c:ext>
          </c:extLst>
        </c:ser>
        <c:ser>
          <c:idx val="2"/>
          <c:order val="2"/>
          <c:tx>
            <c:strRef>
              <c:f>'Отчет Сентябрь 24'!$F$2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Сентябрь 24'!$A$3:$A$13</c:f>
              <c:strCache>
                <c:ptCount val="11"/>
                <c:pt idx="0">
                  <c:v>Конышев Станислав</c:v>
                </c:pt>
                <c:pt idx="1">
                  <c:v>Удалов Александр</c:v>
                </c:pt>
                <c:pt idx="2">
                  <c:v>Соловьёв Владислав</c:v>
                </c:pt>
                <c:pt idx="3">
                  <c:v>Шавло Анастасия</c:v>
                </c:pt>
                <c:pt idx="4">
                  <c:v>Курасов Павел</c:v>
                </c:pt>
                <c:pt idx="5">
                  <c:v>Макогонюк Дмитрий</c:v>
                </c:pt>
                <c:pt idx="6">
                  <c:v>Червякова Ольга</c:v>
                </c:pt>
                <c:pt idx="7">
                  <c:v>Толкачев Егор</c:v>
                </c:pt>
                <c:pt idx="8">
                  <c:v>Куровский Николай</c:v>
                </c:pt>
                <c:pt idx="9">
                  <c:v>Алексеева Александра</c:v>
                </c:pt>
                <c:pt idx="10">
                  <c:v>Тимохина Дарья</c:v>
                </c:pt>
              </c:strCache>
            </c:strRef>
          </c:cat>
          <c:val>
            <c:numRef>
              <c:f>'Отчет Сентябрь 24'!$F$3:$F$13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642-4F8C-A182-CBBF313A9B3F}"/>
            </c:ext>
          </c:extLst>
        </c:ser>
        <c:dLbls>
          <c:showLegendKey val="0"/>
          <c:showVal val="0"/>
          <c:showCatName val="0"/>
          <c:showSerName val="0"/>
          <c:showPercent val="0"/>
          <c:showBubbleSize val="0"/>
        </c:dLbls>
        <c:gapWidth val="150"/>
        <c:axId val="500231210"/>
        <c:axId val="1757532807"/>
      </c:barChart>
      <c:catAx>
        <c:axId val="50023121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757532807"/>
        <c:crosses val="autoZero"/>
        <c:auto val="1"/>
        <c:lblAlgn val="ctr"/>
        <c:lblOffset val="100"/>
        <c:noMultiLvlLbl val="1"/>
      </c:catAx>
      <c:valAx>
        <c:axId val="1757532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500231210"/>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BD01-410B-B131-041FDF2408AF}"/>
              </c:ext>
            </c:extLst>
          </c:dPt>
          <c:dPt>
            <c:idx val="1"/>
            <c:bubble3D val="0"/>
            <c:spPr>
              <a:solidFill>
                <a:srgbClr val="EA4335"/>
              </a:solidFill>
            </c:spPr>
            <c:extLst>
              <c:ext xmlns:c16="http://schemas.microsoft.com/office/drawing/2014/chart" uri="{C3380CC4-5D6E-409C-BE32-E72D297353CC}">
                <c16:uniqueId val="{00000003-BD01-410B-B131-041FDF2408AF}"/>
              </c:ext>
            </c:extLst>
          </c:dPt>
          <c:dPt>
            <c:idx val="2"/>
            <c:bubble3D val="0"/>
            <c:spPr>
              <a:solidFill>
                <a:srgbClr val="FBBC04"/>
              </a:solidFill>
            </c:spPr>
            <c:extLst>
              <c:ext xmlns:c16="http://schemas.microsoft.com/office/drawing/2014/chart" uri="{C3380CC4-5D6E-409C-BE32-E72D297353CC}">
                <c16:uniqueId val="{00000005-BD01-410B-B131-041FDF2408AF}"/>
              </c:ext>
            </c:extLst>
          </c:dPt>
          <c:cat>
            <c:strRef>
              <c:f>'Отчет Сентябрь 24'!$C$17:$C$19</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Сентябрь 24'!$D$17:$D$19</c:f>
              <c:numCache>
                <c:formatCode>General</c:formatCode>
                <c:ptCount val="3"/>
                <c:pt idx="0">
                  <c:v>56</c:v>
                </c:pt>
                <c:pt idx="1">
                  <c:v>0</c:v>
                </c:pt>
                <c:pt idx="2">
                  <c:v>0</c:v>
                </c:pt>
              </c:numCache>
            </c:numRef>
          </c:val>
          <c:extLst>
            <c:ext xmlns:c16="http://schemas.microsoft.com/office/drawing/2014/chart" uri="{C3380CC4-5D6E-409C-BE32-E72D297353CC}">
              <c16:uniqueId val="{00000006-BD01-410B-B131-041FDF2408AF}"/>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Отчет по сотрудникам за месяц</a:t>
            </a:r>
          </a:p>
        </c:rich>
      </c:tx>
      <c:overlay val="0"/>
    </c:title>
    <c:autoTitleDeleted val="0"/>
    <c:plotArea>
      <c:layout/>
      <c:barChart>
        <c:barDir val="col"/>
        <c:grouping val="clustered"/>
        <c:varyColors val="1"/>
        <c:ser>
          <c:idx val="0"/>
          <c:order val="0"/>
          <c:tx>
            <c:strRef>
              <c:f>'Отчет Август 24'!$D$2</c:f>
              <c:strCache>
                <c:ptCount val="1"/>
                <c:pt idx="0">
                  <c:v>Количество успешно завершенных заявок</c:v>
                </c:pt>
              </c:strCache>
            </c:strRef>
          </c:tx>
          <c:spPr>
            <a:solidFill>
              <a:srgbClr val="34A853"/>
            </a:solidFill>
            <a:ln cmpd="sng">
              <a:solidFill>
                <a:srgbClr val="000000"/>
              </a:solidFill>
            </a:ln>
          </c:spPr>
          <c:invertIfNegative val="1"/>
          <c:cat>
            <c:strRef>
              <c:f>'Отчет Август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Август 24'!$D$3:$D$8</c:f>
              <c:numCache>
                <c:formatCode>General</c:formatCode>
                <c:ptCount val="6"/>
                <c:pt idx="0">
                  <c:v>0</c:v>
                </c:pt>
                <c:pt idx="1">
                  <c:v>0</c:v>
                </c:pt>
                <c:pt idx="2">
                  <c:v>0</c:v>
                </c:pt>
                <c:pt idx="3">
                  <c:v>3</c:v>
                </c:pt>
                <c:pt idx="4">
                  <c:v>9</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317-4BA0-B55A-619DE6DA2460}"/>
            </c:ext>
          </c:extLst>
        </c:ser>
        <c:ser>
          <c:idx val="1"/>
          <c:order val="1"/>
          <c:tx>
            <c:strRef>
              <c:f>'Отчет Август 24'!$E$2</c:f>
              <c:strCache>
                <c:ptCount val="1"/>
                <c:pt idx="0">
                  <c:v>Количество заявок, переведенных в тикеты</c:v>
                </c:pt>
              </c:strCache>
            </c:strRef>
          </c:tx>
          <c:spPr>
            <a:solidFill>
              <a:srgbClr val="FBBC04"/>
            </a:solidFill>
            <a:ln cmpd="sng">
              <a:solidFill>
                <a:srgbClr val="000000"/>
              </a:solidFill>
            </a:ln>
          </c:spPr>
          <c:invertIfNegative val="1"/>
          <c:cat>
            <c:strRef>
              <c:f>'Отчет Август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Август 24'!$E$3:$E$8</c:f>
              <c:numCache>
                <c:formatCode>General</c:formatCode>
                <c:ptCount val="6"/>
                <c:pt idx="0">
                  <c:v>0</c:v>
                </c:pt>
                <c:pt idx="1">
                  <c:v>0</c:v>
                </c:pt>
                <c:pt idx="2">
                  <c:v>0</c:v>
                </c:pt>
                <c:pt idx="3">
                  <c:v>0</c:v>
                </c:pt>
                <c:pt idx="4">
                  <c:v>1</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317-4BA0-B55A-619DE6DA2460}"/>
            </c:ext>
          </c:extLst>
        </c:ser>
        <c:ser>
          <c:idx val="2"/>
          <c:order val="2"/>
          <c:tx>
            <c:strRef>
              <c:f>'Отчет Август 24'!$F$2</c:f>
              <c:strCache>
                <c:ptCount val="1"/>
                <c:pt idx="0">
                  <c:v>Количество незавершенных заявок</c:v>
                </c:pt>
              </c:strCache>
            </c:strRef>
          </c:tx>
          <c:spPr>
            <a:solidFill>
              <a:srgbClr val="FF0000"/>
            </a:solidFill>
            <a:ln cmpd="sng">
              <a:solidFill>
                <a:srgbClr val="000000"/>
              </a:solidFill>
            </a:ln>
          </c:spPr>
          <c:invertIfNegative val="1"/>
          <c:cat>
            <c:strRef>
              <c:f>'Отчет Август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Август 24'!$F$3:$F$8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317-4BA0-B55A-619DE6DA2460}"/>
            </c:ext>
          </c:extLst>
        </c:ser>
        <c:dLbls>
          <c:showLegendKey val="0"/>
          <c:showVal val="0"/>
          <c:showCatName val="0"/>
          <c:showSerName val="0"/>
          <c:showPercent val="0"/>
          <c:showBubbleSize val="0"/>
        </c:dLbls>
        <c:gapWidth val="150"/>
        <c:axId val="1042814142"/>
        <c:axId val="676017967"/>
      </c:barChart>
      <c:catAx>
        <c:axId val="1042814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Сотрудник</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676017967"/>
        <c:crosses val="autoZero"/>
        <c:auto val="1"/>
        <c:lblAlgn val="ctr"/>
        <c:lblOffset val="100"/>
        <c:noMultiLvlLbl val="1"/>
      </c:catAx>
      <c:valAx>
        <c:axId val="6760179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042814142"/>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Август 24'!$I$2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195B-4C30-AA1A-4E9ACD64D542}"/>
              </c:ext>
            </c:extLst>
          </c:dPt>
          <c:dPt>
            <c:idx val="1"/>
            <c:bubble3D val="0"/>
            <c:spPr>
              <a:solidFill>
                <a:srgbClr val="EA4335"/>
              </a:solidFill>
            </c:spPr>
            <c:extLst>
              <c:ext xmlns:c16="http://schemas.microsoft.com/office/drawing/2014/chart" uri="{C3380CC4-5D6E-409C-BE32-E72D297353CC}">
                <c16:uniqueId val="{00000003-195B-4C30-AA1A-4E9ACD64D542}"/>
              </c:ext>
            </c:extLst>
          </c:dPt>
          <c:dPt>
            <c:idx val="2"/>
            <c:bubble3D val="0"/>
            <c:spPr>
              <a:solidFill>
                <a:srgbClr val="FBBC04"/>
              </a:solidFill>
            </c:spPr>
            <c:extLst>
              <c:ext xmlns:c16="http://schemas.microsoft.com/office/drawing/2014/chart" uri="{C3380CC4-5D6E-409C-BE32-E72D297353CC}">
                <c16:uniqueId val="{00000005-195B-4C30-AA1A-4E9ACD64D542}"/>
              </c:ext>
            </c:extLst>
          </c:dPt>
          <c:dPt>
            <c:idx val="3"/>
            <c:bubble3D val="0"/>
            <c:spPr>
              <a:solidFill>
                <a:srgbClr val="34A853"/>
              </a:solidFill>
            </c:spPr>
            <c:extLst>
              <c:ext xmlns:c16="http://schemas.microsoft.com/office/drawing/2014/chart" uri="{C3380CC4-5D6E-409C-BE32-E72D297353CC}">
                <c16:uniqueId val="{00000007-195B-4C30-AA1A-4E9ACD64D542}"/>
              </c:ext>
            </c:extLst>
          </c:dPt>
          <c:dPt>
            <c:idx val="4"/>
            <c:bubble3D val="0"/>
            <c:spPr>
              <a:solidFill>
                <a:srgbClr val="FF6D01"/>
              </a:solidFill>
            </c:spPr>
            <c:extLst>
              <c:ext xmlns:c16="http://schemas.microsoft.com/office/drawing/2014/chart" uri="{C3380CC4-5D6E-409C-BE32-E72D297353CC}">
                <c16:uniqueId val="{00000009-195B-4C30-AA1A-4E9ACD64D542}"/>
              </c:ext>
            </c:extLst>
          </c:dPt>
          <c:dPt>
            <c:idx val="5"/>
            <c:bubble3D val="0"/>
            <c:spPr>
              <a:solidFill>
                <a:srgbClr val="46BDC6"/>
              </a:solidFill>
            </c:spPr>
            <c:extLst>
              <c:ext xmlns:c16="http://schemas.microsoft.com/office/drawing/2014/chart" uri="{C3380CC4-5D6E-409C-BE32-E72D297353CC}">
                <c16:uniqueId val="{0000000B-195B-4C30-AA1A-4E9ACD64D542}"/>
              </c:ext>
            </c:extLst>
          </c:dPt>
          <c:dPt>
            <c:idx val="6"/>
            <c:bubble3D val="0"/>
            <c:spPr>
              <a:solidFill>
                <a:srgbClr val="7BAAF7"/>
              </a:solidFill>
            </c:spPr>
            <c:extLst>
              <c:ext xmlns:c16="http://schemas.microsoft.com/office/drawing/2014/chart" uri="{C3380CC4-5D6E-409C-BE32-E72D297353CC}">
                <c16:uniqueId val="{0000000D-195B-4C30-AA1A-4E9ACD64D542}"/>
              </c:ext>
            </c:extLst>
          </c:dPt>
          <c:dPt>
            <c:idx val="7"/>
            <c:bubble3D val="0"/>
            <c:spPr>
              <a:solidFill>
                <a:srgbClr val="F07B72"/>
              </a:solidFill>
            </c:spPr>
            <c:extLst>
              <c:ext xmlns:c16="http://schemas.microsoft.com/office/drawing/2014/chart" uri="{C3380CC4-5D6E-409C-BE32-E72D297353CC}">
                <c16:uniqueId val="{0000000F-195B-4C30-AA1A-4E9ACD64D542}"/>
              </c:ext>
            </c:extLst>
          </c:dPt>
          <c:dPt>
            <c:idx val="8"/>
            <c:bubble3D val="0"/>
            <c:spPr>
              <a:solidFill>
                <a:srgbClr val="FCD04F"/>
              </a:solidFill>
            </c:spPr>
            <c:extLst>
              <c:ext xmlns:c16="http://schemas.microsoft.com/office/drawing/2014/chart" uri="{C3380CC4-5D6E-409C-BE32-E72D297353CC}">
                <c16:uniqueId val="{00000011-195B-4C30-AA1A-4E9ACD64D542}"/>
              </c:ext>
            </c:extLst>
          </c:dPt>
          <c:dPt>
            <c:idx val="9"/>
            <c:bubble3D val="0"/>
            <c:spPr>
              <a:solidFill>
                <a:srgbClr val="71C287"/>
              </a:solidFill>
            </c:spPr>
            <c:extLst>
              <c:ext xmlns:c16="http://schemas.microsoft.com/office/drawing/2014/chart" uri="{C3380CC4-5D6E-409C-BE32-E72D297353CC}">
                <c16:uniqueId val="{00000013-195B-4C30-AA1A-4E9ACD64D542}"/>
              </c:ext>
            </c:extLst>
          </c:dPt>
          <c:dPt>
            <c:idx val="10"/>
            <c:bubble3D val="0"/>
            <c:spPr>
              <a:solidFill>
                <a:srgbClr val="FF994D"/>
              </a:solidFill>
            </c:spPr>
            <c:extLst>
              <c:ext xmlns:c16="http://schemas.microsoft.com/office/drawing/2014/chart" uri="{C3380CC4-5D6E-409C-BE32-E72D297353CC}">
                <c16:uniqueId val="{00000015-195B-4C30-AA1A-4E9ACD64D542}"/>
              </c:ext>
            </c:extLst>
          </c:dPt>
          <c:dPt>
            <c:idx val="11"/>
            <c:bubble3D val="0"/>
            <c:spPr>
              <a:solidFill>
                <a:srgbClr val="7ED1D7"/>
              </a:solidFill>
            </c:spPr>
            <c:extLst>
              <c:ext xmlns:c16="http://schemas.microsoft.com/office/drawing/2014/chart" uri="{C3380CC4-5D6E-409C-BE32-E72D297353CC}">
                <c16:uniqueId val="{00000017-195B-4C30-AA1A-4E9ACD64D542}"/>
              </c:ext>
            </c:extLst>
          </c:dPt>
          <c:dPt>
            <c:idx val="12"/>
            <c:bubble3D val="0"/>
            <c:spPr>
              <a:solidFill>
                <a:srgbClr val="B3CEFB"/>
              </a:solidFill>
            </c:spPr>
            <c:extLst>
              <c:ext xmlns:c16="http://schemas.microsoft.com/office/drawing/2014/chart" uri="{C3380CC4-5D6E-409C-BE32-E72D297353CC}">
                <c16:uniqueId val="{00000019-195B-4C30-AA1A-4E9ACD64D542}"/>
              </c:ext>
            </c:extLst>
          </c:dPt>
          <c:dPt>
            <c:idx val="13"/>
            <c:bubble3D val="0"/>
            <c:spPr>
              <a:solidFill>
                <a:srgbClr val="F7B4AE"/>
              </a:solidFill>
            </c:spPr>
            <c:extLst>
              <c:ext xmlns:c16="http://schemas.microsoft.com/office/drawing/2014/chart" uri="{C3380CC4-5D6E-409C-BE32-E72D297353CC}">
                <c16:uniqueId val="{0000001B-195B-4C30-AA1A-4E9ACD64D542}"/>
              </c:ext>
            </c:extLst>
          </c:dPt>
          <c:dPt>
            <c:idx val="14"/>
            <c:bubble3D val="0"/>
            <c:spPr>
              <a:solidFill>
                <a:srgbClr val="FDE49B"/>
              </a:solidFill>
            </c:spPr>
            <c:extLst>
              <c:ext xmlns:c16="http://schemas.microsoft.com/office/drawing/2014/chart" uri="{C3380CC4-5D6E-409C-BE32-E72D297353CC}">
                <c16:uniqueId val="{0000001D-195B-4C30-AA1A-4E9ACD64D542}"/>
              </c:ext>
            </c:extLst>
          </c:dPt>
          <c:cat>
            <c:strRef>
              <c:f>'Отчет Август 24'!$H$3:$H$17</c:f>
              <c:strCache>
                <c:ptCount val="15"/>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strCache>
            </c:strRef>
          </c:cat>
          <c:val>
            <c:numRef>
              <c:f>'Отчет Август 24'!$I$3:$I$17</c:f>
              <c:numCache>
                <c:formatCode>General</c:formatCode>
                <c:ptCount val="15"/>
                <c:pt idx="0">
                  <c:v>0</c:v>
                </c:pt>
                <c:pt idx="1">
                  <c:v>0</c:v>
                </c:pt>
                <c:pt idx="2">
                  <c:v>0</c:v>
                </c:pt>
                <c:pt idx="3">
                  <c:v>13</c:v>
                </c:pt>
                <c:pt idx="4">
                  <c:v>0</c:v>
                </c:pt>
                <c:pt idx="5">
                  <c:v>0</c:v>
                </c:pt>
                <c:pt idx="6">
                  <c:v>2</c:v>
                </c:pt>
                <c:pt idx="7">
                  <c:v>29</c:v>
                </c:pt>
                <c:pt idx="8">
                  <c:v>1</c:v>
                </c:pt>
                <c:pt idx="9">
                  <c:v>6</c:v>
                </c:pt>
                <c:pt idx="10">
                  <c:v>0</c:v>
                </c:pt>
                <c:pt idx="11">
                  <c:v>0</c:v>
                </c:pt>
                <c:pt idx="12">
                  <c:v>1</c:v>
                </c:pt>
                <c:pt idx="13">
                  <c:v>1</c:v>
                </c:pt>
                <c:pt idx="14">
                  <c:v>0</c:v>
                </c:pt>
              </c:numCache>
            </c:numRef>
          </c:val>
          <c:extLst>
            <c:ext xmlns:c16="http://schemas.microsoft.com/office/drawing/2014/chart" uri="{C3380CC4-5D6E-409C-BE32-E72D297353CC}">
              <c16:uniqueId val="{0000001E-195B-4C30-AA1A-4E9ACD64D54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Август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DF56-4A1D-A468-44EDBB986047}"/>
              </c:ext>
            </c:extLst>
          </c:dPt>
          <c:dPt>
            <c:idx val="1"/>
            <c:bubble3D val="0"/>
            <c:spPr>
              <a:solidFill>
                <a:srgbClr val="EA4335"/>
              </a:solidFill>
            </c:spPr>
            <c:extLst>
              <c:ext xmlns:c16="http://schemas.microsoft.com/office/drawing/2014/chart" uri="{C3380CC4-5D6E-409C-BE32-E72D297353CC}">
                <c16:uniqueId val="{00000003-DF56-4A1D-A468-44EDBB986047}"/>
              </c:ext>
            </c:extLst>
          </c:dPt>
          <c:dPt>
            <c:idx val="2"/>
            <c:bubble3D val="0"/>
            <c:spPr>
              <a:solidFill>
                <a:srgbClr val="FBBC04"/>
              </a:solidFill>
            </c:spPr>
            <c:extLst>
              <c:ext xmlns:c16="http://schemas.microsoft.com/office/drawing/2014/chart" uri="{C3380CC4-5D6E-409C-BE32-E72D297353CC}">
                <c16:uniqueId val="{00000005-DF56-4A1D-A468-44EDBB986047}"/>
              </c:ext>
            </c:extLst>
          </c:dPt>
          <c:dPt>
            <c:idx val="3"/>
            <c:bubble3D val="0"/>
            <c:spPr>
              <a:solidFill>
                <a:srgbClr val="34A853"/>
              </a:solidFill>
            </c:spPr>
            <c:extLst>
              <c:ext xmlns:c16="http://schemas.microsoft.com/office/drawing/2014/chart" uri="{C3380CC4-5D6E-409C-BE32-E72D297353CC}">
                <c16:uniqueId val="{00000007-DF56-4A1D-A468-44EDBB986047}"/>
              </c:ext>
            </c:extLst>
          </c:dPt>
          <c:dPt>
            <c:idx val="4"/>
            <c:bubble3D val="0"/>
            <c:spPr>
              <a:solidFill>
                <a:srgbClr val="FF6D01"/>
              </a:solidFill>
            </c:spPr>
            <c:extLst>
              <c:ext xmlns:c16="http://schemas.microsoft.com/office/drawing/2014/chart" uri="{C3380CC4-5D6E-409C-BE32-E72D297353CC}">
                <c16:uniqueId val="{00000009-DF56-4A1D-A468-44EDBB986047}"/>
              </c:ext>
            </c:extLst>
          </c:dPt>
          <c:dPt>
            <c:idx val="5"/>
            <c:bubble3D val="0"/>
            <c:spPr>
              <a:solidFill>
                <a:srgbClr val="46BDC6"/>
              </a:solidFill>
            </c:spPr>
            <c:extLst>
              <c:ext xmlns:c16="http://schemas.microsoft.com/office/drawing/2014/chart" uri="{C3380CC4-5D6E-409C-BE32-E72D297353CC}">
                <c16:uniqueId val="{0000000B-DF56-4A1D-A468-44EDBB986047}"/>
              </c:ext>
            </c:extLst>
          </c:dPt>
          <c:dPt>
            <c:idx val="6"/>
            <c:bubble3D val="0"/>
            <c:spPr>
              <a:solidFill>
                <a:srgbClr val="7BAAF7"/>
              </a:solidFill>
            </c:spPr>
            <c:extLst>
              <c:ext xmlns:c16="http://schemas.microsoft.com/office/drawing/2014/chart" uri="{C3380CC4-5D6E-409C-BE32-E72D297353CC}">
                <c16:uniqueId val="{0000000D-DF56-4A1D-A468-44EDBB986047}"/>
              </c:ext>
            </c:extLst>
          </c:dPt>
          <c:dPt>
            <c:idx val="7"/>
            <c:bubble3D val="0"/>
            <c:spPr>
              <a:solidFill>
                <a:srgbClr val="F07B72"/>
              </a:solidFill>
            </c:spPr>
            <c:extLst>
              <c:ext xmlns:c16="http://schemas.microsoft.com/office/drawing/2014/chart" uri="{C3380CC4-5D6E-409C-BE32-E72D297353CC}">
                <c16:uniqueId val="{0000000F-DF56-4A1D-A468-44EDBB986047}"/>
              </c:ext>
            </c:extLst>
          </c:dPt>
          <c:dPt>
            <c:idx val="8"/>
            <c:bubble3D val="0"/>
            <c:spPr>
              <a:solidFill>
                <a:srgbClr val="FCD04F"/>
              </a:solidFill>
            </c:spPr>
            <c:extLst>
              <c:ext xmlns:c16="http://schemas.microsoft.com/office/drawing/2014/chart" uri="{C3380CC4-5D6E-409C-BE32-E72D297353CC}">
                <c16:uniqueId val="{00000011-DF56-4A1D-A468-44EDBB986047}"/>
              </c:ext>
            </c:extLst>
          </c:dPt>
          <c:cat>
            <c:strRef>
              <c:f>'Отчет Август 24'!$A$3:$A$11</c:f>
              <c:strCache>
                <c:ptCount val="9"/>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pt idx="6">
                  <c:v>Червякова Ольга</c:v>
                </c:pt>
                <c:pt idx="7">
                  <c:v>Толкачев Егор</c:v>
                </c:pt>
                <c:pt idx="8">
                  <c:v>Макаров Даниил</c:v>
                </c:pt>
              </c:strCache>
            </c:strRef>
          </c:cat>
          <c:val>
            <c:numRef>
              <c:f>'Отчет Август 24'!$B$3:$B$11</c:f>
              <c:numCache>
                <c:formatCode>General</c:formatCode>
                <c:ptCount val="9"/>
                <c:pt idx="0">
                  <c:v>0</c:v>
                </c:pt>
                <c:pt idx="1">
                  <c:v>0</c:v>
                </c:pt>
                <c:pt idx="2">
                  <c:v>4</c:v>
                </c:pt>
                <c:pt idx="3">
                  <c:v>7</c:v>
                </c:pt>
                <c:pt idx="4">
                  <c:v>86</c:v>
                </c:pt>
                <c:pt idx="5">
                  <c:v>0</c:v>
                </c:pt>
                <c:pt idx="6">
                  <c:v>171</c:v>
                </c:pt>
                <c:pt idx="7">
                  <c:v>137</c:v>
                </c:pt>
                <c:pt idx="8">
                  <c:v>24</c:v>
                </c:pt>
              </c:numCache>
            </c:numRef>
          </c:val>
          <c:extLst>
            <c:ext xmlns:c16="http://schemas.microsoft.com/office/drawing/2014/chart" uri="{C3380CC4-5D6E-409C-BE32-E72D297353CC}">
              <c16:uniqueId val="{00000012-DF56-4A1D-A468-44EDBB98604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chemeClr val="accent4"/>
              </a:solidFill>
            </c:spPr>
            <c:extLst>
              <c:ext xmlns:c16="http://schemas.microsoft.com/office/drawing/2014/chart" uri="{C3380CC4-5D6E-409C-BE32-E72D297353CC}">
                <c16:uniqueId val="{00000001-EF77-4539-9ABD-15084E5B3183}"/>
              </c:ext>
            </c:extLst>
          </c:dPt>
          <c:dPt>
            <c:idx val="1"/>
            <c:bubble3D val="0"/>
            <c:spPr>
              <a:solidFill>
                <a:schemeClr val="accent3"/>
              </a:solidFill>
            </c:spPr>
            <c:extLst>
              <c:ext xmlns:c16="http://schemas.microsoft.com/office/drawing/2014/chart" uri="{C3380CC4-5D6E-409C-BE32-E72D297353CC}">
                <c16:uniqueId val="{00000003-EF77-4539-9ABD-15084E5B3183}"/>
              </c:ext>
            </c:extLst>
          </c:dPt>
          <c:dPt>
            <c:idx val="2"/>
            <c:bubble3D val="0"/>
            <c:spPr>
              <a:solidFill>
                <a:schemeClr val="accent2"/>
              </a:solidFill>
            </c:spPr>
            <c:extLst>
              <c:ext xmlns:c16="http://schemas.microsoft.com/office/drawing/2014/chart" uri="{C3380CC4-5D6E-409C-BE32-E72D297353CC}">
                <c16:uniqueId val="{00000005-EF77-4539-9ABD-15084E5B3183}"/>
              </c:ext>
            </c:extLst>
          </c:dPt>
          <c:cat>
            <c:strRef>
              <c:f>'Отчет Август 24'!$C$14:$C$16</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Август 24'!$D$14:$D$16</c:f>
              <c:numCache>
                <c:formatCode>General</c:formatCode>
                <c:ptCount val="3"/>
                <c:pt idx="0">
                  <c:v>55</c:v>
                </c:pt>
                <c:pt idx="1">
                  <c:v>2</c:v>
                </c:pt>
                <c:pt idx="2">
                  <c:v>0</c:v>
                </c:pt>
              </c:numCache>
            </c:numRef>
          </c:val>
          <c:extLst>
            <c:ext xmlns:c16="http://schemas.microsoft.com/office/drawing/2014/chart" uri="{C3380CC4-5D6E-409C-BE32-E72D297353CC}">
              <c16:uniqueId val="{00000006-EF77-4539-9ABD-15084E5B318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Отчет по сотрудникам за месяц</a:t>
            </a:r>
          </a:p>
        </c:rich>
      </c:tx>
      <c:overlay val="0"/>
    </c:title>
    <c:autoTitleDeleted val="0"/>
    <c:plotArea>
      <c:layout/>
      <c:barChart>
        <c:barDir val="col"/>
        <c:grouping val="clustered"/>
        <c:varyColors val="1"/>
        <c:ser>
          <c:idx val="0"/>
          <c:order val="0"/>
          <c:tx>
            <c:strRef>
              <c:f>'Отчет Июль 24'!$D$2</c:f>
              <c:strCache>
                <c:ptCount val="1"/>
                <c:pt idx="0">
                  <c:v>Количество успешно завершенных заявок</c:v>
                </c:pt>
              </c:strCache>
            </c:strRef>
          </c:tx>
          <c:spPr>
            <a:solidFill>
              <a:srgbClr val="34A853"/>
            </a:solidFill>
            <a:ln cmpd="sng">
              <a:solidFill>
                <a:srgbClr val="000000"/>
              </a:solidFill>
            </a:ln>
          </c:spPr>
          <c:invertIfNegative val="1"/>
          <c:cat>
            <c:strRef>
              <c:f>'Отчет Июль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Июль 24'!$D$3:$D$8</c:f>
              <c:numCache>
                <c:formatCode>General</c:formatCode>
                <c:ptCount val="6"/>
                <c:pt idx="0">
                  <c:v>0</c:v>
                </c:pt>
                <c:pt idx="1">
                  <c:v>0</c:v>
                </c:pt>
                <c:pt idx="2">
                  <c:v>0</c:v>
                </c:pt>
                <c:pt idx="3">
                  <c:v>1</c:v>
                </c:pt>
                <c:pt idx="4">
                  <c:v>4</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B2F-4E1C-B487-65A37CF8DBEF}"/>
            </c:ext>
          </c:extLst>
        </c:ser>
        <c:ser>
          <c:idx val="1"/>
          <c:order val="1"/>
          <c:tx>
            <c:strRef>
              <c:f>'Отчет Июль 24'!$E$2</c:f>
              <c:strCache>
                <c:ptCount val="1"/>
                <c:pt idx="0">
                  <c:v>Количество заявок, переведенных в тикеты</c:v>
                </c:pt>
              </c:strCache>
            </c:strRef>
          </c:tx>
          <c:spPr>
            <a:solidFill>
              <a:srgbClr val="FBBC04"/>
            </a:solidFill>
            <a:ln cmpd="sng">
              <a:solidFill>
                <a:srgbClr val="000000"/>
              </a:solidFill>
            </a:ln>
          </c:spPr>
          <c:invertIfNegative val="1"/>
          <c:cat>
            <c:strRef>
              <c:f>'Отчет Июль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Июль 24'!$E$3:$E$8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B2F-4E1C-B487-65A37CF8DBEF}"/>
            </c:ext>
          </c:extLst>
        </c:ser>
        <c:ser>
          <c:idx val="2"/>
          <c:order val="2"/>
          <c:tx>
            <c:strRef>
              <c:f>'Отчет Июль 24'!$F$2</c:f>
              <c:strCache>
                <c:ptCount val="1"/>
                <c:pt idx="0">
                  <c:v>Количество незавершенных заявок</c:v>
                </c:pt>
              </c:strCache>
            </c:strRef>
          </c:tx>
          <c:spPr>
            <a:solidFill>
              <a:srgbClr val="FF0000"/>
            </a:solidFill>
            <a:ln cmpd="sng">
              <a:solidFill>
                <a:srgbClr val="000000"/>
              </a:solidFill>
            </a:ln>
          </c:spPr>
          <c:invertIfNegative val="1"/>
          <c:cat>
            <c:strRef>
              <c:f>'Отчет Июль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Июль 24'!$F$3:$F$8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B2F-4E1C-B487-65A37CF8DBEF}"/>
            </c:ext>
          </c:extLst>
        </c:ser>
        <c:dLbls>
          <c:showLegendKey val="0"/>
          <c:showVal val="0"/>
          <c:showCatName val="0"/>
          <c:showSerName val="0"/>
          <c:showPercent val="0"/>
          <c:showBubbleSize val="0"/>
        </c:dLbls>
        <c:gapWidth val="150"/>
        <c:axId val="322587902"/>
        <c:axId val="905301901"/>
      </c:barChart>
      <c:catAx>
        <c:axId val="3225879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Сотрудник</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905301901"/>
        <c:crosses val="autoZero"/>
        <c:auto val="1"/>
        <c:lblAlgn val="ctr"/>
        <c:lblOffset val="100"/>
        <c:noMultiLvlLbl val="1"/>
      </c:catAx>
      <c:valAx>
        <c:axId val="9053019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322587902"/>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Июль 24'!$I$2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3F9D-4361-9016-B990C90A1CEC}"/>
              </c:ext>
            </c:extLst>
          </c:dPt>
          <c:dPt>
            <c:idx val="1"/>
            <c:bubble3D val="0"/>
            <c:spPr>
              <a:solidFill>
                <a:srgbClr val="EA4335"/>
              </a:solidFill>
            </c:spPr>
            <c:extLst>
              <c:ext xmlns:c16="http://schemas.microsoft.com/office/drawing/2014/chart" uri="{C3380CC4-5D6E-409C-BE32-E72D297353CC}">
                <c16:uniqueId val="{00000003-3F9D-4361-9016-B990C90A1CEC}"/>
              </c:ext>
            </c:extLst>
          </c:dPt>
          <c:dPt>
            <c:idx val="2"/>
            <c:bubble3D val="0"/>
            <c:spPr>
              <a:solidFill>
                <a:srgbClr val="FBBC04"/>
              </a:solidFill>
            </c:spPr>
            <c:extLst>
              <c:ext xmlns:c16="http://schemas.microsoft.com/office/drawing/2014/chart" uri="{C3380CC4-5D6E-409C-BE32-E72D297353CC}">
                <c16:uniqueId val="{00000005-3F9D-4361-9016-B990C90A1CEC}"/>
              </c:ext>
            </c:extLst>
          </c:dPt>
          <c:dPt>
            <c:idx val="3"/>
            <c:bubble3D val="0"/>
            <c:spPr>
              <a:solidFill>
                <a:srgbClr val="34A853"/>
              </a:solidFill>
            </c:spPr>
            <c:extLst>
              <c:ext xmlns:c16="http://schemas.microsoft.com/office/drawing/2014/chart" uri="{C3380CC4-5D6E-409C-BE32-E72D297353CC}">
                <c16:uniqueId val="{00000007-3F9D-4361-9016-B990C90A1CEC}"/>
              </c:ext>
            </c:extLst>
          </c:dPt>
          <c:dPt>
            <c:idx val="4"/>
            <c:bubble3D val="0"/>
            <c:spPr>
              <a:solidFill>
                <a:srgbClr val="FF6D01"/>
              </a:solidFill>
            </c:spPr>
            <c:extLst>
              <c:ext xmlns:c16="http://schemas.microsoft.com/office/drawing/2014/chart" uri="{C3380CC4-5D6E-409C-BE32-E72D297353CC}">
                <c16:uniqueId val="{00000009-3F9D-4361-9016-B990C90A1CEC}"/>
              </c:ext>
            </c:extLst>
          </c:dPt>
          <c:dPt>
            <c:idx val="5"/>
            <c:bubble3D val="0"/>
            <c:spPr>
              <a:solidFill>
                <a:srgbClr val="46BDC6"/>
              </a:solidFill>
            </c:spPr>
            <c:extLst>
              <c:ext xmlns:c16="http://schemas.microsoft.com/office/drawing/2014/chart" uri="{C3380CC4-5D6E-409C-BE32-E72D297353CC}">
                <c16:uniqueId val="{0000000B-3F9D-4361-9016-B990C90A1CEC}"/>
              </c:ext>
            </c:extLst>
          </c:dPt>
          <c:dPt>
            <c:idx val="6"/>
            <c:bubble3D val="0"/>
            <c:spPr>
              <a:solidFill>
                <a:srgbClr val="7BAAF7"/>
              </a:solidFill>
            </c:spPr>
            <c:extLst>
              <c:ext xmlns:c16="http://schemas.microsoft.com/office/drawing/2014/chart" uri="{C3380CC4-5D6E-409C-BE32-E72D297353CC}">
                <c16:uniqueId val="{0000000D-3F9D-4361-9016-B990C90A1CEC}"/>
              </c:ext>
            </c:extLst>
          </c:dPt>
          <c:dPt>
            <c:idx val="7"/>
            <c:bubble3D val="0"/>
            <c:spPr>
              <a:solidFill>
                <a:srgbClr val="F07B72"/>
              </a:solidFill>
            </c:spPr>
            <c:extLst>
              <c:ext xmlns:c16="http://schemas.microsoft.com/office/drawing/2014/chart" uri="{C3380CC4-5D6E-409C-BE32-E72D297353CC}">
                <c16:uniqueId val="{0000000F-3F9D-4361-9016-B990C90A1CEC}"/>
              </c:ext>
            </c:extLst>
          </c:dPt>
          <c:dPt>
            <c:idx val="8"/>
            <c:bubble3D val="0"/>
            <c:spPr>
              <a:solidFill>
                <a:srgbClr val="FCD04F"/>
              </a:solidFill>
            </c:spPr>
            <c:extLst>
              <c:ext xmlns:c16="http://schemas.microsoft.com/office/drawing/2014/chart" uri="{C3380CC4-5D6E-409C-BE32-E72D297353CC}">
                <c16:uniqueId val="{00000011-3F9D-4361-9016-B990C90A1CEC}"/>
              </c:ext>
            </c:extLst>
          </c:dPt>
          <c:dPt>
            <c:idx val="9"/>
            <c:bubble3D val="0"/>
            <c:spPr>
              <a:solidFill>
                <a:srgbClr val="71C287"/>
              </a:solidFill>
            </c:spPr>
            <c:extLst>
              <c:ext xmlns:c16="http://schemas.microsoft.com/office/drawing/2014/chart" uri="{C3380CC4-5D6E-409C-BE32-E72D297353CC}">
                <c16:uniqueId val="{00000013-3F9D-4361-9016-B990C90A1CEC}"/>
              </c:ext>
            </c:extLst>
          </c:dPt>
          <c:dPt>
            <c:idx val="10"/>
            <c:bubble3D val="0"/>
            <c:spPr>
              <a:solidFill>
                <a:srgbClr val="FF994D"/>
              </a:solidFill>
            </c:spPr>
            <c:extLst>
              <c:ext xmlns:c16="http://schemas.microsoft.com/office/drawing/2014/chart" uri="{C3380CC4-5D6E-409C-BE32-E72D297353CC}">
                <c16:uniqueId val="{00000015-3F9D-4361-9016-B990C90A1CEC}"/>
              </c:ext>
            </c:extLst>
          </c:dPt>
          <c:dPt>
            <c:idx val="11"/>
            <c:bubble3D val="0"/>
            <c:spPr>
              <a:solidFill>
                <a:srgbClr val="7ED1D7"/>
              </a:solidFill>
            </c:spPr>
            <c:extLst>
              <c:ext xmlns:c16="http://schemas.microsoft.com/office/drawing/2014/chart" uri="{C3380CC4-5D6E-409C-BE32-E72D297353CC}">
                <c16:uniqueId val="{00000017-3F9D-4361-9016-B990C90A1CEC}"/>
              </c:ext>
            </c:extLst>
          </c:dPt>
          <c:dPt>
            <c:idx val="12"/>
            <c:bubble3D val="0"/>
            <c:spPr>
              <a:solidFill>
                <a:srgbClr val="B3CEFB"/>
              </a:solidFill>
            </c:spPr>
            <c:extLst>
              <c:ext xmlns:c16="http://schemas.microsoft.com/office/drawing/2014/chart" uri="{C3380CC4-5D6E-409C-BE32-E72D297353CC}">
                <c16:uniqueId val="{00000019-3F9D-4361-9016-B990C90A1CEC}"/>
              </c:ext>
            </c:extLst>
          </c:dPt>
          <c:dPt>
            <c:idx val="13"/>
            <c:bubble3D val="0"/>
            <c:spPr>
              <a:solidFill>
                <a:srgbClr val="F7B4AE"/>
              </a:solidFill>
            </c:spPr>
            <c:extLst>
              <c:ext xmlns:c16="http://schemas.microsoft.com/office/drawing/2014/chart" uri="{C3380CC4-5D6E-409C-BE32-E72D297353CC}">
                <c16:uniqueId val="{0000001B-3F9D-4361-9016-B990C90A1CEC}"/>
              </c:ext>
            </c:extLst>
          </c:dPt>
          <c:dPt>
            <c:idx val="14"/>
            <c:bubble3D val="0"/>
            <c:spPr>
              <a:solidFill>
                <a:srgbClr val="FDE49B"/>
              </a:solidFill>
            </c:spPr>
            <c:extLst>
              <c:ext xmlns:c16="http://schemas.microsoft.com/office/drawing/2014/chart" uri="{C3380CC4-5D6E-409C-BE32-E72D297353CC}">
                <c16:uniqueId val="{0000001D-3F9D-4361-9016-B990C90A1CEC}"/>
              </c:ext>
            </c:extLst>
          </c:dPt>
          <c:cat>
            <c:strRef>
              <c:f>'Отчет Июль 24'!$H$3:$H$17</c:f>
              <c:strCache>
                <c:ptCount val="15"/>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strCache>
            </c:strRef>
          </c:cat>
          <c:val>
            <c:numRef>
              <c:f>'Отчет Июль 24'!$I$3:$I$17</c:f>
              <c:numCache>
                <c:formatCode>General</c:formatCode>
                <c:ptCount val="15"/>
                <c:pt idx="0">
                  <c:v>0</c:v>
                </c:pt>
                <c:pt idx="1">
                  <c:v>0</c:v>
                </c:pt>
                <c:pt idx="2">
                  <c:v>0</c:v>
                </c:pt>
                <c:pt idx="3">
                  <c:v>3</c:v>
                </c:pt>
                <c:pt idx="4">
                  <c:v>0</c:v>
                </c:pt>
                <c:pt idx="5">
                  <c:v>0</c:v>
                </c:pt>
                <c:pt idx="6">
                  <c:v>0</c:v>
                </c:pt>
                <c:pt idx="7">
                  <c:v>29</c:v>
                </c:pt>
                <c:pt idx="8">
                  <c:v>2</c:v>
                </c:pt>
                <c:pt idx="9">
                  <c:v>0</c:v>
                </c:pt>
                <c:pt idx="10">
                  <c:v>0</c:v>
                </c:pt>
                <c:pt idx="11">
                  <c:v>1</c:v>
                </c:pt>
                <c:pt idx="12">
                  <c:v>0</c:v>
                </c:pt>
                <c:pt idx="13">
                  <c:v>1</c:v>
                </c:pt>
                <c:pt idx="14">
                  <c:v>0</c:v>
                </c:pt>
              </c:numCache>
            </c:numRef>
          </c:val>
          <c:extLst>
            <c:ext xmlns:c16="http://schemas.microsoft.com/office/drawing/2014/chart" uri="{C3380CC4-5D6E-409C-BE32-E72D297353CC}">
              <c16:uniqueId val="{0000001E-3F9D-4361-9016-B990C90A1CE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Июль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52BB-467F-9994-748531F9EF70}"/>
              </c:ext>
            </c:extLst>
          </c:dPt>
          <c:dPt>
            <c:idx val="1"/>
            <c:bubble3D val="0"/>
            <c:spPr>
              <a:solidFill>
                <a:srgbClr val="EA4335"/>
              </a:solidFill>
            </c:spPr>
            <c:extLst>
              <c:ext xmlns:c16="http://schemas.microsoft.com/office/drawing/2014/chart" uri="{C3380CC4-5D6E-409C-BE32-E72D297353CC}">
                <c16:uniqueId val="{00000003-52BB-467F-9994-748531F9EF70}"/>
              </c:ext>
            </c:extLst>
          </c:dPt>
          <c:dPt>
            <c:idx val="2"/>
            <c:bubble3D val="0"/>
            <c:spPr>
              <a:solidFill>
                <a:srgbClr val="FBBC04"/>
              </a:solidFill>
            </c:spPr>
            <c:extLst>
              <c:ext xmlns:c16="http://schemas.microsoft.com/office/drawing/2014/chart" uri="{C3380CC4-5D6E-409C-BE32-E72D297353CC}">
                <c16:uniqueId val="{00000005-52BB-467F-9994-748531F9EF70}"/>
              </c:ext>
            </c:extLst>
          </c:dPt>
          <c:dPt>
            <c:idx val="3"/>
            <c:bubble3D val="0"/>
            <c:spPr>
              <a:solidFill>
                <a:srgbClr val="34A853"/>
              </a:solidFill>
            </c:spPr>
            <c:extLst>
              <c:ext xmlns:c16="http://schemas.microsoft.com/office/drawing/2014/chart" uri="{C3380CC4-5D6E-409C-BE32-E72D297353CC}">
                <c16:uniqueId val="{00000007-52BB-467F-9994-748531F9EF70}"/>
              </c:ext>
            </c:extLst>
          </c:dPt>
          <c:dPt>
            <c:idx val="4"/>
            <c:bubble3D val="0"/>
            <c:spPr>
              <a:solidFill>
                <a:srgbClr val="FF6D01"/>
              </a:solidFill>
            </c:spPr>
            <c:extLst>
              <c:ext xmlns:c16="http://schemas.microsoft.com/office/drawing/2014/chart" uri="{C3380CC4-5D6E-409C-BE32-E72D297353CC}">
                <c16:uniqueId val="{00000009-52BB-467F-9994-748531F9EF70}"/>
              </c:ext>
            </c:extLst>
          </c:dPt>
          <c:dPt>
            <c:idx val="5"/>
            <c:bubble3D val="0"/>
            <c:spPr>
              <a:solidFill>
                <a:srgbClr val="46BDC6"/>
              </a:solidFill>
            </c:spPr>
            <c:extLst>
              <c:ext xmlns:c16="http://schemas.microsoft.com/office/drawing/2014/chart" uri="{C3380CC4-5D6E-409C-BE32-E72D297353CC}">
                <c16:uniqueId val="{0000000B-52BB-467F-9994-748531F9EF70}"/>
              </c:ext>
            </c:extLst>
          </c:dPt>
          <c:dPt>
            <c:idx val="6"/>
            <c:bubble3D val="0"/>
            <c:spPr>
              <a:solidFill>
                <a:srgbClr val="7BAAF7"/>
              </a:solidFill>
            </c:spPr>
            <c:extLst>
              <c:ext xmlns:c16="http://schemas.microsoft.com/office/drawing/2014/chart" uri="{C3380CC4-5D6E-409C-BE32-E72D297353CC}">
                <c16:uniqueId val="{0000000D-52BB-467F-9994-748531F9EF70}"/>
              </c:ext>
            </c:extLst>
          </c:dPt>
          <c:dPt>
            <c:idx val="7"/>
            <c:bubble3D val="0"/>
            <c:spPr>
              <a:solidFill>
                <a:srgbClr val="F07B72"/>
              </a:solidFill>
            </c:spPr>
            <c:extLst>
              <c:ext xmlns:c16="http://schemas.microsoft.com/office/drawing/2014/chart" uri="{C3380CC4-5D6E-409C-BE32-E72D297353CC}">
                <c16:uniqueId val="{0000000F-52BB-467F-9994-748531F9EF70}"/>
              </c:ext>
            </c:extLst>
          </c:dPt>
          <c:dPt>
            <c:idx val="8"/>
            <c:bubble3D val="0"/>
            <c:spPr>
              <a:solidFill>
                <a:srgbClr val="FCD04F"/>
              </a:solidFill>
            </c:spPr>
            <c:extLst>
              <c:ext xmlns:c16="http://schemas.microsoft.com/office/drawing/2014/chart" uri="{C3380CC4-5D6E-409C-BE32-E72D297353CC}">
                <c16:uniqueId val="{00000011-52BB-467F-9994-748531F9EF70}"/>
              </c:ext>
            </c:extLst>
          </c:dPt>
          <c:cat>
            <c:strRef>
              <c:f>'Отчет Июль 24'!$A$3:$A$11</c:f>
              <c:strCache>
                <c:ptCount val="9"/>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pt idx="6">
                  <c:v>Червякова Ольга</c:v>
                </c:pt>
                <c:pt idx="7">
                  <c:v>Толкачев Егор</c:v>
                </c:pt>
                <c:pt idx="8">
                  <c:v>Макаров Даниил</c:v>
                </c:pt>
              </c:strCache>
            </c:strRef>
          </c:cat>
          <c:val>
            <c:numRef>
              <c:f>'Отчет Июль 24'!$B$3:$B$11</c:f>
              <c:numCache>
                <c:formatCode>General</c:formatCode>
                <c:ptCount val="9"/>
                <c:pt idx="0">
                  <c:v>0</c:v>
                </c:pt>
                <c:pt idx="1">
                  <c:v>0</c:v>
                </c:pt>
                <c:pt idx="2">
                  <c:v>0</c:v>
                </c:pt>
                <c:pt idx="3">
                  <c:v>3</c:v>
                </c:pt>
                <c:pt idx="4">
                  <c:v>64</c:v>
                </c:pt>
                <c:pt idx="5">
                  <c:v>0</c:v>
                </c:pt>
                <c:pt idx="6">
                  <c:v>173</c:v>
                </c:pt>
                <c:pt idx="7">
                  <c:v>147</c:v>
                </c:pt>
                <c:pt idx="8">
                  <c:v>30</c:v>
                </c:pt>
              </c:numCache>
            </c:numRef>
          </c:val>
          <c:extLst>
            <c:ext xmlns:c16="http://schemas.microsoft.com/office/drawing/2014/chart" uri="{C3380CC4-5D6E-409C-BE32-E72D297353CC}">
              <c16:uniqueId val="{00000012-52BB-467F-9994-748531F9EF7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chemeClr val="accent4"/>
              </a:solidFill>
            </c:spPr>
            <c:extLst>
              <c:ext xmlns:c16="http://schemas.microsoft.com/office/drawing/2014/chart" uri="{C3380CC4-5D6E-409C-BE32-E72D297353CC}">
                <c16:uniqueId val="{00000001-4268-4816-825A-75BC17195BCF}"/>
              </c:ext>
            </c:extLst>
          </c:dPt>
          <c:dPt>
            <c:idx val="1"/>
            <c:bubble3D val="0"/>
            <c:spPr>
              <a:solidFill>
                <a:schemeClr val="accent3"/>
              </a:solidFill>
            </c:spPr>
            <c:extLst>
              <c:ext xmlns:c16="http://schemas.microsoft.com/office/drawing/2014/chart" uri="{C3380CC4-5D6E-409C-BE32-E72D297353CC}">
                <c16:uniqueId val="{00000003-4268-4816-825A-75BC17195BCF}"/>
              </c:ext>
            </c:extLst>
          </c:dPt>
          <c:dPt>
            <c:idx val="2"/>
            <c:bubble3D val="0"/>
            <c:spPr>
              <a:solidFill>
                <a:schemeClr val="accent2"/>
              </a:solidFill>
            </c:spPr>
            <c:extLst>
              <c:ext xmlns:c16="http://schemas.microsoft.com/office/drawing/2014/chart" uri="{C3380CC4-5D6E-409C-BE32-E72D297353CC}">
                <c16:uniqueId val="{00000005-4268-4816-825A-75BC17195BCF}"/>
              </c:ext>
            </c:extLst>
          </c:dPt>
          <c:cat>
            <c:strRef>
              <c:f>'Отчет Июль 24'!$C$14:$C$16</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Июль 24'!$D$14:$D$16</c:f>
              <c:numCache>
                <c:formatCode>General</c:formatCode>
                <c:ptCount val="3"/>
                <c:pt idx="0">
                  <c:v>36</c:v>
                </c:pt>
                <c:pt idx="1">
                  <c:v>1</c:v>
                </c:pt>
                <c:pt idx="2">
                  <c:v>0</c:v>
                </c:pt>
              </c:numCache>
            </c:numRef>
          </c:val>
          <c:extLst>
            <c:ext xmlns:c16="http://schemas.microsoft.com/office/drawing/2014/chart" uri="{C3380CC4-5D6E-409C-BE32-E72D297353CC}">
              <c16:uniqueId val="{00000006-4268-4816-825A-75BC17195BCF}"/>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Отчет по сотрудникам за месяц</a:t>
            </a:r>
          </a:p>
        </c:rich>
      </c:tx>
      <c:overlay val="0"/>
    </c:title>
    <c:autoTitleDeleted val="0"/>
    <c:plotArea>
      <c:layout/>
      <c:barChart>
        <c:barDir val="col"/>
        <c:grouping val="clustered"/>
        <c:varyColors val="1"/>
        <c:ser>
          <c:idx val="0"/>
          <c:order val="0"/>
          <c:tx>
            <c:strRef>
              <c:f>'Отчет Июнь 24'!$D$2</c:f>
              <c:strCache>
                <c:ptCount val="1"/>
                <c:pt idx="0">
                  <c:v>Количество успешно завершенных заявок</c:v>
                </c:pt>
              </c:strCache>
            </c:strRef>
          </c:tx>
          <c:spPr>
            <a:solidFill>
              <a:srgbClr val="34A853"/>
            </a:solidFill>
            <a:ln cmpd="sng">
              <a:solidFill>
                <a:srgbClr val="000000"/>
              </a:solidFill>
            </a:ln>
          </c:spPr>
          <c:invertIfNegative val="1"/>
          <c:cat>
            <c:strRef>
              <c:f>'Отчет Июнь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Июнь 24'!$D$3:$D$8</c:f>
              <c:numCache>
                <c:formatCode>General</c:formatCode>
                <c:ptCount val="6"/>
                <c:pt idx="0">
                  <c:v>0</c:v>
                </c:pt>
                <c:pt idx="1">
                  <c:v>0</c:v>
                </c:pt>
                <c:pt idx="2">
                  <c:v>1</c:v>
                </c:pt>
                <c:pt idx="3">
                  <c:v>0</c:v>
                </c:pt>
                <c:pt idx="4">
                  <c:v>4</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55-4797-8143-A785C22DC00B}"/>
            </c:ext>
          </c:extLst>
        </c:ser>
        <c:ser>
          <c:idx val="1"/>
          <c:order val="1"/>
          <c:tx>
            <c:strRef>
              <c:f>'Отчет Июнь 24'!$E$2</c:f>
              <c:strCache>
                <c:ptCount val="1"/>
                <c:pt idx="0">
                  <c:v>Количество заявок, переведенных в тикеты</c:v>
                </c:pt>
              </c:strCache>
            </c:strRef>
          </c:tx>
          <c:spPr>
            <a:solidFill>
              <a:srgbClr val="FBBC04"/>
            </a:solidFill>
            <a:ln cmpd="sng">
              <a:solidFill>
                <a:srgbClr val="000000"/>
              </a:solidFill>
            </a:ln>
          </c:spPr>
          <c:invertIfNegative val="1"/>
          <c:cat>
            <c:strRef>
              <c:f>'Отчет Июнь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Июнь 24'!$E$3:$E$8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55-4797-8143-A785C22DC00B}"/>
            </c:ext>
          </c:extLst>
        </c:ser>
        <c:ser>
          <c:idx val="2"/>
          <c:order val="2"/>
          <c:tx>
            <c:strRef>
              <c:f>'Отчет Июнь 24'!$F$2</c:f>
              <c:strCache>
                <c:ptCount val="1"/>
                <c:pt idx="0">
                  <c:v>Количество незавершенных заявок</c:v>
                </c:pt>
              </c:strCache>
            </c:strRef>
          </c:tx>
          <c:spPr>
            <a:solidFill>
              <a:srgbClr val="FF0000"/>
            </a:solidFill>
            <a:ln cmpd="sng">
              <a:solidFill>
                <a:srgbClr val="000000"/>
              </a:solidFill>
            </a:ln>
          </c:spPr>
          <c:invertIfNegative val="1"/>
          <c:cat>
            <c:strRef>
              <c:f>'Отчет Июнь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Июнь 24'!$F$3:$F$8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655-4797-8143-A785C22DC00B}"/>
            </c:ext>
          </c:extLst>
        </c:ser>
        <c:dLbls>
          <c:showLegendKey val="0"/>
          <c:showVal val="0"/>
          <c:showCatName val="0"/>
          <c:showSerName val="0"/>
          <c:showPercent val="0"/>
          <c:showBubbleSize val="0"/>
        </c:dLbls>
        <c:gapWidth val="150"/>
        <c:axId val="708473337"/>
        <c:axId val="818927849"/>
      </c:barChart>
      <c:catAx>
        <c:axId val="7084733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Сотрудник</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818927849"/>
        <c:crosses val="autoZero"/>
        <c:auto val="1"/>
        <c:lblAlgn val="ctr"/>
        <c:lblOffset val="100"/>
        <c:noMultiLvlLbl val="1"/>
      </c:catAx>
      <c:valAx>
        <c:axId val="8189278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708473337"/>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Июнь 24'!$I$2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B9C8-4032-ACCB-8ABDD185AA0F}"/>
              </c:ext>
            </c:extLst>
          </c:dPt>
          <c:dPt>
            <c:idx val="1"/>
            <c:bubble3D val="0"/>
            <c:spPr>
              <a:solidFill>
                <a:srgbClr val="EA4335"/>
              </a:solidFill>
            </c:spPr>
            <c:extLst>
              <c:ext xmlns:c16="http://schemas.microsoft.com/office/drawing/2014/chart" uri="{C3380CC4-5D6E-409C-BE32-E72D297353CC}">
                <c16:uniqueId val="{00000003-B9C8-4032-ACCB-8ABDD185AA0F}"/>
              </c:ext>
            </c:extLst>
          </c:dPt>
          <c:dPt>
            <c:idx val="2"/>
            <c:bubble3D val="0"/>
            <c:spPr>
              <a:solidFill>
                <a:srgbClr val="FBBC04"/>
              </a:solidFill>
            </c:spPr>
            <c:extLst>
              <c:ext xmlns:c16="http://schemas.microsoft.com/office/drawing/2014/chart" uri="{C3380CC4-5D6E-409C-BE32-E72D297353CC}">
                <c16:uniqueId val="{00000005-B9C8-4032-ACCB-8ABDD185AA0F}"/>
              </c:ext>
            </c:extLst>
          </c:dPt>
          <c:dPt>
            <c:idx val="3"/>
            <c:bubble3D val="0"/>
            <c:spPr>
              <a:solidFill>
                <a:srgbClr val="34A853"/>
              </a:solidFill>
            </c:spPr>
            <c:extLst>
              <c:ext xmlns:c16="http://schemas.microsoft.com/office/drawing/2014/chart" uri="{C3380CC4-5D6E-409C-BE32-E72D297353CC}">
                <c16:uniqueId val="{00000007-B9C8-4032-ACCB-8ABDD185AA0F}"/>
              </c:ext>
            </c:extLst>
          </c:dPt>
          <c:dPt>
            <c:idx val="4"/>
            <c:bubble3D val="0"/>
            <c:spPr>
              <a:solidFill>
                <a:srgbClr val="FF6D01"/>
              </a:solidFill>
            </c:spPr>
            <c:extLst>
              <c:ext xmlns:c16="http://schemas.microsoft.com/office/drawing/2014/chart" uri="{C3380CC4-5D6E-409C-BE32-E72D297353CC}">
                <c16:uniqueId val="{00000009-B9C8-4032-ACCB-8ABDD185AA0F}"/>
              </c:ext>
            </c:extLst>
          </c:dPt>
          <c:dPt>
            <c:idx val="5"/>
            <c:bubble3D val="0"/>
            <c:spPr>
              <a:solidFill>
                <a:srgbClr val="46BDC6"/>
              </a:solidFill>
            </c:spPr>
            <c:extLst>
              <c:ext xmlns:c16="http://schemas.microsoft.com/office/drawing/2014/chart" uri="{C3380CC4-5D6E-409C-BE32-E72D297353CC}">
                <c16:uniqueId val="{0000000B-B9C8-4032-ACCB-8ABDD185AA0F}"/>
              </c:ext>
            </c:extLst>
          </c:dPt>
          <c:dPt>
            <c:idx val="6"/>
            <c:bubble3D val="0"/>
            <c:spPr>
              <a:solidFill>
                <a:srgbClr val="7BAAF7"/>
              </a:solidFill>
            </c:spPr>
            <c:extLst>
              <c:ext xmlns:c16="http://schemas.microsoft.com/office/drawing/2014/chart" uri="{C3380CC4-5D6E-409C-BE32-E72D297353CC}">
                <c16:uniqueId val="{0000000D-B9C8-4032-ACCB-8ABDD185AA0F}"/>
              </c:ext>
            </c:extLst>
          </c:dPt>
          <c:dPt>
            <c:idx val="7"/>
            <c:bubble3D val="0"/>
            <c:spPr>
              <a:solidFill>
                <a:srgbClr val="F07B72"/>
              </a:solidFill>
            </c:spPr>
            <c:extLst>
              <c:ext xmlns:c16="http://schemas.microsoft.com/office/drawing/2014/chart" uri="{C3380CC4-5D6E-409C-BE32-E72D297353CC}">
                <c16:uniqueId val="{0000000F-B9C8-4032-ACCB-8ABDD185AA0F}"/>
              </c:ext>
            </c:extLst>
          </c:dPt>
          <c:dPt>
            <c:idx val="8"/>
            <c:bubble3D val="0"/>
            <c:spPr>
              <a:solidFill>
                <a:srgbClr val="FCD04F"/>
              </a:solidFill>
            </c:spPr>
            <c:extLst>
              <c:ext xmlns:c16="http://schemas.microsoft.com/office/drawing/2014/chart" uri="{C3380CC4-5D6E-409C-BE32-E72D297353CC}">
                <c16:uniqueId val="{00000011-B9C8-4032-ACCB-8ABDD185AA0F}"/>
              </c:ext>
            </c:extLst>
          </c:dPt>
          <c:dPt>
            <c:idx val="9"/>
            <c:bubble3D val="0"/>
            <c:spPr>
              <a:solidFill>
                <a:srgbClr val="71C287"/>
              </a:solidFill>
            </c:spPr>
            <c:extLst>
              <c:ext xmlns:c16="http://schemas.microsoft.com/office/drawing/2014/chart" uri="{C3380CC4-5D6E-409C-BE32-E72D297353CC}">
                <c16:uniqueId val="{00000013-B9C8-4032-ACCB-8ABDD185AA0F}"/>
              </c:ext>
            </c:extLst>
          </c:dPt>
          <c:dPt>
            <c:idx val="10"/>
            <c:bubble3D val="0"/>
            <c:spPr>
              <a:solidFill>
                <a:srgbClr val="FF994D"/>
              </a:solidFill>
            </c:spPr>
            <c:extLst>
              <c:ext xmlns:c16="http://schemas.microsoft.com/office/drawing/2014/chart" uri="{C3380CC4-5D6E-409C-BE32-E72D297353CC}">
                <c16:uniqueId val="{00000015-B9C8-4032-ACCB-8ABDD185AA0F}"/>
              </c:ext>
            </c:extLst>
          </c:dPt>
          <c:dPt>
            <c:idx val="11"/>
            <c:bubble3D val="0"/>
            <c:spPr>
              <a:solidFill>
                <a:srgbClr val="7ED1D7"/>
              </a:solidFill>
            </c:spPr>
            <c:extLst>
              <c:ext xmlns:c16="http://schemas.microsoft.com/office/drawing/2014/chart" uri="{C3380CC4-5D6E-409C-BE32-E72D297353CC}">
                <c16:uniqueId val="{00000017-B9C8-4032-ACCB-8ABDD185AA0F}"/>
              </c:ext>
            </c:extLst>
          </c:dPt>
          <c:dPt>
            <c:idx val="12"/>
            <c:bubble3D val="0"/>
            <c:spPr>
              <a:solidFill>
                <a:srgbClr val="B3CEFB"/>
              </a:solidFill>
            </c:spPr>
            <c:extLst>
              <c:ext xmlns:c16="http://schemas.microsoft.com/office/drawing/2014/chart" uri="{C3380CC4-5D6E-409C-BE32-E72D297353CC}">
                <c16:uniqueId val="{00000019-B9C8-4032-ACCB-8ABDD185AA0F}"/>
              </c:ext>
            </c:extLst>
          </c:dPt>
          <c:dPt>
            <c:idx val="13"/>
            <c:bubble3D val="0"/>
            <c:spPr>
              <a:solidFill>
                <a:srgbClr val="F7B4AE"/>
              </a:solidFill>
            </c:spPr>
            <c:extLst>
              <c:ext xmlns:c16="http://schemas.microsoft.com/office/drawing/2014/chart" uri="{C3380CC4-5D6E-409C-BE32-E72D297353CC}">
                <c16:uniqueId val="{0000001B-B9C8-4032-ACCB-8ABDD185AA0F}"/>
              </c:ext>
            </c:extLst>
          </c:dPt>
          <c:dPt>
            <c:idx val="14"/>
            <c:bubble3D val="0"/>
            <c:spPr>
              <a:solidFill>
                <a:srgbClr val="FDE49B"/>
              </a:solidFill>
            </c:spPr>
            <c:extLst>
              <c:ext xmlns:c16="http://schemas.microsoft.com/office/drawing/2014/chart" uri="{C3380CC4-5D6E-409C-BE32-E72D297353CC}">
                <c16:uniqueId val="{0000001D-B9C8-4032-ACCB-8ABDD185AA0F}"/>
              </c:ext>
            </c:extLst>
          </c:dPt>
          <c:dPt>
            <c:idx val="15"/>
            <c:bubble3D val="0"/>
            <c:spPr>
              <a:solidFill>
                <a:srgbClr val="AEDCBA"/>
              </a:solidFill>
            </c:spPr>
            <c:extLst>
              <c:ext xmlns:c16="http://schemas.microsoft.com/office/drawing/2014/chart" uri="{C3380CC4-5D6E-409C-BE32-E72D297353CC}">
                <c16:uniqueId val="{0000001F-B9C8-4032-ACCB-8ABDD185AA0F}"/>
              </c:ext>
            </c:extLst>
          </c:dPt>
          <c:cat>
            <c:strRef>
              <c:f>'Отчет Июнь 24'!$H$3:$H$18</c:f>
              <c:strCache>
                <c:ptCount val="16"/>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strCache>
            </c:strRef>
          </c:cat>
          <c:val>
            <c:numRef>
              <c:f>'Отчет Июнь 24'!$I$3:$I$18</c:f>
              <c:numCache>
                <c:formatCode>General</c:formatCode>
                <c:ptCount val="16"/>
                <c:pt idx="0">
                  <c:v>2</c:v>
                </c:pt>
                <c:pt idx="1">
                  <c:v>0</c:v>
                </c:pt>
                <c:pt idx="2">
                  <c:v>0</c:v>
                </c:pt>
                <c:pt idx="3">
                  <c:v>5</c:v>
                </c:pt>
                <c:pt idx="4">
                  <c:v>0</c:v>
                </c:pt>
                <c:pt idx="5">
                  <c:v>0</c:v>
                </c:pt>
                <c:pt idx="6">
                  <c:v>0</c:v>
                </c:pt>
                <c:pt idx="7">
                  <c:v>18</c:v>
                </c:pt>
                <c:pt idx="8">
                  <c:v>0</c:v>
                </c:pt>
                <c:pt idx="9">
                  <c:v>0</c:v>
                </c:pt>
                <c:pt idx="10">
                  <c:v>0</c:v>
                </c:pt>
                <c:pt idx="11">
                  <c:v>2</c:v>
                </c:pt>
                <c:pt idx="12">
                  <c:v>0</c:v>
                </c:pt>
                <c:pt idx="13">
                  <c:v>0</c:v>
                </c:pt>
                <c:pt idx="14">
                  <c:v>0</c:v>
                </c:pt>
                <c:pt idx="15">
                  <c:v>1</c:v>
                </c:pt>
              </c:numCache>
            </c:numRef>
          </c:val>
          <c:extLst>
            <c:ext xmlns:c16="http://schemas.microsoft.com/office/drawing/2014/chart" uri="{C3380CC4-5D6E-409C-BE32-E72D297353CC}">
              <c16:uniqueId val="{00000020-B9C8-4032-ACCB-8ABDD185AA0F}"/>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Июнь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EE7E-4537-A06A-D14C266103CE}"/>
              </c:ext>
            </c:extLst>
          </c:dPt>
          <c:dPt>
            <c:idx val="1"/>
            <c:bubble3D val="0"/>
            <c:spPr>
              <a:solidFill>
                <a:srgbClr val="EA4335"/>
              </a:solidFill>
            </c:spPr>
            <c:extLst>
              <c:ext xmlns:c16="http://schemas.microsoft.com/office/drawing/2014/chart" uri="{C3380CC4-5D6E-409C-BE32-E72D297353CC}">
                <c16:uniqueId val="{00000003-EE7E-4537-A06A-D14C266103CE}"/>
              </c:ext>
            </c:extLst>
          </c:dPt>
          <c:dPt>
            <c:idx val="2"/>
            <c:bubble3D val="0"/>
            <c:spPr>
              <a:solidFill>
                <a:srgbClr val="FBBC04"/>
              </a:solidFill>
            </c:spPr>
            <c:extLst>
              <c:ext xmlns:c16="http://schemas.microsoft.com/office/drawing/2014/chart" uri="{C3380CC4-5D6E-409C-BE32-E72D297353CC}">
                <c16:uniqueId val="{00000005-EE7E-4537-A06A-D14C266103CE}"/>
              </c:ext>
            </c:extLst>
          </c:dPt>
          <c:dPt>
            <c:idx val="3"/>
            <c:bubble3D val="0"/>
            <c:spPr>
              <a:solidFill>
                <a:srgbClr val="34A853"/>
              </a:solidFill>
            </c:spPr>
            <c:extLst>
              <c:ext xmlns:c16="http://schemas.microsoft.com/office/drawing/2014/chart" uri="{C3380CC4-5D6E-409C-BE32-E72D297353CC}">
                <c16:uniqueId val="{00000007-EE7E-4537-A06A-D14C266103CE}"/>
              </c:ext>
            </c:extLst>
          </c:dPt>
          <c:dPt>
            <c:idx val="4"/>
            <c:bubble3D val="0"/>
            <c:spPr>
              <a:solidFill>
                <a:srgbClr val="FF6D01"/>
              </a:solidFill>
            </c:spPr>
            <c:extLst>
              <c:ext xmlns:c16="http://schemas.microsoft.com/office/drawing/2014/chart" uri="{C3380CC4-5D6E-409C-BE32-E72D297353CC}">
                <c16:uniqueId val="{00000009-EE7E-4537-A06A-D14C266103CE}"/>
              </c:ext>
            </c:extLst>
          </c:dPt>
          <c:dPt>
            <c:idx val="5"/>
            <c:bubble3D val="0"/>
            <c:spPr>
              <a:solidFill>
                <a:srgbClr val="46BDC6"/>
              </a:solidFill>
            </c:spPr>
            <c:extLst>
              <c:ext xmlns:c16="http://schemas.microsoft.com/office/drawing/2014/chart" uri="{C3380CC4-5D6E-409C-BE32-E72D297353CC}">
                <c16:uniqueId val="{0000000B-EE7E-4537-A06A-D14C266103CE}"/>
              </c:ext>
            </c:extLst>
          </c:dPt>
          <c:dPt>
            <c:idx val="6"/>
            <c:bubble3D val="0"/>
            <c:spPr>
              <a:solidFill>
                <a:srgbClr val="7BAAF7"/>
              </a:solidFill>
            </c:spPr>
            <c:extLst>
              <c:ext xmlns:c16="http://schemas.microsoft.com/office/drawing/2014/chart" uri="{C3380CC4-5D6E-409C-BE32-E72D297353CC}">
                <c16:uniqueId val="{0000000D-EE7E-4537-A06A-D14C266103CE}"/>
              </c:ext>
            </c:extLst>
          </c:dPt>
          <c:dPt>
            <c:idx val="7"/>
            <c:bubble3D val="0"/>
            <c:spPr>
              <a:solidFill>
                <a:srgbClr val="F07B72"/>
              </a:solidFill>
            </c:spPr>
            <c:extLst>
              <c:ext xmlns:c16="http://schemas.microsoft.com/office/drawing/2014/chart" uri="{C3380CC4-5D6E-409C-BE32-E72D297353CC}">
                <c16:uniqueId val="{0000000F-EE7E-4537-A06A-D14C266103CE}"/>
              </c:ext>
            </c:extLst>
          </c:dPt>
          <c:dPt>
            <c:idx val="8"/>
            <c:bubble3D val="0"/>
            <c:spPr>
              <a:solidFill>
                <a:srgbClr val="FCD04F"/>
              </a:solidFill>
            </c:spPr>
            <c:extLst>
              <c:ext xmlns:c16="http://schemas.microsoft.com/office/drawing/2014/chart" uri="{C3380CC4-5D6E-409C-BE32-E72D297353CC}">
                <c16:uniqueId val="{00000011-EE7E-4537-A06A-D14C266103CE}"/>
              </c:ext>
            </c:extLst>
          </c:dPt>
          <c:cat>
            <c:strRef>
              <c:f>'Отчет Июнь 24'!$A$3:$A$11</c:f>
              <c:strCache>
                <c:ptCount val="9"/>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pt idx="6">
                  <c:v>Червякова Ольга</c:v>
                </c:pt>
                <c:pt idx="7">
                  <c:v>Толкачев Егор</c:v>
                </c:pt>
                <c:pt idx="8">
                  <c:v>Макаров Даниил</c:v>
                </c:pt>
              </c:strCache>
            </c:strRef>
          </c:cat>
          <c:val>
            <c:numRef>
              <c:f>'Отчет Июнь 24'!$B$3:$B$11</c:f>
              <c:numCache>
                <c:formatCode>General</c:formatCode>
                <c:ptCount val="9"/>
                <c:pt idx="0">
                  <c:v>0</c:v>
                </c:pt>
                <c:pt idx="1">
                  <c:v>0</c:v>
                </c:pt>
                <c:pt idx="2">
                  <c:v>7</c:v>
                </c:pt>
                <c:pt idx="3">
                  <c:v>3</c:v>
                </c:pt>
                <c:pt idx="4">
                  <c:v>42</c:v>
                </c:pt>
                <c:pt idx="5">
                  <c:v>0</c:v>
                </c:pt>
                <c:pt idx="6">
                  <c:v>159</c:v>
                </c:pt>
                <c:pt idx="7">
                  <c:v>135</c:v>
                </c:pt>
                <c:pt idx="8">
                  <c:v>36</c:v>
                </c:pt>
              </c:numCache>
            </c:numRef>
          </c:val>
          <c:extLst>
            <c:ext xmlns:c16="http://schemas.microsoft.com/office/drawing/2014/chart" uri="{C3380CC4-5D6E-409C-BE32-E72D297353CC}">
              <c16:uniqueId val="{00000012-EE7E-4537-A06A-D14C266103C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chemeClr val="accent4"/>
              </a:solidFill>
            </c:spPr>
            <c:extLst>
              <c:ext xmlns:c16="http://schemas.microsoft.com/office/drawing/2014/chart" uri="{C3380CC4-5D6E-409C-BE32-E72D297353CC}">
                <c16:uniqueId val="{00000001-1097-48FD-99D1-AC1053F8168A}"/>
              </c:ext>
            </c:extLst>
          </c:dPt>
          <c:dPt>
            <c:idx val="1"/>
            <c:bubble3D val="0"/>
            <c:spPr>
              <a:solidFill>
                <a:schemeClr val="accent3"/>
              </a:solidFill>
            </c:spPr>
            <c:extLst>
              <c:ext xmlns:c16="http://schemas.microsoft.com/office/drawing/2014/chart" uri="{C3380CC4-5D6E-409C-BE32-E72D297353CC}">
                <c16:uniqueId val="{00000003-1097-48FD-99D1-AC1053F8168A}"/>
              </c:ext>
            </c:extLst>
          </c:dPt>
          <c:dPt>
            <c:idx val="2"/>
            <c:bubble3D val="0"/>
            <c:spPr>
              <a:solidFill>
                <a:schemeClr val="accent2"/>
              </a:solidFill>
            </c:spPr>
            <c:extLst>
              <c:ext xmlns:c16="http://schemas.microsoft.com/office/drawing/2014/chart" uri="{C3380CC4-5D6E-409C-BE32-E72D297353CC}">
                <c16:uniqueId val="{00000005-1097-48FD-99D1-AC1053F8168A}"/>
              </c:ext>
            </c:extLst>
          </c:dPt>
          <c:cat>
            <c:strRef>
              <c:f>'Отчет Июнь 24'!$C$14:$C$16</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Июнь 24'!$D$14:$D$16</c:f>
              <c:numCache>
                <c:formatCode>General</c:formatCode>
                <c:ptCount val="3"/>
                <c:pt idx="0">
                  <c:v>27</c:v>
                </c:pt>
                <c:pt idx="1">
                  <c:v>0</c:v>
                </c:pt>
                <c:pt idx="2">
                  <c:v>0</c:v>
                </c:pt>
              </c:numCache>
            </c:numRef>
          </c:val>
          <c:extLst>
            <c:ext xmlns:c16="http://schemas.microsoft.com/office/drawing/2014/chart" uri="{C3380CC4-5D6E-409C-BE32-E72D297353CC}">
              <c16:uniqueId val="{00000006-1097-48FD-99D1-AC1053F8168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Отчет по сотрудникам за месяц</a:t>
            </a:r>
          </a:p>
        </c:rich>
      </c:tx>
      <c:overlay val="0"/>
    </c:title>
    <c:autoTitleDeleted val="0"/>
    <c:plotArea>
      <c:layout/>
      <c:barChart>
        <c:barDir val="col"/>
        <c:grouping val="clustered"/>
        <c:varyColors val="1"/>
        <c:ser>
          <c:idx val="0"/>
          <c:order val="0"/>
          <c:tx>
            <c:strRef>
              <c:f>'Отчет май 24'!$D$2</c:f>
              <c:strCache>
                <c:ptCount val="1"/>
                <c:pt idx="0">
                  <c:v>Количество успешно завершенных заявок</c:v>
                </c:pt>
              </c:strCache>
            </c:strRef>
          </c:tx>
          <c:spPr>
            <a:solidFill>
              <a:srgbClr val="34A853"/>
            </a:solidFill>
            <a:ln cmpd="sng">
              <a:solidFill>
                <a:srgbClr val="000000"/>
              </a:solidFill>
            </a:ln>
          </c:spPr>
          <c:invertIfNegative val="1"/>
          <c:cat>
            <c:strRef>
              <c:f>'Отчет май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май 24'!$D$3:$D$8</c:f>
              <c:numCache>
                <c:formatCode>General</c:formatCode>
                <c:ptCount val="6"/>
                <c:pt idx="0">
                  <c:v>0</c:v>
                </c:pt>
                <c:pt idx="1">
                  <c:v>1</c:v>
                </c:pt>
                <c:pt idx="2">
                  <c:v>0</c:v>
                </c:pt>
                <c:pt idx="3">
                  <c:v>4</c:v>
                </c:pt>
                <c:pt idx="4">
                  <c:v>3</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E1E-4D4B-872E-142B3608BD1D}"/>
            </c:ext>
          </c:extLst>
        </c:ser>
        <c:ser>
          <c:idx val="1"/>
          <c:order val="1"/>
          <c:tx>
            <c:strRef>
              <c:f>'Отчет май 24'!$E$2</c:f>
              <c:strCache>
                <c:ptCount val="1"/>
                <c:pt idx="0">
                  <c:v>Количество заявок, переведенных в тикеты</c:v>
                </c:pt>
              </c:strCache>
            </c:strRef>
          </c:tx>
          <c:spPr>
            <a:solidFill>
              <a:srgbClr val="FBBC04"/>
            </a:solidFill>
            <a:ln cmpd="sng">
              <a:solidFill>
                <a:srgbClr val="000000"/>
              </a:solidFill>
            </a:ln>
          </c:spPr>
          <c:invertIfNegative val="1"/>
          <c:cat>
            <c:strRef>
              <c:f>'Отчет май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май 24'!$E$3:$E$8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E1E-4D4B-872E-142B3608BD1D}"/>
            </c:ext>
          </c:extLst>
        </c:ser>
        <c:ser>
          <c:idx val="2"/>
          <c:order val="2"/>
          <c:tx>
            <c:strRef>
              <c:f>'Отчет май 24'!$F$2</c:f>
              <c:strCache>
                <c:ptCount val="1"/>
                <c:pt idx="0">
                  <c:v>Количество незавершенных заявок</c:v>
                </c:pt>
              </c:strCache>
            </c:strRef>
          </c:tx>
          <c:spPr>
            <a:solidFill>
              <a:srgbClr val="FF0000"/>
            </a:solidFill>
            <a:ln cmpd="sng">
              <a:solidFill>
                <a:srgbClr val="000000"/>
              </a:solidFill>
            </a:ln>
          </c:spPr>
          <c:invertIfNegative val="1"/>
          <c:cat>
            <c:strRef>
              <c:f>'Отчет май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май 24'!$F$3:$F$8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E1E-4D4B-872E-142B3608BD1D}"/>
            </c:ext>
          </c:extLst>
        </c:ser>
        <c:dLbls>
          <c:showLegendKey val="0"/>
          <c:showVal val="0"/>
          <c:showCatName val="0"/>
          <c:showSerName val="0"/>
          <c:showPercent val="0"/>
          <c:showBubbleSize val="0"/>
        </c:dLbls>
        <c:gapWidth val="150"/>
        <c:axId val="70695469"/>
        <c:axId val="580668280"/>
      </c:barChart>
      <c:catAx>
        <c:axId val="706954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Сотрудник</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580668280"/>
        <c:crosses val="autoZero"/>
        <c:auto val="1"/>
        <c:lblAlgn val="ctr"/>
        <c:lblOffset val="100"/>
        <c:noMultiLvlLbl val="1"/>
      </c:catAx>
      <c:valAx>
        <c:axId val="5806682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70695469"/>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май 24'!$I$2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1B87-4634-913F-A53EE862EDA9}"/>
              </c:ext>
            </c:extLst>
          </c:dPt>
          <c:dPt>
            <c:idx val="1"/>
            <c:bubble3D val="0"/>
            <c:spPr>
              <a:solidFill>
                <a:srgbClr val="EA4335"/>
              </a:solidFill>
            </c:spPr>
            <c:extLst>
              <c:ext xmlns:c16="http://schemas.microsoft.com/office/drawing/2014/chart" uri="{C3380CC4-5D6E-409C-BE32-E72D297353CC}">
                <c16:uniqueId val="{00000003-1B87-4634-913F-A53EE862EDA9}"/>
              </c:ext>
            </c:extLst>
          </c:dPt>
          <c:dPt>
            <c:idx val="2"/>
            <c:bubble3D val="0"/>
            <c:spPr>
              <a:solidFill>
                <a:srgbClr val="FBBC04"/>
              </a:solidFill>
            </c:spPr>
            <c:extLst>
              <c:ext xmlns:c16="http://schemas.microsoft.com/office/drawing/2014/chart" uri="{C3380CC4-5D6E-409C-BE32-E72D297353CC}">
                <c16:uniqueId val="{00000005-1B87-4634-913F-A53EE862EDA9}"/>
              </c:ext>
            </c:extLst>
          </c:dPt>
          <c:dPt>
            <c:idx val="3"/>
            <c:bubble3D val="0"/>
            <c:spPr>
              <a:solidFill>
                <a:srgbClr val="34A853"/>
              </a:solidFill>
            </c:spPr>
            <c:extLst>
              <c:ext xmlns:c16="http://schemas.microsoft.com/office/drawing/2014/chart" uri="{C3380CC4-5D6E-409C-BE32-E72D297353CC}">
                <c16:uniqueId val="{00000007-1B87-4634-913F-A53EE862EDA9}"/>
              </c:ext>
            </c:extLst>
          </c:dPt>
          <c:dPt>
            <c:idx val="4"/>
            <c:bubble3D val="0"/>
            <c:spPr>
              <a:solidFill>
                <a:srgbClr val="FF6D01"/>
              </a:solidFill>
            </c:spPr>
            <c:extLst>
              <c:ext xmlns:c16="http://schemas.microsoft.com/office/drawing/2014/chart" uri="{C3380CC4-5D6E-409C-BE32-E72D297353CC}">
                <c16:uniqueId val="{00000009-1B87-4634-913F-A53EE862EDA9}"/>
              </c:ext>
            </c:extLst>
          </c:dPt>
          <c:dPt>
            <c:idx val="5"/>
            <c:bubble3D val="0"/>
            <c:spPr>
              <a:solidFill>
                <a:srgbClr val="46BDC6"/>
              </a:solidFill>
            </c:spPr>
            <c:extLst>
              <c:ext xmlns:c16="http://schemas.microsoft.com/office/drawing/2014/chart" uri="{C3380CC4-5D6E-409C-BE32-E72D297353CC}">
                <c16:uniqueId val="{0000000B-1B87-4634-913F-A53EE862EDA9}"/>
              </c:ext>
            </c:extLst>
          </c:dPt>
          <c:dPt>
            <c:idx val="6"/>
            <c:bubble3D val="0"/>
            <c:spPr>
              <a:solidFill>
                <a:srgbClr val="7BAAF7"/>
              </a:solidFill>
            </c:spPr>
            <c:extLst>
              <c:ext xmlns:c16="http://schemas.microsoft.com/office/drawing/2014/chart" uri="{C3380CC4-5D6E-409C-BE32-E72D297353CC}">
                <c16:uniqueId val="{0000000D-1B87-4634-913F-A53EE862EDA9}"/>
              </c:ext>
            </c:extLst>
          </c:dPt>
          <c:dPt>
            <c:idx val="7"/>
            <c:bubble3D val="0"/>
            <c:spPr>
              <a:solidFill>
                <a:srgbClr val="F07B72"/>
              </a:solidFill>
            </c:spPr>
            <c:extLst>
              <c:ext xmlns:c16="http://schemas.microsoft.com/office/drawing/2014/chart" uri="{C3380CC4-5D6E-409C-BE32-E72D297353CC}">
                <c16:uniqueId val="{0000000F-1B87-4634-913F-A53EE862EDA9}"/>
              </c:ext>
            </c:extLst>
          </c:dPt>
          <c:dPt>
            <c:idx val="8"/>
            <c:bubble3D val="0"/>
            <c:spPr>
              <a:solidFill>
                <a:srgbClr val="FCD04F"/>
              </a:solidFill>
            </c:spPr>
            <c:extLst>
              <c:ext xmlns:c16="http://schemas.microsoft.com/office/drawing/2014/chart" uri="{C3380CC4-5D6E-409C-BE32-E72D297353CC}">
                <c16:uniqueId val="{00000011-1B87-4634-913F-A53EE862EDA9}"/>
              </c:ext>
            </c:extLst>
          </c:dPt>
          <c:dPt>
            <c:idx val="9"/>
            <c:bubble3D val="0"/>
            <c:spPr>
              <a:solidFill>
                <a:srgbClr val="71C287"/>
              </a:solidFill>
            </c:spPr>
            <c:extLst>
              <c:ext xmlns:c16="http://schemas.microsoft.com/office/drawing/2014/chart" uri="{C3380CC4-5D6E-409C-BE32-E72D297353CC}">
                <c16:uniqueId val="{00000013-1B87-4634-913F-A53EE862EDA9}"/>
              </c:ext>
            </c:extLst>
          </c:dPt>
          <c:dPt>
            <c:idx val="10"/>
            <c:bubble3D val="0"/>
            <c:spPr>
              <a:solidFill>
                <a:srgbClr val="FF994D"/>
              </a:solidFill>
            </c:spPr>
            <c:extLst>
              <c:ext xmlns:c16="http://schemas.microsoft.com/office/drawing/2014/chart" uri="{C3380CC4-5D6E-409C-BE32-E72D297353CC}">
                <c16:uniqueId val="{00000015-1B87-4634-913F-A53EE862EDA9}"/>
              </c:ext>
            </c:extLst>
          </c:dPt>
          <c:dPt>
            <c:idx val="11"/>
            <c:bubble3D val="0"/>
            <c:spPr>
              <a:solidFill>
                <a:srgbClr val="7ED1D7"/>
              </a:solidFill>
            </c:spPr>
            <c:extLst>
              <c:ext xmlns:c16="http://schemas.microsoft.com/office/drawing/2014/chart" uri="{C3380CC4-5D6E-409C-BE32-E72D297353CC}">
                <c16:uniqueId val="{00000017-1B87-4634-913F-A53EE862EDA9}"/>
              </c:ext>
            </c:extLst>
          </c:dPt>
          <c:dPt>
            <c:idx val="12"/>
            <c:bubble3D val="0"/>
            <c:spPr>
              <a:solidFill>
                <a:srgbClr val="B3CEFB"/>
              </a:solidFill>
            </c:spPr>
            <c:extLst>
              <c:ext xmlns:c16="http://schemas.microsoft.com/office/drawing/2014/chart" uri="{C3380CC4-5D6E-409C-BE32-E72D297353CC}">
                <c16:uniqueId val="{00000019-1B87-4634-913F-A53EE862EDA9}"/>
              </c:ext>
            </c:extLst>
          </c:dPt>
          <c:dPt>
            <c:idx val="13"/>
            <c:bubble3D val="0"/>
            <c:spPr>
              <a:solidFill>
                <a:srgbClr val="F7B4AE"/>
              </a:solidFill>
            </c:spPr>
            <c:extLst>
              <c:ext xmlns:c16="http://schemas.microsoft.com/office/drawing/2014/chart" uri="{C3380CC4-5D6E-409C-BE32-E72D297353CC}">
                <c16:uniqueId val="{0000001B-1B87-4634-913F-A53EE862EDA9}"/>
              </c:ext>
            </c:extLst>
          </c:dPt>
          <c:dPt>
            <c:idx val="14"/>
            <c:bubble3D val="0"/>
            <c:spPr>
              <a:solidFill>
                <a:srgbClr val="FDE49B"/>
              </a:solidFill>
            </c:spPr>
            <c:extLst>
              <c:ext xmlns:c16="http://schemas.microsoft.com/office/drawing/2014/chart" uri="{C3380CC4-5D6E-409C-BE32-E72D297353CC}">
                <c16:uniqueId val="{0000001D-1B87-4634-913F-A53EE862EDA9}"/>
              </c:ext>
            </c:extLst>
          </c:dPt>
          <c:dPt>
            <c:idx val="15"/>
            <c:bubble3D val="0"/>
            <c:spPr>
              <a:solidFill>
                <a:srgbClr val="AEDCBA"/>
              </a:solidFill>
            </c:spPr>
            <c:extLst>
              <c:ext xmlns:c16="http://schemas.microsoft.com/office/drawing/2014/chart" uri="{C3380CC4-5D6E-409C-BE32-E72D297353CC}">
                <c16:uniqueId val="{0000001F-1B87-4634-913F-A53EE862EDA9}"/>
              </c:ext>
            </c:extLst>
          </c:dPt>
          <c:dPt>
            <c:idx val="16"/>
            <c:bubble3D val="0"/>
            <c:spPr>
              <a:solidFill>
                <a:srgbClr val="FFC599"/>
              </a:solidFill>
            </c:spPr>
            <c:extLst>
              <c:ext xmlns:c16="http://schemas.microsoft.com/office/drawing/2014/chart" uri="{C3380CC4-5D6E-409C-BE32-E72D297353CC}">
                <c16:uniqueId val="{00000021-1B87-4634-913F-A53EE862EDA9}"/>
              </c:ext>
            </c:extLst>
          </c:dPt>
          <c:cat>
            <c:strRef>
              <c:f>'Отчет май 24'!$H$3:$H$19</c:f>
              <c:strCache>
                <c:ptCount val="17"/>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pt idx="15">
                  <c:v>Максима</c:v>
                </c:pt>
                <c:pt idx="16">
                  <c:v>Новый клиент</c:v>
                </c:pt>
              </c:strCache>
            </c:strRef>
          </c:cat>
          <c:val>
            <c:numRef>
              <c:f>'Отчет май 24'!$I$3:$I$19</c:f>
              <c:numCache>
                <c:formatCode>General</c:formatCode>
                <c:ptCount val="17"/>
                <c:pt idx="0">
                  <c:v>0</c:v>
                </c:pt>
                <c:pt idx="1">
                  <c:v>1</c:v>
                </c:pt>
                <c:pt idx="2">
                  <c:v>0</c:v>
                </c:pt>
                <c:pt idx="3">
                  <c:v>4</c:v>
                </c:pt>
                <c:pt idx="4">
                  <c:v>0</c:v>
                </c:pt>
                <c:pt idx="5">
                  <c:v>0</c:v>
                </c:pt>
                <c:pt idx="6">
                  <c:v>0</c:v>
                </c:pt>
                <c:pt idx="7">
                  <c:v>12</c:v>
                </c:pt>
                <c:pt idx="8">
                  <c:v>1</c:v>
                </c:pt>
                <c:pt idx="9">
                  <c:v>1</c:v>
                </c:pt>
                <c:pt idx="10">
                  <c:v>0</c:v>
                </c:pt>
                <c:pt idx="11">
                  <c:v>2</c:v>
                </c:pt>
                <c:pt idx="12">
                  <c:v>0</c:v>
                </c:pt>
                <c:pt idx="13">
                  <c:v>0</c:v>
                </c:pt>
                <c:pt idx="14">
                  <c:v>0</c:v>
                </c:pt>
                <c:pt idx="15">
                  <c:v>1</c:v>
                </c:pt>
                <c:pt idx="16">
                  <c:v>2</c:v>
                </c:pt>
              </c:numCache>
            </c:numRef>
          </c:val>
          <c:extLst>
            <c:ext xmlns:c16="http://schemas.microsoft.com/office/drawing/2014/chart" uri="{C3380CC4-5D6E-409C-BE32-E72D297353CC}">
              <c16:uniqueId val="{00000022-1B87-4634-913F-A53EE862EDA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часов</a:t>
            </a:r>
          </a:p>
        </c:rich>
      </c:tx>
      <c:overlay val="0"/>
    </c:title>
    <c:autoTitleDeleted val="0"/>
    <c:plotArea>
      <c:layout/>
      <c:pieChart>
        <c:varyColors val="1"/>
        <c:ser>
          <c:idx val="0"/>
          <c:order val="0"/>
          <c:tx>
            <c:strRef>
              <c:f>'Отчет май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A8DC-461D-A827-6549B99D178A}"/>
              </c:ext>
            </c:extLst>
          </c:dPt>
          <c:dPt>
            <c:idx val="1"/>
            <c:bubble3D val="0"/>
            <c:spPr>
              <a:solidFill>
                <a:srgbClr val="EA4335"/>
              </a:solidFill>
            </c:spPr>
            <c:extLst>
              <c:ext xmlns:c16="http://schemas.microsoft.com/office/drawing/2014/chart" uri="{C3380CC4-5D6E-409C-BE32-E72D297353CC}">
                <c16:uniqueId val="{00000003-A8DC-461D-A827-6549B99D178A}"/>
              </c:ext>
            </c:extLst>
          </c:dPt>
          <c:dPt>
            <c:idx val="2"/>
            <c:bubble3D val="0"/>
            <c:spPr>
              <a:solidFill>
                <a:srgbClr val="FBBC04"/>
              </a:solidFill>
            </c:spPr>
            <c:extLst>
              <c:ext xmlns:c16="http://schemas.microsoft.com/office/drawing/2014/chart" uri="{C3380CC4-5D6E-409C-BE32-E72D297353CC}">
                <c16:uniqueId val="{00000005-A8DC-461D-A827-6549B99D178A}"/>
              </c:ext>
            </c:extLst>
          </c:dPt>
          <c:dPt>
            <c:idx val="3"/>
            <c:bubble3D val="0"/>
            <c:spPr>
              <a:solidFill>
                <a:srgbClr val="34A853"/>
              </a:solidFill>
            </c:spPr>
            <c:extLst>
              <c:ext xmlns:c16="http://schemas.microsoft.com/office/drawing/2014/chart" uri="{C3380CC4-5D6E-409C-BE32-E72D297353CC}">
                <c16:uniqueId val="{00000007-A8DC-461D-A827-6549B99D178A}"/>
              </c:ext>
            </c:extLst>
          </c:dPt>
          <c:dPt>
            <c:idx val="4"/>
            <c:bubble3D val="0"/>
            <c:spPr>
              <a:solidFill>
                <a:srgbClr val="FF6D01"/>
              </a:solidFill>
            </c:spPr>
            <c:extLst>
              <c:ext xmlns:c16="http://schemas.microsoft.com/office/drawing/2014/chart" uri="{C3380CC4-5D6E-409C-BE32-E72D297353CC}">
                <c16:uniqueId val="{00000009-A8DC-461D-A827-6549B99D178A}"/>
              </c:ext>
            </c:extLst>
          </c:dPt>
          <c:dPt>
            <c:idx val="5"/>
            <c:bubble3D val="0"/>
            <c:spPr>
              <a:solidFill>
                <a:srgbClr val="46BDC6"/>
              </a:solidFill>
            </c:spPr>
            <c:extLst>
              <c:ext xmlns:c16="http://schemas.microsoft.com/office/drawing/2014/chart" uri="{C3380CC4-5D6E-409C-BE32-E72D297353CC}">
                <c16:uniqueId val="{0000000B-A8DC-461D-A827-6549B99D178A}"/>
              </c:ext>
            </c:extLst>
          </c:dPt>
          <c:dPt>
            <c:idx val="6"/>
            <c:bubble3D val="0"/>
            <c:spPr>
              <a:solidFill>
                <a:srgbClr val="7BAAF7"/>
              </a:solidFill>
            </c:spPr>
            <c:extLst>
              <c:ext xmlns:c16="http://schemas.microsoft.com/office/drawing/2014/chart" uri="{C3380CC4-5D6E-409C-BE32-E72D297353CC}">
                <c16:uniqueId val="{0000000D-A8DC-461D-A827-6549B99D178A}"/>
              </c:ext>
            </c:extLst>
          </c:dPt>
          <c:dPt>
            <c:idx val="7"/>
            <c:bubble3D val="0"/>
            <c:spPr>
              <a:solidFill>
                <a:srgbClr val="F07B72"/>
              </a:solidFill>
            </c:spPr>
            <c:extLst>
              <c:ext xmlns:c16="http://schemas.microsoft.com/office/drawing/2014/chart" uri="{C3380CC4-5D6E-409C-BE32-E72D297353CC}">
                <c16:uniqueId val="{0000000F-A8DC-461D-A827-6549B99D178A}"/>
              </c:ext>
            </c:extLst>
          </c:dPt>
          <c:dPt>
            <c:idx val="8"/>
            <c:bubble3D val="0"/>
            <c:spPr>
              <a:solidFill>
                <a:srgbClr val="FCD04F"/>
              </a:solidFill>
            </c:spPr>
            <c:extLst>
              <c:ext xmlns:c16="http://schemas.microsoft.com/office/drawing/2014/chart" uri="{C3380CC4-5D6E-409C-BE32-E72D297353CC}">
                <c16:uniqueId val="{00000011-A8DC-461D-A827-6549B99D178A}"/>
              </c:ext>
            </c:extLst>
          </c:dPt>
          <c:cat>
            <c:strRef>
              <c:f>'Отчет май 24'!$A$3:$A$11</c:f>
              <c:strCache>
                <c:ptCount val="9"/>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pt idx="6">
                  <c:v>Червякова Ольга</c:v>
                </c:pt>
                <c:pt idx="7">
                  <c:v>Толкачев Егор</c:v>
                </c:pt>
                <c:pt idx="8">
                  <c:v>Макаров Даниил</c:v>
                </c:pt>
              </c:strCache>
            </c:strRef>
          </c:cat>
          <c:val>
            <c:numRef>
              <c:f>'Отчет май 24'!$B$3:$B$11</c:f>
              <c:numCache>
                <c:formatCode>General</c:formatCode>
                <c:ptCount val="9"/>
                <c:pt idx="0">
                  <c:v>0</c:v>
                </c:pt>
                <c:pt idx="1">
                  <c:v>4</c:v>
                </c:pt>
                <c:pt idx="2">
                  <c:v>32</c:v>
                </c:pt>
                <c:pt idx="3">
                  <c:v>30</c:v>
                </c:pt>
                <c:pt idx="4">
                  <c:v>91</c:v>
                </c:pt>
                <c:pt idx="5">
                  <c:v>0</c:v>
                </c:pt>
                <c:pt idx="6">
                  <c:v>83</c:v>
                </c:pt>
                <c:pt idx="7">
                  <c:v>118</c:v>
                </c:pt>
                <c:pt idx="8">
                  <c:v>41</c:v>
                </c:pt>
              </c:numCache>
            </c:numRef>
          </c:val>
          <c:extLst>
            <c:ext xmlns:c16="http://schemas.microsoft.com/office/drawing/2014/chart" uri="{C3380CC4-5D6E-409C-BE32-E72D297353CC}">
              <c16:uniqueId val="{00000012-A8DC-461D-A827-6549B99D178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chemeClr val="accent4"/>
              </a:solidFill>
            </c:spPr>
            <c:extLst>
              <c:ext xmlns:c16="http://schemas.microsoft.com/office/drawing/2014/chart" uri="{C3380CC4-5D6E-409C-BE32-E72D297353CC}">
                <c16:uniqueId val="{00000001-AE2F-41D7-BAD3-1AE8B6E5B4AE}"/>
              </c:ext>
            </c:extLst>
          </c:dPt>
          <c:dPt>
            <c:idx val="1"/>
            <c:bubble3D val="0"/>
            <c:spPr>
              <a:solidFill>
                <a:schemeClr val="accent3"/>
              </a:solidFill>
            </c:spPr>
            <c:extLst>
              <c:ext xmlns:c16="http://schemas.microsoft.com/office/drawing/2014/chart" uri="{C3380CC4-5D6E-409C-BE32-E72D297353CC}">
                <c16:uniqueId val="{00000003-AE2F-41D7-BAD3-1AE8B6E5B4AE}"/>
              </c:ext>
            </c:extLst>
          </c:dPt>
          <c:dPt>
            <c:idx val="2"/>
            <c:bubble3D val="0"/>
            <c:spPr>
              <a:solidFill>
                <a:schemeClr val="accent2"/>
              </a:solidFill>
            </c:spPr>
            <c:extLst>
              <c:ext xmlns:c16="http://schemas.microsoft.com/office/drawing/2014/chart" uri="{C3380CC4-5D6E-409C-BE32-E72D297353CC}">
                <c16:uniqueId val="{00000005-AE2F-41D7-BAD3-1AE8B6E5B4AE}"/>
              </c:ext>
            </c:extLst>
          </c:dPt>
          <c:cat>
            <c:strRef>
              <c:f>'Отчет май 24'!$C$15:$C$17</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май 24'!$D$15:$D$17</c:f>
              <c:numCache>
                <c:formatCode>General</c:formatCode>
                <c:ptCount val="3"/>
                <c:pt idx="0">
                  <c:v>22</c:v>
                </c:pt>
                <c:pt idx="1">
                  <c:v>2</c:v>
                </c:pt>
                <c:pt idx="2">
                  <c:v>0</c:v>
                </c:pt>
              </c:numCache>
            </c:numRef>
          </c:val>
          <c:extLst>
            <c:ext xmlns:c16="http://schemas.microsoft.com/office/drawing/2014/chart" uri="{C3380CC4-5D6E-409C-BE32-E72D297353CC}">
              <c16:uniqueId val="{00000006-AE2F-41D7-BAD3-1AE8B6E5B4A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Отчет по сотрудникам за месяц</a:t>
            </a:r>
          </a:p>
        </c:rich>
      </c:tx>
      <c:overlay val="0"/>
    </c:title>
    <c:autoTitleDeleted val="0"/>
    <c:plotArea>
      <c:layout/>
      <c:barChart>
        <c:barDir val="col"/>
        <c:grouping val="clustered"/>
        <c:varyColors val="1"/>
        <c:ser>
          <c:idx val="0"/>
          <c:order val="0"/>
          <c:tx>
            <c:strRef>
              <c:f>'Отчет апрель 24'!$D$2</c:f>
              <c:strCache>
                <c:ptCount val="1"/>
                <c:pt idx="0">
                  <c:v>Количество успешно завершенных заявок</c:v>
                </c:pt>
              </c:strCache>
            </c:strRef>
          </c:tx>
          <c:spPr>
            <a:solidFill>
              <a:srgbClr val="34A853"/>
            </a:solidFill>
            <a:ln cmpd="sng">
              <a:solidFill>
                <a:srgbClr val="000000"/>
              </a:solidFill>
            </a:ln>
          </c:spPr>
          <c:invertIfNegative val="1"/>
          <c:cat>
            <c:strRef>
              <c:f>'Отчет апрель 24'!$A$3:$A$12</c:f>
              <c:strCache>
                <c:ptCount val="10"/>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pt idx="6">
                  <c:v>Червякова Ольга</c:v>
                </c:pt>
                <c:pt idx="7">
                  <c:v>Толкачев Егор</c:v>
                </c:pt>
                <c:pt idx="8">
                  <c:v>Макаров Даниил</c:v>
                </c:pt>
                <c:pt idx="9">
                  <c:v>Мазалова Екатерина</c:v>
                </c:pt>
              </c:strCache>
            </c:strRef>
          </c:cat>
          <c:val>
            <c:numRef>
              <c:f>'Отчет апрель 24'!$D$3:$D$12</c:f>
              <c:numCache>
                <c:formatCode>General</c:formatCode>
                <c:ptCount val="10"/>
                <c:pt idx="0">
                  <c:v>9</c:v>
                </c:pt>
                <c:pt idx="1">
                  <c:v>9</c:v>
                </c:pt>
                <c:pt idx="2">
                  <c:v>6</c:v>
                </c:pt>
                <c:pt idx="3">
                  <c:v>8</c:v>
                </c:pt>
                <c:pt idx="4">
                  <c:v>3</c:v>
                </c:pt>
                <c:pt idx="5">
                  <c:v>2</c:v>
                </c:pt>
                <c:pt idx="6">
                  <c:v>7</c:v>
                </c:pt>
                <c:pt idx="7">
                  <c:v>5</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5E-46B9-8863-5DEED369E369}"/>
            </c:ext>
          </c:extLst>
        </c:ser>
        <c:ser>
          <c:idx val="1"/>
          <c:order val="1"/>
          <c:tx>
            <c:strRef>
              <c:f>'Отчет апрель 24'!$E$2</c:f>
              <c:strCache>
                <c:ptCount val="1"/>
                <c:pt idx="0">
                  <c:v>Количество заявок, переведенных в тикеты</c:v>
                </c:pt>
              </c:strCache>
            </c:strRef>
          </c:tx>
          <c:spPr>
            <a:solidFill>
              <a:srgbClr val="FBBC04"/>
            </a:solidFill>
            <a:ln cmpd="sng">
              <a:solidFill>
                <a:srgbClr val="000000"/>
              </a:solidFill>
            </a:ln>
          </c:spPr>
          <c:invertIfNegative val="1"/>
          <c:cat>
            <c:strRef>
              <c:f>'Отчет апрель 24'!$A$3:$A$12</c:f>
              <c:strCache>
                <c:ptCount val="10"/>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pt idx="6">
                  <c:v>Червякова Ольга</c:v>
                </c:pt>
                <c:pt idx="7">
                  <c:v>Толкачев Егор</c:v>
                </c:pt>
                <c:pt idx="8">
                  <c:v>Макаров Даниил</c:v>
                </c:pt>
                <c:pt idx="9">
                  <c:v>Мазалова Екатерина</c:v>
                </c:pt>
              </c:strCache>
            </c:strRef>
          </c:cat>
          <c:val>
            <c:numRef>
              <c:f>'Отчет апрель 24'!$E$3:$E$12</c:f>
              <c:numCache>
                <c:formatCode>General</c:formatCode>
                <c:ptCount val="10"/>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D5E-46B9-8863-5DEED369E369}"/>
            </c:ext>
          </c:extLst>
        </c:ser>
        <c:ser>
          <c:idx val="2"/>
          <c:order val="2"/>
          <c:tx>
            <c:strRef>
              <c:f>'Отчет апрель 24'!$F$2</c:f>
              <c:strCache>
                <c:ptCount val="1"/>
                <c:pt idx="0">
                  <c:v>Количество незавершенных заявок</c:v>
                </c:pt>
              </c:strCache>
            </c:strRef>
          </c:tx>
          <c:spPr>
            <a:solidFill>
              <a:srgbClr val="FF0000"/>
            </a:solidFill>
            <a:ln cmpd="sng">
              <a:solidFill>
                <a:srgbClr val="000000"/>
              </a:solidFill>
            </a:ln>
          </c:spPr>
          <c:invertIfNegative val="1"/>
          <c:cat>
            <c:strRef>
              <c:f>'Отчет апрель 24'!$A$3:$A$12</c:f>
              <c:strCache>
                <c:ptCount val="10"/>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pt idx="6">
                  <c:v>Червякова Ольга</c:v>
                </c:pt>
                <c:pt idx="7">
                  <c:v>Толкачев Егор</c:v>
                </c:pt>
                <c:pt idx="8">
                  <c:v>Макаров Даниил</c:v>
                </c:pt>
                <c:pt idx="9">
                  <c:v>Мазалова Екатерина</c:v>
                </c:pt>
              </c:strCache>
            </c:strRef>
          </c:cat>
          <c:val>
            <c:numRef>
              <c:f>'Отчет апрель 24'!$F$3:$F$12</c:f>
              <c:numCache>
                <c:formatCode>General</c:formatCode>
                <c:ptCount val="10"/>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5E-46B9-8863-5DEED369E369}"/>
            </c:ext>
          </c:extLst>
        </c:ser>
        <c:dLbls>
          <c:showLegendKey val="0"/>
          <c:showVal val="0"/>
          <c:showCatName val="0"/>
          <c:showSerName val="0"/>
          <c:showPercent val="0"/>
          <c:showBubbleSize val="0"/>
        </c:dLbls>
        <c:gapWidth val="150"/>
        <c:axId val="1745354169"/>
        <c:axId val="1782361933"/>
      </c:barChart>
      <c:catAx>
        <c:axId val="17453541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Сотрудник</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782361933"/>
        <c:crosses val="autoZero"/>
        <c:auto val="1"/>
        <c:lblAlgn val="ctr"/>
        <c:lblOffset val="100"/>
        <c:noMultiLvlLbl val="1"/>
      </c:catAx>
      <c:valAx>
        <c:axId val="17823619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745354169"/>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Количество поступивших обращений, Количество успешно закрытых обращений, Количество обращений, переведенных в тикеты and Количество незакрытых обращений</a:t>
            </a:r>
          </a:p>
        </c:rich>
      </c:tx>
      <c:overlay val="0"/>
    </c:title>
    <c:autoTitleDeleted val="0"/>
    <c:plotArea>
      <c:layout/>
      <c:pieChart>
        <c:varyColors val="1"/>
        <c:ser>
          <c:idx val="0"/>
          <c:order val="0"/>
          <c:tx>
            <c:strRef>
              <c:f>'Отчет апрель 24'!$I$2</c:f>
              <c:strCache>
                <c:ptCount val="1"/>
                <c:pt idx="0">
                  <c:v>Количество поступивших обращений</c:v>
                </c:pt>
              </c:strCache>
            </c:strRef>
          </c:tx>
          <c:dPt>
            <c:idx val="0"/>
            <c:bubble3D val="0"/>
            <c:spPr>
              <a:solidFill>
                <a:srgbClr val="4285F4"/>
              </a:solidFill>
            </c:spPr>
            <c:extLst>
              <c:ext xmlns:c16="http://schemas.microsoft.com/office/drawing/2014/chart" uri="{C3380CC4-5D6E-409C-BE32-E72D297353CC}">
                <c16:uniqueId val="{00000001-F80A-4DF0-9E95-9E64A1799100}"/>
              </c:ext>
            </c:extLst>
          </c:dPt>
          <c:dPt>
            <c:idx val="1"/>
            <c:bubble3D val="0"/>
            <c:spPr>
              <a:solidFill>
                <a:srgbClr val="EA4335"/>
              </a:solidFill>
            </c:spPr>
            <c:extLst>
              <c:ext xmlns:c16="http://schemas.microsoft.com/office/drawing/2014/chart" uri="{C3380CC4-5D6E-409C-BE32-E72D297353CC}">
                <c16:uniqueId val="{00000003-F80A-4DF0-9E95-9E64A1799100}"/>
              </c:ext>
            </c:extLst>
          </c:dPt>
          <c:dPt>
            <c:idx val="2"/>
            <c:bubble3D val="0"/>
            <c:spPr>
              <a:solidFill>
                <a:srgbClr val="FBBC04"/>
              </a:solidFill>
            </c:spPr>
            <c:extLst>
              <c:ext xmlns:c16="http://schemas.microsoft.com/office/drawing/2014/chart" uri="{C3380CC4-5D6E-409C-BE32-E72D297353CC}">
                <c16:uniqueId val="{00000005-F80A-4DF0-9E95-9E64A1799100}"/>
              </c:ext>
            </c:extLst>
          </c:dPt>
          <c:dPt>
            <c:idx val="3"/>
            <c:bubble3D val="0"/>
            <c:spPr>
              <a:solidFill>
                <a:srgbClr val="34A853"/>
              </a:solidFill>
            </c:spPr>
            <c:extLst>
              <c:ext xmlns:c16="http://schemas.microsoft.com/office/drawing/2014/chart" uri="{C3380CC4-5D6E-409C-BE32-E72D297353CC}">
                <c16:uniqueId val="{00000007-F80A-4DF0-9E95-9E64A1799100}"/>
              </c:ext>
            </c:extLst>
          </c:dPt>
          <c:dPt>
            <c:idx val="4"/>
            <c:bubble3D val="0"/>
            <c:spPr>
              <a:solidFill>
                <a:srgbClr val="FF6D01"/>
              </a:solidFill>
            </c:spPr>
            <c:extLst>
              <c:ext xmlns:c16="http://schemas.microsoft.com/office/drawing/2014/chart" uri="{C3380CC4-5D6E-409C-BE32-E72D297353CC}">
                <c16:uniqueId val="{00000009-F80A-4DF0-9E95-9E64A1799100}"/>
              </c:ext>
            </c:extLst>
          </c:dPt>
          <c:dPt>
            <c:idx val="5"/>
            <c:bubble3D val="0"/>
            <c:spPr>
              <a:solidFill>
                <a:srgbClr val="46BDC6"/>
              </a:solidFill>
            </c:spPr>
            <c:extLst>
              <c:ext xmlns:c16="http://schemas.microsoft.com/office/drawing/2014/chart" uri="{C3380CC4-5D6E-409C-BE32-E72D297353CC}">
                <c16:uniqueId val="{0000000B-F80A-4DF0-9E95-9E64A1799100}"/>
              </c:ext>
            </c:extLst>
          </c:dPt>
          <c:dPt>
            <c:idx val="6"/>
            <c:bubble3D val="0"/>
            <c:spPr>
              <a:solidFill>
                <a:srgbClr val="7BAAF7"/>
              </a:solidFill>
            </c:spPr>
            <c:extLst>
              <c:ext xmlns:c16="http://schemas.microsoft.com/office/drawing/2014/chart" uri="{C3380CC4-5D6E-409C-BE32-E72D297353CC}">
                <c16:uniqueId val="{0000000D-F80A-4DF0-9E95-9E64A1799100}"/>
              </c:ext>
            </c:extLst>
          </c:dPt>
          <c:dPt>
            <c:idx val="7"/>
            <c:bubble3D val="0"/>
            <c:spPr>
              <a:solidFill>
                <a:srgbClr val="F07B72"/>
              </a:solidFill>
            </c:spPr>
            <c:extLst>
              <c:ext xmlns:c16="http://schemas.microsoft.com/office/drawing/2014/chart" uri="{C3380CC4-5D6E-409C-BE32-E72D297353CC}">
                <c16:uniqueId val="{0000000F-F80A-4DF0-9E95-9E64A1799100}"/>
              </c:ext>
            </c:extLst>
          </c:dPt>
          <c:dPt>
            <c:idx val="8"/>
            <c:bubble3D val="0"/>
            <c:spPr>
              <a:solidFill>
                <a:srgbClr val="FCD04F"/>
              </a:solidFill>
            </c:spPr>
            <c:extLst>
              <c:ext xmlns:c16="http://schemas.microsoft.com/office/drawing/2014/chart" uri="{C3380CC4-5D6E-409C-BE32-E72D297353CC}">
                <c16:uniqueId val="{00000011-F80A-4DF0-9E95-9E64A1799100}"/>
              </c:ext>
            </c:extLst>
          </c:dPt>
          <c:dPt>
            <c:idx val="9"/>
            <c:bubble3D val="0"/>
            <c:spPr>
              <a:solidFill>
                <a:srgbClr val="71C287"/>
              </a:solidFill>
            </c:spPr>
            <c:extLst>
              <c:ext xmlns:c16="http://schemas.microsoft.com/office/drawing/2014/chart" uri="{C3380CC4-5D6E-409C-BE32-E72D297353CC}">
                <c16:uniqueId val="{00000013-F80A-4DF0-9E95-9E64A1799100}"/>
              </c:ext>
            </c:extLst>
          </c:dPt>
          <c:dPt>
            <c:idx val="10"/>
            <c:bubble3D val="0"/>
            <c:spPr>
              <a:solidFill>
                <a:srgbClr val="FF994D"/>
              </a:solidFill>
            </c:spPr>
            <c:extLst>
              <c:ext xmlns:c16="http://schemas.microsoft.com/office/drawing/2014/chart" uri="{C3380CC4-5D6E-409C-BE32-E72D297353CC}">
                <c16:uniqueId val="{00000015-F80A-4DF0-9E95-9E64A1799100}"/>
              </c:ext>
            </c:extLst>
          </c:dPt>
          <c:dPt>
            <c:idx val="11"/>
            <c:bubble3D val="0"/>
            <c:spPr>
              <a:solidFill>
                <a:srgbClr val="7ED1D7"/>
              </a:solidFill>
            </c:spPr>
            <c:extLst>
              <c:ext xmlns:c16="http://schemas.microsoft.com/office/drawing/2014/chart" uri="{C3380CC4-5D6E-409C-BE32-E72D297353CC}">
                <c16:uniqueId val="{00000017-F80A-4DF0-9E95-9E64A1799100}"/>
              </c:ext>
            </c:extLst>
          </c:dPt>
          <c:dPt>
            <c:idx val="12"/>
            <c:bubble3D val="0"/>
            <c:spPr>
              <a:solidFill>
                <a:srgbClr val="B3CEFB"/>
              </a:solidFill>
            </c:spPr>
            <c:extLst>
              <c:ext xmlns:c16="http://schemas.microsoft.com/office/drawing/2014/chart" uri="{C3380CC4-5D6E-409C-BE32-E72D297353CC}">
                <c16:uniqueId val="{00000019-F80A-4DF0-9E95-9E64A1799100}"/>
              </c:ext>
            </c:extLst>
          </c:dPt>
          <c:dPt>
            <c:idx val="13"/>
            <c:bubble3D val="0"/>
            <c:spPr>
              <a:solidFill>
                <a:srgbClr val="F7B4AE"/>
              </a:solidFill>
            </c:spPr>
            <c:extLst>
              <c:ext xmlns:c16="http://schemas.microsoft.com/office/drawing/2014/chart" uri="{C3380CC4-5D6E-409C-BE32-E72D297353CC}">
                <c16:uniqueId val="{0000001B-F80A-4DF0-9E95-9E64A1799100}"/>
              </c:ext>
            </c:extLst>
          </c:dPt>
          <c:dPt>
            <c:idx val="14"/>
            <c:bubble3D val="0"/>
            <c:spPr>
              <a:solidFill>
                <a:srgbClr val="FDE49B"/>
              </a:solidFill>
            </c:spPr>
            <c:extLst>
              <c:ext xmlns:c16="http://schemas.microsoft.com/office/drawing/2014/chart" uri="{C3380CC4-5D6E-409C-BE32-E72D297353CC}">
                <c16:uniqueId val="{0000001D-F80A-4DF0-9E95-9E64A1799100}"/>
              </c:ext>
            </c:extLst>
          </c:dPt>
          <c:cat>
            <c:strRef>
              <c:f>'Отчет апрель 24'!$H$3:$H$17</c:f>
              <c:strCache>
                <c:ptCount val="15"/>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pt idx="14">
                  <c:v>Sports</c:v>
                </c:pt>
              </c:strCache>
            </c:strRef>
          </c:cat>
          <c:val>
            <c:numRef>
              <c:f>'Отчет апрель 24'!$I$3:$I$17</c:f>
              <c:numCache>
                <c:formatCode>General</c:formatCode>
                <c:ptCount val="15"/>
                <c:pt idx="0">
                  <c:v>2</c:v>
                </c:pt>
                <c:pt idx="1">
                  <c:v>4</c:v>
                </c:pt>
                <c:pt idx="2">
                  <c:v>0</c:v>
                </c:pt>
                <c:pt idx="3">
                  <c:v>12</c:v>
                </c:pt>
                <c:pt idx="4">
                  <c:v>3</c:v>
                </c:pt>
                <c:pt idx="5">
                  <c:v>0</c:v>
                </c:pt>
                <c:pt idx="6">
                  <c:v>2</c:v>
                </c:pt>
                <c:pt idx="7">
                  <c:v>11</c:v>
                </c:pt>
                <c:pt idx="8">
                  <c:v>6</c:v>
                </c:pt>
                <c:pt idx="9">
                  <c:v>2</c:v>
                </c:pt>
                <c:pt idx="10">
                  <c:v>0</c:v>
                </c:pt>
                <c:pt idx="11">
                  <c:v>2</c:v>
                </c:pt>
                <c:pt idx="12">
                  <c:v>1</c:v>
                </c:pt>
                <c:pt idx="13">
                  <c:v>0</c:v>
                </c:pt>
                <c:pt idx="14">
                  <c:v>5</c:v>
                </c:pt>
              </c:numCache>
            </c:numRef>
          </c:val>
          <c:extLst>
            <c:ext xmlns:c16="http://schemas.microsoft.com/office/drawing/2014/chart" uri="{C3380CC4-5D6E-409C-BE32-E72D297353CC}">
              <c16:uniqueId val="{0000001E-F80A-4DF0-9E95-9E64A179910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часов</a:t>
            </a:r>
          </a:p>
        </c:rich>
      </c:tx>
      <c:overlay val="0"/>
    </c:title>
    <c:autoTitleDeleted val="0"/>
    <c:plotArea>
      <c:layout/>
      <c:pieChart>
        <c:varyColors val="1"/>
        <c:ser>
          <c:idx val="0"/>
          <c:order val="0"/>
          <c:tx>
            <c:strRef>
              <c:f>'Отчет апрель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F6AA-413C-81ED-FD690B295507}"/>
              </c:ext>
            </c:extLst>
          </c:dPt>
          <c:dPt>
            <c:idx val="1"/>
            <c:bubble3D val="0"/>
            <c:spPr>
              <a:solidFill>
                <a:srgbClr val="EA4335"/>
              </a:solidFill>
            </c:spPr>
            <c:extLst>
              <c:ext xmlns:c16="http://schemas.microsoft.com/office/drawing/2014/chart" uri="{C3380CC4-5D6E-409C-BE32-E72D297353CC}">
                <c16:uniqueId val="{00000003-F6AA-413C-81ED-FD690B295507}"/>
              </c:ext>
            </c:extLst>
          </c:dPt>
          <c:dPt>
            <c:idx val="2"/>
            <c:bubble3D val="0"/>
            <c:spPr>
              <a:solidFill>
                <a:srgbClr val="FBBC04"/>
              </a:solidFill>
            </c:spPr>
            <c:extLst>
              <c:ext xmlns:c16="http://schemas.microsoft.com/office/drawing/2014/chart" uri="{C3380CC4-5D6E-409C-BE32-E72D297353CC}">
                <c16:uniqueId val="{00000005-F6AA-413C-81ED-FD690B295507}"/>
              </c:ext>
            </c:extLst>
          </c:dPt>
          <c:dPt>
            <c:idx val="3"/>
            <c:bubble3D val="0"/>
            <c:spPr>
              <a:solidFill>
                <a:srgbClr val="34A853"/>
              </a:solidFill>
            </c:spPr>
            <c:extLst>
              <c:ext xmlns:c16="http://schemas.microsoft.com/office/drawing/2014/chart" uri="{C3380CC4-5D6E-409C-BE32-E72D297353CC}">
                <c16:uniqueId val="{00000007-F6AA-413C-81ED-FD690B295507}"/>
              </c:ext>
            </c:extLst>
          </c:dPt>
          <c:dPt>
            <c:idx val="4"/>
            <c:bubble3D val="0"/>
            <c:spPr>
              <a:solidFill>
                <a:srgbClr val="FF6D01"/>
              </a:solidFill>
            </c:spPr>
            <c:extLst>
              <c:ext xmlns:c16="http://schemas.microsoft.com/office/drawing/2014/chart" uri="{C3380CC4-5D6E-409C-BE32-E72D297353CC}">
                <c16:uniqueId val="{00000009-F6AA-413C-81ED-FD690B295507}"/>
              </c:ext>
            </c:extLst>
          </c:dPt>
          <c:dPt>
            <c:idx val="5"/>
            <c:bubble3D val="0"/>
            <c:spPr>
              <a:solidFill>
                <a:srgbClr val="46BDC6"/>
              </a:solidFill>
            </c:spPr>
            <c:extLst>
              <c:ext xmlns:c16="http://schemas.microsoft.com/office/drawing/2014/chart" uri="{C3380CC4-5D6E-409C-BE32-E72D297353CC}">
                <c16:uniqueId val="{0000000B-F6AA-413C-81ED-FD690B295507}"/>
              </c:ext>
            </c:extLst>
          </c:dPt>
          <c:dPt>
            <c:idx val="6"/>
            <c:bubble3D val="0"/>
            <c:spPr>
              <a:solidFill>
                <a:srgbClr val="7BAAF7"/>
              </a:solidFill>
            </c:spPr>
            <c:extLst>
              <c:ext xmlns:c16="http://schemas.microsoft.com/office/drawing/2014/chart" uri="{C3380CC4-5D6E-409C-BE32-E72D297353CC}">
                <c16:uniqueId val="{0000000D-F6AA-413C-81ED-FD690B295507}"/>
              </c:ext>
            </c:extLst>
          </c:dPt>
          <c:dPt>
            <c:idx val="7"/>
            <c:bubble3D val="0"/>
            <c:spPr>
              <a:solidFill>
                <a:srgbClr val="F07B72"/>
              </a:solidFill>
            </c:spPr>
            <c:extLst>
              <c:ext xmlns:c16="http://schemas.microsoft.com/office/drawing/2014/chart" uri="{C3380CC4-5D6E-409C-BE32-E72D297353CC}">
                <c16:uniqueId val="{0000000F-F6AA-413C-81ED-FD690B295507}"/>
              </c:ext>
            </c:extLst>
          </c:dPt>
          <c:dPt>
            <c:idx val="8"/>
            <c:bubble3D val="0"/>
            <c:spPr>
              <a:solidFill>
                <a:srgbClr val="FCD04F"/>
              </a:solidFill>
            </c:spPr>
            <c:extLst>
              <c:ext xmlns:c16="http://schemas.microsoft.com/office/drawing/2014/chart" uri="{C3380CC4-5D6E-409C-BE32-E72D297353CC}">
                <c16:uniqueId val="{00000011-F6AA-413C-81ED-FD690B295507}"/>
              </c:ext>
            </c:extLst>
          </c:dPt>
          <c:dPt>
            <c:idx val="9"/>
            <c:bubble3D val="0"/>
            <c:spPr>
              <a:solidFill>
                <a:srgbClr val="71C287"/>
              </a:solidFill>
            </c:spPr>
            <c:extLst>
              <c:ext xmlns:c16="http://schemas.microsoft.com/office/drawing/2014/chart" uri="{C3380CC4-5D6E-409C-BE32-E72D297353CC}">
                <c16:uniqueId val="{00000013-F6AA-413C-81ED-FD690B295507}"/>
              </c:ext>
            </c:extLst>
          </c:dPt>
          <c:cat>
            <c:strRef>
              <c:f>'Отчет апрель 24'!$A$3:$A$12</c:f>
              <c:strCache>
                <c:ptCount val="10"/>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pt idx="6">
                  <c:v>Червякова Ольга</c:v>
                </c:pt>
                <c:pt idx="7">
                  <c:v>Толкачев Егор</c:v>
                </c:pt>
                <c:pt idx="8">
                  <c:v>Макаров Даниил</c:v>
                </c:pt>
                <c:pt idx="9">
                  <c:v>Мазалова Екатерина</c:v>
                </c:pt>
              </c:strCache>
            </c:strRef>
          </c:cat>
          <c:val>
            <c:numRef>
              <c:f>'Отчет апрель 24'!$B$3:$B$12</c:f>
              <c:numCache>
                <c:formatCode>General</c:formatCode>
                <c:ptCount val="10"/>
                <c:pt idx="0">
                  <c:v>22</c:v>
                </c:pt>
                <c:pt idx="1">
                  <c:v>60</c:v>
                </c:pt>
                <c:pt idx="2">
                  <c:v>61</c:v>
                </c:pt>
                <c:pt idx="3">
                  <c:v>36</c:v>
                </c:pt>
                <c:pt idx="4">
                  <c:v>29</c:v>
                </c:pt>
                <c:pt idx="5">
                  <c:v>34</c:v>
                </c:pt>
                <c:pt idx="6">
                  <c:v>57</c:v>
                </c:pt>
                <c:pt idx="7">
                  <c:v>63</c:v>
                </c:pt>
                <c:pt idx="8">
                  <c:v>17</c:v>
                </c:pt>
              </c:numCache>
            </c:numRef>
          </c:val>
          <c:extLst>
            <c:ext xmlns:c16="http://schemas.microsoft.com/office/drawing/2014/chart" uri="{C3380CC4-5D6E-409C-BE32-E72D297353CC}">
              <c16:uniqueId val="{00000014-F6AA-413C-81ED-FD690B29550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pieChart>
        <c:varyColors val="1"/>
        <c:ser>
          <c:idx val="0"/>
          <c:order val="0"/>
          <c:dPt>
            <c:idx val="0"/>
            <c:bubble3D val="0"/>
            <c:spPr>
              <a:solidFill>
                <a:schemeClr val="accent4"/>
              </a:solidFill>
            </c:spPr>
            <c:extLst>
              <c:ext xmlns:c16="http://schemas.microsoft.com/office/drawing/2014/chart" uri="{C3380CC4-5D6E-409C-BE32-E72D297353CC}">
                <c16:uniqueId val="{00000001-E1CD-49F2-8ED6-D7B2D70D0048}"/>
              </c:ext>
            </c:extLst>
          </c:dPt>
          <c:dPt>
            <c:idx val="1"/>
            <c:bubble3D val="0"/>
            <c:spPr>
              <a:solidFill>
                <a:schemeClr val="accent3"/>
              </a:solidFill>
            </c:spPr>
            <c:extLst>
              <c:ext xmlns:c16="http://schemas.microsoft.com/office/drawing/2014/chart" uri="{C3380CC4-5D6E-409C-BE32-E72D297353CC}">
                <c16:uniqueId val="{00000003-E1CD-49F2-8ED6-D7B2D70D0048}"/>
              </c:ext>
            </c:extLst>
          </c:dPt>
          <c:dPt>
            <c:idx val="2"/>
            <c:bubble3D val="0"/>
            <c:spPr>
              <a:solidFill>
                <a:schemeClr val="accent2"/>
              </a:solidFill>
            </c:spPr>
            <c:extLst>
              <c:ext xmlns:c16="http://schemas.microsoft.com/office/drawing/2014/chart" uri="{C3380CC4-5D6E-409C-BE32-E72D297353CC}">
                <c16:uniqueId val="{00000005-E1CD-49F2-8ED6-D7B2D70D0048}"/>
              </c:ext>
            </c:extLst>
          </c:dPt>
          <c:cat>
            <c:strRef>
              <c:f>'Отчет апрель 24'!$C$15:$C$17</c:f>
              <c:strCache>
                <c:ptCount val="3"/>
                <c:pt idx="0">
                  <c:v>Количество успешно завершенных заявок</c:v>
                </c:pt>
                <c:pt idx="1">
                  <c:v>Количество заявок, переведенных в тикеты</c:v>
                </c:pt>
                <c:pt idx="2">
                  <c:v>Количество незавершенных заявок</c:v>
                </c:pt>
              </c:strCache>
            </c:strRef>
          </c:cat>
          <c:val>
            <c:numRef>
              <c:f>'Отчет апрель 24'!$D$15:$D$17</c:f>
              <c:numCache>
                <c:formatCode>General</c:formatCode>
                <c:ptCount val="3"/>
                <c:pt idx="0">
                  <c:v>49</c:v>
                </c:pt>
                <c:pt idx="1">
                  <c:v>0</c:v>
                </c:pt>
                <c:pt idx="2">
                  <c:v>0</c:v>
                </c:pt>
              </c:numCache>
            </c:numRef>
          </c:val>
          <c:extLst>
            <c:ext xmlns:c16="http://schemas.microsoft.com/office/drawing/2014/chart" uri="{C3380CC4-5D6E-409C-BE32-E72D297353CC}">
              <c16:uniqueId val="{00000006-E1CD-49F2-8ED6-D7B2D70D004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Отчет по сотрудникам за месяц</a:t>
            </a:r>
          </a:p>
        </c:rich>
      </c:tx>
      <c:overlay val="0"/>
    </c:title>
    <c:autoTitleDeleted val="0"/>
    <c:plotArea>
      <c:layout/>
      <c:barChart>
        <c:barDir val="col"/>
        <c:grouping val="clustered"/>
        <c:varyColors val="1"/>
        <c:ser>
          <c:idx val="0"/>
          <c:order val="0"/>
          <c:tx>
            <c:strRef>
              <c:f>'Отчет март 24'!$C$2</c:f>
              <c:strCache>
                <c:ptCount val="1"/>
                <c:pt idx="0">
                  <c:v>Количество успешно завершенных заявок</c:v>
                </c:pt>
              </c:strCache>
            </c:strRef>
          </c:tx>
          <c:spPr>
            <a:solidFill>
              <a:srgbClr val="4285F4"/>
            </a:solidFill>
            <a:ln cmpd="sng">
              <a:solidFill>
                <a:srgbClr val="000000"/>
              </a:solidFill>
            </a:ln>
          </c:spPr>
          <c:invertIfNegative val="1"/>
          <c:cat>
            <c:strRef>
              <c:f>'Отчет март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март 24'!$C$3:$C$8</c:f>
              <c:numCache>
                <c:formatCode>General</c:formatCode>
                <c:ptCount val="6"/>
                <c:pt idx="0">
                  <c:v>3</c:v>
                </c:pt>
                <c:pt idx="1">
                  <c:v>3</c:v>
                </c:pt>
                <c:pt idx="2">
                  <c:v>2</c:v>
                </c:pt>
                <c:pt idx="3">
                  <c:v>0</c:v>
                </c:pt>
                <c:pt idx="4">
                  <c:v>0</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861-4692-B5CD-B10ECD9D85DC}"/>
            </c:ext>
          </c:extLst>
        </c:ser>
        <c:ser>
          <c:idx val="1"/>
          <c:order val="1"/>
          <c:tx>
            <c:strRef>
              <c:f>'Отчет март 24'!$D$2</c:f>
              <c:strCache>
                <c:ptCount val="1"/>
                <c:pt idx="0">
                  <c:v>Количество заявок, переведенных в тикеты</c:v>
                </c:pt>
              </c:strCache>
            </c:strRef>
          </c:tx>
          <c:spPr>
            <a:solidFill>
              <a:srgbClr val="EA4335"/>
            </a:solidFill>
            <a:ln cmpd="sng">
              <a:solidFill>
                <a:srgbClr val="000000"/>
              </a:solidFill>
            </a:ln>
          </c:spPr>
          <c:invertIfNegative val="1"/>
          <c:cat>
            <c:strRef>
              <c:f>'Отчет март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март 24'!$D$3:$D$8</c:f>
              <c:numCache>
                <c:formatCode>General</c:formatCode>
                <c:ptCount val="6"/>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861-4692-B5CD-B10ECD9D85DC}"/>
            </c:ext>
          </c:extLst>
        </c:ser>
        <c:ser>
          <c:idx val="2"/>
          <c:order val="2"/>
          <c:tx>
            <c:strRef>
              <c:f>'Отчет март 24'!$E$2</c:f>
              <c:strCache>
                <c:ptCount val="1"/>
                <c:pt idx="0">
                  <c:v>Количество незавершенных заявок</c:v>
                </c:pt>
              </c:strCache>
            </c:strRef>
          </c:tx>
          <c:spPr>
            <a:solidFill>
              <a:srgbClr val="FBBC04"/>
            </a:solidFill>
            <a:ln cmpd="sng">
              <a:solidFill>
                <a:srgbClr val="000000"/>
              </a:solidFill>
            </a:ln>
          </c:spPr>
          <c:invertIfNegative val="1"/>
          <c:cat>
            <c:strRef>
              <c:f>'Отчет март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март 24'!$E$3:$E$8</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861-4692-B5CD-B10ECD9D85DC}"/>
            </c:ext>
          </c:extLst>
        </c:ser>
        <c:dLbls>
          <c:showLegendKey val="0"/>
          <c:showVal val="0"/>
          <c:showCatName val="0"/>
          <c:showSerName val="0"/>
          <c:showPercent val="0"/>
          <c:showBubbleSize val="0"/>
        </c:dLbls>
        <c:gapWidth val="150"/>
        <c:axId val="2026855631"/>
        <c:axId val="1808452722"/>
      </c:barChart>
      <c:catAx>
        <c:axId val="20268556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Сотрудник</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808452722"/>
        <c:crosses val="autoZero"/>
        <c:auto val="1"/>
        <c:lblAlgn val="ctr"/>
        <c:lblOffset val="100"/>
        <c:noMultiLvlLbl val="1"/>
      </c:catAx>
      <c:valAx>
        <c:axId val="18084527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2026855631"/>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Отчет по клиентам за месяц</a:t>
            </a:r>
          </a:p>
        </c:rich>
      </c:tx>
      <c:overlay val="0"/>
    </c:title>
    <c:autoTitleDeleted val="0"/>
    <c:plotArea>
      <c:layout/>
      <c:barChart>
        <c:barDir val="col"/>
        <c:grouping val="clustered"/>
        <c:varyColors val="1"/>
        <c:ser>
          <c:idx val="0"/>
          <c:order val="0"/>
          <c:tx>
            <c:strRef>
              <c:f>'Отчет март 24'!$H$2</c:f>
              <c:strCache>
                <c:ptCount val="1"/>
                <c:pt idx="0">
                  <c:v>Количество поступивших обращений</c:v>
                </c:pt>
              </c:strCache>
            </c:strRef>
          </c:tx>
          <c:spPr>
            <a:solidFill>
              <a:srgbClr val="4285F4"/>
            </a:solidFill>
            <a:ln cmpd="sng">
              <a:solidFill>
                <a:srgbClr val="000000"/>
              </a:solidFill>
            </a:ln>
          </c:spPr>
          <c:invertIfNegative val="1"/>
          <c:cat>
            <c:strRef>
              <c:f>'Отчет март 24'!$G$3:$G$16</c:f>
              <c:strCache>
                <c:ptCount val="14"/>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strCache>
            </c:strRef>
          </c:cat>
          <c:val>
            <c:numRef>
              <c:f>'Отчет март 24'!$H$3:$H$16</c:f>
              <c:numCache>
                <c:formatCode>General</c:formatCode>
                <c:ptCount val="14"/>
                <c:pt idx="0">
                  <c:v>0</c:v>
                </c:pt>
                <c:pt idx="1">
                  <c:v>1</c:v>
                </c:pt>
                <c:pt idx="2">
                  <c:v>0</c:v>
                </c:pt>
                <c:pt idx="3">
                  <c:v>3</c:v>
                </c:pt>
                <c:pt idx="4">
                  <c:v>0</c:v>
                </c:pt>
                <c:pt idx="5">
                  <c:v>0</c:v>
                </c:pt>
                <c:pt idx="6">
                  <c:v>2</c:v>
                </c:pt>
                <c:pt idx="7">
                  <c:v>2</c:v>
                </c:pt>
                <c:pt idx="8">
                  <c:v>0</c:v>
                </c:pt>
                <c:pt idx="9">
                  <c:v>0</c:v>
                </c:pt>
                <c:pt idx="10">
                  <c:v>0</c:v>
                </c:pt>
                <c:pt idx="11">
                  <c:v>0</c:v>
                </c:pt>
                <c:pt idx="12">
                  <c:v>1</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22E-4CB3-B507-F5FB4AF73E16}"/>
            </c:ext>
          </c:extLst>
        </c:ser>
        <c:ser>
          <c:idx val="1"/>
          <c:order val="1"/>
          <c:tx>
            <c:strRef>
              <c:f>'Отчет март 24'!$I$2</c:f>
              <c:strCache>
                <c:ptCount val="1"/>
                <c:pt idx="0">
                  <c:v>Количество успешно закрытых обращений</c:v>
                </c:pt>
              </c:strCache>
            </c:strRef>
          </c:tx>
          <c:spPr>
            <a:solidFill>
              <a:srgbClr val="EA4335"/>
            </a:solidFill>
            <a:ln cmpd="sng">
              <a:solidFill>
                <a:srgbClr val="000000"/>
              </a:solidFill>
            </a:ln>
          </c:spPr>
          <c:invertIfNegative val="1"/>
          <c:cat>
            <c:strRef>
              <c:f>'Отчет март 24'!$G$3:$G$16</c:f>
              <c:strCache>
                <c:ptCount val="14"/>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strCache>
            </c:strRef>
          </c:cat>
          <c:val>
            <c:numRef>
              <c:f>'Отчет март 24'!$I$3:$I$16</c:f>
              <c:numCache>
                <c:formatCode>General</c:formatCode>
                <c:ptCount val="14"/>
                <c:pt idx="0">
                  <c:v>0</c:v>
                </c:pt>
                <c:pt idx="1">
                  <c:v>1</c:v>
                </c:pt>
                <c:pt idx="2">
                  <c:v>0</c:v>
                </c:pt>
                <c:pt idx="3">
                  <c:v>3</c:v>
                </c:pt>
                <c:pt idx="4">
                  <c:v>0</c:v>
                </c:pt>
                <c:pt idx="5">
                  <c:v>0</c:v>
                </c:pt>
                <c:pt idx="6">
                  <c:v>2</c:v>
                </c:pt>
                <c:pt idx="7">
                  <c:v>2</c:v>
                </c:pt>
                <c:pt idx="8">
                  <c:v>0</c:v>
                </c:pt>
                <c:pt idx="9">
                  <c:v>0</c:v>
                </c:pt>
                <c:pt idx="10">
                  <c:v>0</c:v>
                </c:pt>
                <c:pt idx="11">
                  <c:v>0</c:v>
                </c:pt>
                <c:pt idx="12">
                  <c:v>1</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22E-4CB3-B507-F5FB4AF73E16}"/>
            </c:ext>
          </c:extLst>
        </c:ser>
        <c:ser>
          <c:idx val="2"/>
          <c:order val="2"/>
          <c:tx>
            <c:strRef>
              <c:f>'Отчет март 24'!$J$2</c:f>
              <c:strCache>
                <c:ptCount val="1"/>
                <c:pt idx="0">
                  <c:v>Количество обращений, переведенных в тикеты</c:v>
                </c:pt>
              </c:strCache>
            </c:strRef>
          </c:tx>
          <c:spPr>
            <a:solidFill>
              <a:srgbClr val="FBBC04"/>
            </a:solidFill>
            <a:ln cmpd="sng">
              <a:solidFill>
                <a:srgbClr val="000000"/>
              </a:solidFill>
            </a:ln>
          </c:spPr>
          <c:invertIfNegative val="1"/>
          <c:cat>
            <c:strRef>
              <c:f>'Отчет март 24'!$G$3:$G$16</c:f>
              <c:strCache>
                <c:ptCount val="14"/>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strCache>
            </c:strRef>
          </c:cat>
          <c:val>
            <c:numRef>
              <c:f>'Отчет март 24'!$J$3:$J$16</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22E-4CB3-B507-F5FB4AF73E16}"/>
            </c:ext>
          </c:extLst>
        </c:ser>
        <c:ser>
          <c:idx val="3"/>
          <c:order val="3"/>
          <c:tx>
            <c:strRef>
              <c:f>'Отчет март 24'!$K$2</c:f>
              <c:strCache>
                <c:ptCount val="1"/>
                <c:pt idx="0">
                  <c:v>Количество незакрытых обращений</c:v>
                </c:pt>
              </c:strCache>
            </c:strRef>
          </c:tx>
          <c:spPr>
            <a:solidFill>
              <a:srgbClr val="34A853"/>
            </a:solidFill>
            <a:ln cmpd="sng">
              <a:solidFill>
                <a:srgbClr val="000000"/>
              </a:solidFill>
            </a:ln>
          </c:spPr>
          <c:invertIfNegative val="1"/>
          <c:cat>
            <c:strRef>
              <c:f>'Отчет март 24'!$G$3:$G$16</c:f>
              <c:strCache>
                <c:ptCount val="14"/>
                <c:pt idx="0">
                  <c:v>МХЛ</c:v>
                </c:pt>
                <c:pt idx="1">
                  <c:v>КХЛ</c:v>
                </c:pt>
                <c:pt idx="2">
                  <c:v>ОТР</c:v>
                </c:pt>
                <c:pt idx="3">
                  <c:v>ТВСтарт</c:v>
                </c:pt>
                <c:pt idx="4">
                  <c:v>ЛигаВТБ</c:v>
                </c:pt>
                <c:pt idx="5">
                  <c:v>РедВеб</c:v>
                </c:pt>
                <c:pt idx="6">
                  <c:v>Прямая речь</c:v>
                </c:pt>
                <c:pt idx="7">
                  <c:v>МатчТВ</c:v>
                </c:pt>
                <c:pt idx="8">
                  <c:v>RDS</c:v>
                </c:pt>
                <c:pt idx="9">
                  <c:v>Ifree</c:v>
                </c:pt>
                <c:pt idx="10">
                  <c:v>ЖХЛ</c:v>
                </c:pt>
                <c:pt idx="11">
                  <c:v>М1</c:v>
                </c:pt>
                <c:pt idx="12">
                  <c:v>Кари</c:v>
                </c:pt>
                <c:pt idx="13">
                  <c:v>sberzvok</c:v>
                </c:pt>
              </c:strCache>
            </c:strRef>
          </c:cat>
          <c:val>
            <c:numRef>
              <c:f>'Отчет март 24'!$K$3:$K$16</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22E-4CB3-B507-F5FB4AF73E16}"/>
            </c:ext>
          </c:extLst>
        </c:ser>
        <c:dLbls>
          <c:showLegendKey val="0"/>
          <c:showVal val="0"/>
          <c:showCatName val="0"/>
          <c:showSerName val="0"/>
          <c:showPercent val="0"/>
          <c:showBubbleSize val="0"/>
        </c:dLbls>
        <c:gapWidth val="150"/>
        <c:axId val="1293971860"/>
        <c:axId val="1093450686"/>
      </c:barChart>
      <c:catAx>
        <c:axId val="1293971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Клиент</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1093450686"/>
        <c:crosses val="autoZero"/>
        <c:auto val="1"/>
        <c:lblAlgn val="ctr"/>
        <c:lblOffset val="100"/>
        <c:noMultiLvlLbl val="1"/>
      </c:catAx>
      <c:valAx>
        <c:axId val="10934506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1293971860"/>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1">
                <a:solidFill>
                  <a:srgbClr val="757575"/>
                </a:solidFill>
                <a:latin typeface="+mn-lt"/>
              </a:defRPr>
            </a:pPr>
            <a:r>
              <a:rPr b="1">
                <a:solidFill>
                  <a:srgbClr val="757575"/>
                </a:solidFill>
                <a:latin typeface="+mn-lt"/>
              </a:rPr>
              <a:t>Количество смен</a:t>
            </a:r>
          </a:p>
        </c:rich>
      </c:tx>
      <c:overlay val="0"/>
    </c:title>
    <c:autoTitleDeleted val="0"/>
    <c:plotArea>
      <c:layout/>
      <c:pieChart>
        <c:varyColors val="1"/>
        <c:ser>
          <c:idx val="0"/>
          <c:order val="0"/>
          <c:tx>
            <c:strRef>
              <c:f>'Отчет март 24'!$B$2</c:f>
              <c:strCache>
                <c:ptCount val="1"/>
                <c:pt idx="0">
                  <c:v>Количество часов</c:v>
                </c:pt>
              </c:strCache>
            </c:strRef>
          </c:tx>
          <c:dPt>
            <c:idx val="0"/>
            <c:bubble3D val="0"/>
            <c:spPr>
              <a:solidFill>
                <a:srgbClr val="4285F4"/>
              </a:solidFill>
            </c:spPr>
            <c:extLst>
              <c:ext xmlns:c16="http://schemas.microsoft.com/office/drawing/2014/chart" uri="{C3380CC4-5D6E-409C-BE32-E72D297353CC}">
                <c16:uniqueId val="{00000001-AB77-49C1-9787-746CBC4CB3B0}"/>
              </c:ext>
            </c:extLst>
          </c:dPt>
          <c:dPt>
            <c:idx val="1"/>
            <c:bubble3D val="0"/>
            <c:spPr>
              <a:solidFill>
                <a:srgbClr val="EA4335"/>
              </a:solidFill>
            </c:spPr>
            <c:extLst>
              <c:ext xmlns:c16="http://schemas.microsoft.com/office/drawing/2014/chart" uri="{C3380CC4-5D6E-409C-BE32-E72D297353CC}">
                <c16:uniqueId val="{00000003-AB77-49C1-9787-746CBC4CB3B0}"/>
              </c:ext>
            </c:extLst>
          </c:dPt>
          <c:dPt>
            <c:idx val="2"/>
            <c:bubble3D val="0"/>
            <c:spPr>
              <a:solidFill>
                <a:srgbClr val="FBBC04"/>
              </a:solidFill>
            </c:spPr>
            <c:extLst>
              <c:ext xmlns:c16="http://schemas.microsoft.com/office/drawing/2014/chart" uri="{C3380CC4-5D6E-409C-BE32-E72D297353CC}">
                <c16:uniqueId val="{00000005-AB77-49C1-9787-746CBC4CB3B0}"/>
              </c:ext>
            </c:extLst>
          </c:dPt>
          <c:dPt>
            <c:idx val="3"/>
            <c:bubble3D val="0"/>
            <c:spPr>
              <a:solidFill>
                <a:srgbClr val="34A853"/>
              </a:solidFill>
            </c:spPr>
            <c:extLst>
              <c:ext xmlns:c16="http://schemas.microsoft.com/office/drawing/2014/chart" uri="{C3380CC4-5D6E-409C-BE32-E72D297353CC}">
                <c16:uniqueId val="{00000007-AB77-49C1-9787-746CBC4CB3B0}"/>
              </c:ext>
            </c:extLst>
          </c:dPt>
          <c:dPt>
            <c:idx val="4"/>
            <c:bubble3D val="0"/>
            <c:spPr>
              <a:solidFill>
                <a:srgbClr val="FF6D01"/>
              </a:solidFill>
            </c:spPr>
            <c:extLst>
              <c:ext xmlns:c16="http://schemas.microsoft.com/office/drawing/2014/chart" uri="{C3380CC4-5D6E-409C-BE32-E72D297353CC}">
                <c16:uniqueId val="{00000009-AB77-49C1-9787-746CBC4CB3B0}"/>
              </c:ext>
            </c:extLst>
          </c:dPt>
          <c:dPt>
            <c:idx val="5"/>
            <c:bubble3D val="0"/>
            <c:spPr>
              <a:solidFill>
                <a:srgbClr val="46BDC6"/>
              </a:solidFill>
            </c:spPr>
            <c:extLst>
              <c:ext xmlns:c16="http://schemas.microsoft.com/office/drawing/2014/chart" uri="{C3380CC4-5D6E-409C-BE32-E72D297353CC}">
                <c16:uniqueId val="{0000000B-AB77-49C1-9787-746CBC4CB3B0}"/>
              </c:ext>
            </c:extLst>
          </c:dPt>
          <c:cat>
            <c:strRef>
              <c:f>'Отчет март 24'!$A$3:$A$8</c:f>
              <c:strCache>
                <c:ptCount val="6"/>
                <c:pt idx="0">
                  <c:v>Конышев Станислав</c:v>
                </c:pt>
                <c:pt idx="1">
                  <c:v>Удалов Александр</c:v>
                </c:pt>
                <c:pt idx="2">
                  <c:v>Соловьев Владислав</c:v>
                </c:pt>
                <c:pt idx="3">
                  <c:v>Шавло Анастасия</c:v>
                </c:pt>
                <c:pt idx="4">
                  <c:v>Курасов Павел</c:v>
                </c:pt>
                <c:pt idx="5">
                  <c:v>Макогонюк Дмитрий</c:v>
                </c:pt>
              </c:strCache>
            </c:strRef>
          </c:cat>
          <c:val>
            <c:numRef>
              <c:f>'Отчет март 24'!$B$3:$B$8</c:f>
              <c:numCache>
                <c:formatCode>General</c:formatCode>
                <c:ptCount val="6"/>
                <c:pt idx="0">
                  <c:v>8</c:v>
                </c:pt>
                <c:pt idx="1">
                  <c:v>5</c:v>
                </c:pt>
                <c:pt idx="2">
                  <c:v>18</c:v>
                </c:pt>
                <c:pt idx="3">
                  <c:v>11</c:v>
                </c:pt>
                <c:pt idx="4">
                  <c:v>0</c:v>
                </c:pt>
                <c:pt idx="5">
                  <c:v>3</c:v>
                </c:pt>
              </c:numCache>
            </c:numRef>
          </c:val>
          <c:extLst>
            <c:ext xmlns:c16="http://schemas.microsoft.com/office/drawing/2014/chart" uri="{C3380CC4-5D6E-409C-BE32-E72D297353CC}">
              <c16:uniqueId val="{0000000C-AB77-49C1-9787-746CBC4CB3B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4" Type="http://schemas.openxmlformats.org/officeDocument/2006/relationships/chart" Target="../charts/chart5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4" Type="http://schemas.openxmlformats.org/officeDocument/2006/relationships/chart" Target="../charts/chart56.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4" Type="http://schemas.openxmlformats.org/officeDocument/2006/relationships/chart" Target="../charts/chart60.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4" Type="http://schemas.openxmlformats.org/officeDocument/2006/relationships/chart" Target="../charts/chart6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 Id="rId4" Type="http://schemas.openxmlformats.org/officeDocument/2006/relationships/chart" Target="../charts/chart68.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71.xml"/><Relationship Id="rId2" Type="http://schemas.openxmlformats.org/officeDocument/2006/relationships/chart" Target="../charts/chart70.xml"/><Relationship Id="rId1" Type="http://schemas.openxmlformats.org/officeDocument/2006/relationships/chart" Target="../charts/chart69.xml"/><Relationship Id="rId4" Type="http://schemas.openxmlformats.org/officeDocument/2006/relationships/chart" Target="../charts/chart72.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4" Type="http://schemas.openxmlformats.org/officeDocument/2006/relationships/chart" Target="../charts/chart76.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79.xml"/><Relationship Id="rId2" Type="http://schemas.openxmlformats.org/officeDocument/2006/relationships/chart" Target="../charts/chart78.xml"/><Relationship Id="rId1" Type="http://schemas.openxmlformats.org/officeDocument/2006/relationships/chart" Target="../charts/chart77.xml"/><Relationship Id="rId4" Type="http://schemas.openxmlformats.org/officeDocument/2006/relationships/chart" Target="../charts/chart80.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83.xml"/><Relationship Id="rId2" Type="http://schemas.openxmlformats.org/officeDocument/2006/relationships/chart" Target="../charts/chart82.xml"/><Relationship Id="rId1" Type="http://schemas.openxmlformats.org/officeDocument/2006/relationships/chart" Target="../charts/chart81.xml"/><Relationship Id="rId4" Type="http://schemas.openxmlformats.org/officeDocument/2006/relationships/chart" Target="../charts/chart84.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4" Type="http://schemas.openxmlformats.org/officeDocument/2006/relationships/chart" Target="../charts/chart88.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91.xml"/><Relationship Id="rId2" Type="http://schemas.openxmlformats.org/officeDocument/2006/relationships/chart" Target="../charts/chart90.xml"/><Relationship Id="rId1" Type="http://schemas.openxmlformats.org/officeDocument/2006/relationships/chart" Target="../charts/chart89.xml"/></Relationships>
</file>

<file path=xl/drawings/drawing1.xml><?xml version="1.0" encoding="utf-8"?>
<xdr:wsDr xmlns:xdr="http://schemas.openxmlformats.org/drawingml/2006/spreadsheetDrawing" xmlns:a="http://schemas.openxmlformats.org/drawingml/2006/main">
  <xdr:oneCellAnchor>
    <xdr:from>
      <xdr:col>8</xdr:col>
      <xdr:colOff>1209675</xdr:colOff>
      <xdr:row>26</xdr:row>
      <xdr:rowOff>95250</xdr:rowOff>
    </xdr:from>
    <xdr:ext cx="5715000" cy="3533775"/>
    <xdr:graphicFrame macro="">
      <xdr:nvGraphicFramePr>
        <xdr:cNvPr id="2" name="Chart 1" titl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361950</xdr:colOff>
      <xdr:row>26</xdr:row>
      <xdr:rowOff>95250</xdr:rowOff>
    </xdr:from>
    <xdr:ext cx="5715000" cy="3533775"/>
    <xdr:graphicFrame macro="">
      <xdr:nvGraphicFramePr>
        <xdr:cNvPr id="3" name="Chart 2" title="Chart">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26</xdr:row>
      <xdr:rowOff>95250</xdr:rowOff>
    </xdr:from>
    <xdr:ext cx="5715000" cy="3533775"/>
    <xdr:graphicFrame macro="">
      <xdr:nvGraphicFramePr>
        <xdr:cNvPr id="4" name="Chart 3" title="Диаграмма">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26</xdr:row>
      <xdr:rowOff>95250</xdr:rowOff>
    </xdr:from>
    <xdr:ext cx="5715000" cy="3533775"/>
    <xdr:graphicFrame macro="">
      <xdr:nvGraphicFramePr>
        <xdr:cNvPr id="5" name="Chart 4" title="Диаграмма">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1209675</xdr:colOff>
      <xdr:row>26</xdr:row>
      <xdr:rowOff>95250</xdr:rowOff>
    </xdr:from>
    <xdr:ext cx="5715000" cy="3533775"/>
    <xdr:graphicFrame macro="">
      <xdr:nvGraphicFramePr>
        <xdr:cNvPr id="5" name="Chart 5" title="Chart">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361950</xdr:colOff>
      <xdr:row>26</xdr:row>
      <xdr:rowOff>95250</xdr:rowOff>
    </xdr:from>
    <xdr:ext cx="5715000" cy="3533775"/>
    <xdr:graphicFrame macro="">
      <xdr:nvGraphicFramePr>
        <xdr:cNvPr id="6" name="Chart 6" title="Chart">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26</xdr:row>
      <xdr:rowOff>95250</xdr:rowOff>
    </xdr:from>
    <xdr:ext cx="5715000" cy="3533775"/>
    <xdr:graphicFrame macro="">
      <xdr:nvGraphicFramePr>
        <xdr:cNvPr id="7" name="Chart 7" title="Диаграмма">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26</xdr:row>
      <xdr:rowOff>95250</xdr:rowOff>
    </xdr:from>
    <xdr:ext cx="5715000" cy="3533775"/>
    <xdr:graphicFrame macro="">
      <xdr:nvGraphicFramePr>
        <xdr:cNvPr id="8" name="Chart 8" title="Диаграмма">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1209675</xdr:colOff>
      <xdr:row>26</xdr:row>
      <xdr:rowOff>95250</xdr:rowOff>
    </xdr:from>
    <xdr:ext cx="5715000" cy="3533775"/>
    <xdr:graphicFrame macro="">
      <xdr:nvGraphicFramePr>
        <xdr:cNvPr id="9" name="Chart 9" title="Chart">
          <a:extLst>
            <a:ext uri="{FF2B5EF4-FFF2-40B4-BE49-F238E27FC236}">
              <a16:creationId xmlns:a16="http://schemas.microsoft.com/office/drawing/2014/main" id="{00000000-0008-0000-0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361950</xdr:colOff>
      <xdr:row>26</xdr:row>
      <xdr:rowOff>95250</xdr:rowOff>
    </xdr:from>
    <xdr:ext cx="5715000" cy="3533775"/>
    <xdr:graphicFrame macro="">
      <xdr:nvGraphicFramePr>
        <xdr:cNvPr id="10" name="Chart 10" title="Chart">
          <a:extLst>
            <a:ext uri="{FF2B5EF4-FFF2-40B4-BE49-F238E27FC236}">
              <a16:creationId xmlns:a16="http://schemas.microsoft.com/office/drawing/2014/main" id="{00000000-0008-0000-0E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26</xdr:row>
      <xdr:rowOff>95250</xdr:rowOff>
    </xdr:from>
    <xdr:ext cx="5715000" cy="3533775"/>
    <xdr:graphicFrame macro="">
      <xdr:nvGraphicFramePr>
        <xdr:cNvPr id="11" name="Chart 11" title="Диаграмма">
          <a:extLst>
            <a:ext uri="{FF2B5EF4-FFF2-40B4-BE49-F238E27FC236}">
              <a16:creationId xmlns:a16="http://schemas.microsoft.com/office/drawing/2014/main" id="{00000000-0008-0000-0E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26</xdr:row>
      <xdr:rowOff>95250</xdr:rowOff>
    </xdr:from>
    <xdr:ext cx="5715000" cy="3533775"/>
    <xdr:graphicFrame macro="">
      <xdr:nvGraphicFramePr>
        <xdr:cNvPr id="12" name="Chart 12" title="Диаграмма">
          <a:extLst>
            <a:ext uri="{FF2B5EF4-FFF2-40B4-BE49-F238E27FC236}">
              <a16:creationId xmlns:a16="http://schemas.microsoft.com/office/drawing/2014/main" id="{00000000-0008-0000-0E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1209675</xdr:colOff>
      <xdr:row>26</xdr:row>
      <xdr:rowOff>95250</xdr:rowOff>
    </xdr:from>
    <xdr:ext cx="5715000" cy="3533775"/>
    <xdr:graphicFrame macro="">
      <xdr:nvGraphicFramePr>
        <xdr:cNvPr id="13" name="Chart 13" title="Chart">
          <a:extLst>
            <a:ext uri="{FF2B5EF4-FFF2-40B4-BE49-F238E27FC236}">
              <a16:creationId xmlns:a16="http://schemas.microsoft.com/office/drawing/2014/main" id="{00000000-0008-0000-1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361950</xdr:colOff>
      <xdr:row>26</xdr:row>
      <xdr:rowOff>95250</xdr:rowOff>
    </xdr:from>
    <xdr:ext cx="5715000" cy="3533775"/>
    <xdr:graphicFrame macro="">
      <xdr:nvGraphicFramePr>
        <xdr:cNvPr id="14" name="Chart 14" title="Chart">
          <a:extLst>
            <a:ext uri="{FF2B5EF4-FFF2-40B4-BE49-F238E27FC236}">
              <a16:creationId xmlns:a16="http://schemas.microsoft.com/office/drawing/2014/main" id="{00000000-0008-0000-1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26</xdr:row>
      <xdr:rowOff>95250</xdr:rowOff>
    </xdr:from>
    <xdr:ext cx="5715000" cy="3533775"/>
    <xdr:graphicFrame macro="">
      <xdr:nvGraphicFramePr>
        <xdr:cNvPr id="15" name="Chart 15" title="Диаграмма">
          <a:extLst>
            <a:ext uri="{FF2B5EF4-FFF2-40B4-BE49-F238E27FC236}">
              <a16:creationId xmlns:a16="http://schemas.microsoft.com/office/drawing/2014/main" id="{00000000-0008-0000-1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26</xdr:row>
      <xdr:rowOff>95250</xdr:rowOff>
    </xdr:from>
    <xdr:ext cx="5715000" cy="3533775"/>
    <xdr:graphicFrame macro="">
      <xdr:nvGraphicFramePr>
        <xdr:cNvPr id="16" name="Chart 16" title="Диаграмма">
          <a:extLst>
            <a:ext uri="{FF2B5EF4-FFF2-40B4-BE49-F238E27FC236}">
              <a16:creationId xmlns:a16="http://schemas.microsoft.com/office/drawing/2014/main" id="{00000000-0008-0000-17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1209675</xdr:colOff>
      <xdr:row>24</xdr:row>
      <xdr:rowOff>95250</xdr:rowOff>
    </xdr:from>
    <xdr:ext cx="5715000" cy="3533775"/>
    <xdr:graphicFrame macro="">
      <xdr:nvGraphicFramePr>
        <xdr:cNvPr id="17" name="Chart 17" title="Chart">
          <a:extLst>
            <a:ext uri="{FF2B5EF4-FFF2-40B4-BE49-F238E27FC236}">
              <a16:creationId xmlns:a16="http://schemas.microsoft.com/office/drawing/2014/main" id="{00000000-0008-0000-18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361950</xdr:colOff>
      <xdr:row>24</xdr:row>
      <xdr:rowOff>95250</xdr:rowOff>
    </xdr:from>
    <xdr:ext cx="5715000" cy="3533775"/>
    <xdr:graphicFrame macro="">
      <xdr:nvGraphicFramePr>
        <xdr:cNvPr id="18" name="Chart 18" title="Chart">
          <a:extLst>
            <a:ext uri="{FF2B5EF4-FFF2-40B4-BE49-F238E27FC236}">
              <a16:creationId xmlns:a16="http://schemas.microsoft.com/office/drawing/2014/main" id="{00000000-0008-0000-18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24</xdr:row>
      <xdr:rowOff>95250</xdr:rowOff>
    </xdr:from>
    <xdr:ext cx="5715000" cy="3533775"/>
    <xdr:graphicFrame macro="">
      <xdr:nvGraphicFramePr>
        <xdr:cNvPr id="19" name="Chart 19" title="Диаграмма">
          <a:extLst>
            <a:ext uri="{FF2B5EF4-FFF2-40B4-BE49-F238E27FC236}">
              <a16:creationId xmlns:a16="http://schemas.microsoft.com/office/drawing/2014/main" id="{00000000-0008-0000-1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24</xdr:row>
      <xdr:rowOff>95250</xdr:rowOff>
    </xdr:from>
    <xdr:ext cx="5715000" cy="3533775"/>
    <xdr:graphicFrame macro="">
      <xdr:nvGraphicFramePr>
        <xdr:cNvPr id="20" name="Chart 20" title="Диаграмма">
          <a:extLst>
            <a:ext uri="{FF2B5EF4-FFF2-40B4-BE49-F238E27FC236}">
              <a16:creationId xmlns:a16="http://schemas.microsoft.com/office/drawing/2014/main" id="{00000000-0008-0000-1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8</xdr:col>
      <xdr:colOff>1209675</xdr:colOff>
      <xdr:row>24</xdr:row>
      <xdr:rowOff>95250</xdr:rowOff>
    </xdr:from>
    <xdr:ext cx="5715000" cy="3533775"/>
    <xdr:graphicFrame macro="">
      <xdr:nvGraphicFramePr>
        <xdr:cNvPr id="21" name="Chart 21" title="Chart">
          <a:extLst>
            <a:ext uri="{FF2B5EF4-FFF2-40B4-BE49-F238E27FC236}">
              <a16:creationId xmlns:a16="http://schemas.microsoft.com/office/drawing/2014/main" id="{00000000-0008-0000-19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361950</xdr:colOff>
      <xdr:row>24</xdr:row>
      <xdr:rowOff>95250</xdr:rowOff>
    </xdr:from>
    <xdr:ext cx="5715000" cy="3533775"/>
    <xdr:graphicFrame macro="">
      <xdr:nvGraphicFramePr>
        <xdr:cNvPr id="22" name="Chart 22" title="Chart">
          <a:extLst>
            <a:ext uri="{FF2B5EF4-FFF2-40B4-BE49-F238E27FC236}">
              <a16:creationId xmlns:a16="http://schemas.microsoft.com/office/drawing/2014/main" id="{00000000-0008-0000-19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24</xdr:row>
      <xdr:rowOff>95250</xdr:rowOff>
    </xdr:from>
    <xdr:ext cx="5715000" cy="3533775"/>
    <xdr:graphicFrame macro="">
      <xdr:nvGraphicFramePr>
        <xdr:cNvPr id="23" name="Chart 23" title="Диаграмма">
          <a:extLst>
            <a:ext uri="{FF2B5EF4-FFF2-40B4-BE49-F238E27FC236}">
              <a16:creationId xmlns:a16="http://schemas.microsoft.com/office/drawing/2014/main" id="{00000000-0008-0000-19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24</xdr:row>
      <xdr:rowOff>95250</xdr:rowOff>
    </xdr:from>
    <xdr:ext cx="5715000" cy="3533775"/>
    <xdr:graphicFrame macro="">
      <xdr:nvGraphicFramePr>
        <xdr:cNvPr id="24" name="Chart 24" title="Диаграмма">
          <a:extLst>
            <a:ext uri="{FF2B5EF4-FFF2-40B4-BE49-F238E27FC236}">
              <a16:creationId xmlns:a16="http://schemas.microsoft.com/office/drawing/2014/main" id="{00000000-0008-0000-19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8</xdr:col>
      <xdr:colOff>1209675</xdr:colOff>
      <xdr:row>24</xdr:row>
      <xdr:rowOff>95250</xdr:rowOff>
    </xdr:from>
    <xdr:ext cx="5715000" cy="3533775"/>
    <xdr:graphicFrame macro="">
      <xdr:nvGraphicFramePr>
        <xdr:cNvPr id="25" name="Chart 25" title="Chart">
          <a:extLst>
            <a:ext uri="{FF2B5EF4-FFF2-40B4-BE49-F238E27FC236}">
              <a16:creationId xmlns:a16="http://schemas.microsoft.com/office/drawing/2014/main" id="{00000000-0008-0000-1A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361950</xdr:colOff>
      <xdr:row>24</xdr:row>
      <xdr:rowOff>95250</xdr:rowOff>
    </xdr:from>
    <xdr:ext cx="5715000" cy="3533775"/>
    <xdr:graphicFrame macro="">
      <xdr:nvGraphicFramePr>
        <xdr:cNvPr id="26" name="Chart 26" title="Chart">
          <a:extLst>
            <a:ext uri="{FF2B5EF4-FFF2-40B4-BE49-F238E27FC236}">
              <a16:creationId xmlns:a16="http://schemas.microsoft.com/office/drawing/2014/main" id="{00000000-0008-0000-1A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24</xdr:row>
      <xdr:rowOff>95250</xdr:rowOff>
    </xdr:from>
    <xdr:ext cx="5715000" cy="3533775"/>
    <xdr:graphicFrame macro="">
      <xdr:nvGraphicFramePr>
        <xdr:cNvPr id="27" name="Chart 27" title="Диаграмма">
          <a:extLst>
            <a:ext uri="{FF2B5EF4-FFF2-40B4-BE49-F238E27FC236}">
              <a16:creationId xmlns:a16="http://schemas.microsoft.com/office/drawing/2014/main" id="{00000000-0008-0000-1A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24</xdr:row>
      <xdr:rowOff>95250</xdr:rowOff>
    </xdr:from>
    <xdr:ext cx="5715000" cy="3533775"/>
    <xdr:graphicFrame macro="">
      <xdr:nvGraphicFramePr>
        <xdr:cNvPr id="28" name="Chart 28" title="Диаграмма">
          <a:extLst>
            <a:ext uri="{FF2B5EF4-FFF2-40B4-BE49-F238E27FC236}">
              <a16:creationId xmlns:a16="http://schemas.microsoft.com/office/drawing/2014/main" id="{00000000-0008-0000-1A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8</xdr:col>
      <xdr:colOff>1209675</xdr:colOff>
      <xdr:row>24</xdr:row>
      <xdr:rowOff>95250</xdr:rowOff>
    </xdr:from>
    <xdr:ext cx="5715000" cy="3533775"/>
    <xdr:graphicFrame macro="">
      <xdr:nvGraphicFramePr>
        <xdr:cNvPr id="29" name="Chart 29" title="Chart">
          <a:extLst>
            <a:ext uri="{FF2B5EF4-FFF2-40B4-BE49-F238E27FC236}">
              <a16:creationId xmlns:a16="http://schemas.microsoft.com/office/drawing/2014/main" id="{00000000-0008-0000-1B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361950</xdr:colOff>
      <xdr:row>24</xdr:row>
      <xdr:rowOff>95250</xdr:rowOff>
    </xdr:from>
    <xdr:ext cx="5715000" cy="3533775"/>
    <xdr:graphicFrame macro="">
      <xdr:nvGraphicFramePr>
        <xdr:cNvPr id="30" name="Chart 30" title="Chart">
          <a:extLst>
            <a:ext uri="{FF2B5EF4-FFF2-40B4-BE49-F238E27FC236}">
              <a16:creationId xmlns:a16="http://schemas.microsoft.com/office/drawing/2014/main" id="{00000000-0008-0000-1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24</xdr:row>
      <xdr:rowOff>95250</xdr:rowOff>
    </xdr:from>
    <xdr:ext cx="5715000" cy="3533775"/>
    <xdr:graphicFrame macro="">
      <xdr:nvGraphicFramePr>
        <xdr:cNvPr id="31" name="Chart 31" title="Диаграмма">
          <a:extLst>
            <a:ext uri="{FF2B5EF4-FFF2-40B4-BE49-F238E27FC236}">
              <a16:creationId xmlns:a16="http://schemas.microsoft.com/office/drawing/2014/main" id="{00000000-0008-0000-1B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24</xdr:row>
      <xdr:rowOff>95250</xdr:rowOff>
    </xdr:from>
    <xdr:ext cx="5715000" cy="3533775"/>
    <xdr:graphicFrame macro="">
      <xdr:nvGraphicFramePr>
        <xdr:cNvPr id="32" name="Chart 32" title="Диаграмма">
          <a:extLst>
            <a:ext uri="{FF2B5EF4-FFF2-40B4-BE49-F238E27FC236}">
              <a16:creationId xmlns:a16="http://schemas.microsoft.com/office/drawing/2014/main" id="{00000000-0008-0000-1B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8</xdr:col>
      <xdr:colOff>1209675</xdr:colOff>
      <xdr:row>24</xdr:row>
      <xdr:rowOff>95250</xdr:rowOff>
    </xdr:from>
    <xdr:ext cx="5715000" cy="3533775"/>
    <xdr:graphicFrame macro="">
      <xdr:nvGraphicFramePr>
        <xdr:cNvPr id="33" name="Chart 33" title="Chart">
          <a:extLst>
            <a:ext uri="{FF2B5EF4-FFF2-40B4-BE49-F238E27FC236}">
              <a16:creationId xmlns:a16="http://schemas.microsoft.com/office/drawing/2014/main" id="{00000000-0008-0000-1C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361950</xdr:colOff>
      <xdr:row>24</xdr:row>
      <xdr:rowOff>95250</xdr:rowOff>
    </xdr:from>
    <xdr:ext cx="5715000" cy="3533775"/>
    <xdr:graphicFrame macro="">
      <xdr:nvGraphicFramePr>
        <xdr:cNvPr id="34" name="Chart 34" title="Chart">
          <a:extLst>
            <a:ext uri="{FF2B5EF4-FFF2-40B4-BE49-F238E27FC236}">
              <a16:creationId xmlns:a16="http://schemas.microsoft.com/office/drawing/2014/main" id="{00000000-0008-0000-1C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24</xdr:row>
      <xdr:rowOff>95250</xdr:rowOff>
    </xdr:from>
    <xdr:ext cx="5715000" cy="3533775"/>
    <xdr:graphicFrame macro="">
      <xdr:nvGraphicFramePr>
        <xdr:cNvPr id="35" name="Chart 35" title="Диаграмма">
          <a:extLst>
            <a:ext uri="{FF2B5EF4-FFF2-40B4-BE49-F238E27FC236}">
              <a16:creationId xmlns:a16="http://schemas.microsoft.com/office/drawing/2014/main" id="{00000000-0008-0000-1C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24</xdr:row>
      <xdr:rowOff>95250</xdr:rowOff>
    </xdr:from>
    <xdr:ext cx="5715000" cy="3533775"/>
    <xdr:graphicFrame macro="">
      <xdr:nvGraphicFramePr>
        <xdr:cNvPr id="36" name="Chart 36" title="Диаграмма">
          <a:extLst>
            <a:ext uri="{FF2B5EF4-FFF2-40B4-BE49-F238E27FC236}">
              <a16:creationId xmlns:a16="http://schemas.microsoft.com/office/drawing/2014/main" id="{00000000-0008-0000-1C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oneCellAnchor>
    <xdr:from>
      <xdr:col>8</xdr:col>
      <xdr:colOff>1209675</xdr:colOff>
      <xdr:row>23</xdr:row>
      <xdr:rowOff>95250</xdr:rowOff>
    </xdr:from>
    <xdr:ext cx="5715000" cy="3533775"/>
    <xdr:graphicFrame macro="">
      <xdr:nvGraphicFramePr>
        <xdr:cNvPr id="37" name="Chart 37" title="Chart">
          <a:extLst>
            <a:ext uri="{FF2B5EF4-FFF2-40B4-BE49-F238E27FC236}">
              <a16:creationId xmlns:a16="http://schemas.microsoft.com/office/drawing/2014/main" id="{00000000-0008-0000-1D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114300</xdr:colOff>
      <xdr:row>23</xdr:row>
      <xdr:rowOff>95250</xdr:rowOff>
    </xdr:from>
    <xdr:ext cx="5715000" cy="3533775"/>
    <xdr:graphicFrame macro="">
      <xdr:nvGraphicFramePr>
        <xdr:cNvPr id="38" name="Chart 38" title="Chart">
          <a:extLst>
            <a:ext uri="{FF2B5EF4-FFF2-40B4-BE49-F238E27FC236}">
              <a16:creationId xmlns:a16="http://schemas.microsoft.com/office/drawing/2014/main" id="{00000000-0008-0000-1D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23</xdr:row>
      <xdr:rowOff>95250</xdr:rowOff>
    </xdr:from>
    <xdr:ext cx="5715000" cy="3533775"/>
    <xdr:graphicFrame macro="">
      <xdr:nvGraphicFramePr>
        <xdr:cNvPr id="39" name="Chart 39" title="Диаграмма">
          <a:extLst>
            <a:ext uri="{FF2B5EF4-FFF2-40B4-BE49-F238E27FC236}">
              <a16:creationId xmlns:a16="http://schemas.microsoft.com/office/drawing/2014/main" id="{00000000-0008-0000-1D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23</xdr:row>
      <xdr:rowOff>95250</xdr:rowOff>
    </xdr:from>
    <xdr:ext cx="5715000" cy="3533775"/>
    <xdr:graphicFrame macro="">
      <xdr:nvGraphicFramePr>
        <xdr:cNvPr id="40" name="Chart 40" title="Диаграмма">
          <a:extLst>
            <a:ext uri="{FF2B5EF4-FFF2-40B4-BE49-F238E27FC236}">
              <a16:creationId xmlns:a16="http://schemas.microsoft.com/office/drawing/2014/main" id="{00000000-0008-0000-1D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dr:oneCellAnchor>
    <xdr:from>
      <xdr:col>8</xdr:col>
      <xdr:colOff>1209675</xdr:colOff>
      <xdr:row>23</xdr:row>
      <xdr:rowOff>95250</xdr:rowOff>
    </xdr:from>
    <xdr:ext cx="5715000" cy="3533775"/>
    <xdr:graphicFrame macro="">
      <xdr:nvGraphicFramePr>
        <xdr:cNvPr id="41" name="Chart 41" title="Chart">
          <a:extLst>
            <a:ext uri="{FF2B5EF4-FFF2-40B4-BE49-F238E27FC236}">
              <a16:creationId xmlns:a16="http://schemas.microsoft.com/office/drawing/2014/main" id="{00000000-0008-0000-25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114300</xdr:colOff>
      <xdr:row>23</xdr:row>
      <xdr:rowOff>95250</xdr:rowOff>
    </xdr:from>
    <xdr:ext cx="5715000" cy="3533775"/>
    <xdr:graphicFrame macro="">
      <xdr:nvGraphicFramePr>
        <xdr:cNvPr id="42" name="Chart 42" title="Chart">
          <a:extLst>
            <a:ext uri="{FF2B5EF4-FFF2-40B4-BE49-F238E27FC236}">
              <a16:creationId xmlns:a16="http://schemas.microsoft.com/office/drawing/2014/main" id="{00000000-0008-0000-25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23</xdr:row>
      <xdr:rowOff>95250</xdr:rowOff>
    </xdr:from>
    <xdr:ext cx="5715000" cy="3533775"/>
    <xdr:graphicFrame macro="">
      <xdr:nvGraphicFramePr>
        <xdr:cNvPr id="43" name="Chart 43" title="Диаграмма">
          <a:extLst>
            <a:ext uri="{FF2B5EF4-FFF2-40B4-BE49-F238E27FC236}">
              <a16:creationId xmlns:a16="http://schemas.microsoft.com/office/drawing/2014/main" id="{00000000-0008-0000-25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23</xdr:row>
      <xdr:rowOff>95250</xdr:rowOff>
    </xdr:from>
    <xdr:ext cx="5715000" cy="3533775"/>
    <xdr:graphicFrame macro="">
      <xdr:nvGraphicFramePr>
        <xdr:cNvPr id="44" name="Chart 44" title="Диаграмма">
          <a:extLst>
            <a:ext uri="{FF2B5EF4-FFF2-40B4-BE49-F238E27FC236}">
              <a16:creationId xmlns:a16="http://schemas.microsoft.com/office/drawing/2014/main" id="{00000000-0008-0000-25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8</xdr:col>
      <xdr:colOff>895350</xdr:colOff>
      <xdr:row>20</xdr:row>
      <xdr:rowOff>95250</xdr:rowOff>
    </xdr:from>
    <xdr:ext cx="5715000" cy="3533775"/>
    <xdr:graphicFrame macro="">
      <xdr:nvGraphicFramePr>
        <xdr:cNvPr id="45" name="Chart 45" title="Chart">
          <a:extLst>
            <a:ext uri="{FF2B5EF4-FFF2-40B4-BE49-F238E27FC236}">
              <a16:creationId xmlns:a16="http://schemas.microsoft.com/office/drawing/2014/main" id="{00000000-0008-0000-26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47625</xdr:colOff>
      <xdr:row>20</xdr:row>
      <xdr:rowOff>95250</xdr:rowOff>
    </xdr:from>
    <xdr:ext cx="5715000" cy="3533775"/>
    <xdr:graphicFrame macro="">
      <xdr:nvGraphicFramePr>
        <xdr:cNvPr id="46" name="Chart 46" title="Chart">
          <a:extLst>
            <a:ext uri="{FF2B5EF4-FFF2-40B4-BE49-F238E27FC236}">
              <a16:creationId xmlns:a16="http://schemas.microsoft.com/office/drawing/2014/main" id="{00000000-0008-0000-26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20</xdr:row>
      <xdr:rowOff>95250</xdr:rowOff>
    </xdr:from>
    <xdr:ext cx="5715000" cy="3533775"/>
    <xdr:graphicFrame macro="">
      <xdr:nvGraphicFramePr>
        <xdr:cNvPr id="47" name="Chart 47" title="Диаграмма">
          <a:extLst>
            <a:ext uri="{FF2B5EF4-FFF2-40B4-BE49-F238E27FC236}">
              <a16:creationId xmlns:a16="http://schemas.microsoft.com/office/drawing/2014/main" id="{00000000-0008-0000-26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20</xdr:row>
      <xdr:rowOff>95250</xdr:rowOff>
    </xdr:from>
    <xdr:ext cx="5715000" cy="3533775"/>
    <xdr:graphicFrame macro="">
      <xdr:nvGraphicFramePr>
        <xdr:cNvPr id="48" name="Chart 48" title="Диаграмма">
          <a:extLst>
            <a:ext uri="{FF2B5EF4-FFF2-40B4-BE49-F238E27FC236}">
              <a16:creationId xmlns:a16="http://schemas.microsoft.com/office/drawing/2014/main" id="{00000000-0008-0000-26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dr:oneCellAnchor>
    <xdr:from>
      <xdr:col>8</xdr:col>
      <xdr:colOff>895350</xdr:colOff>
      <xdr:row>20</xdr:row>
      <xdr:rowOff>95250</xdr:rowOff>
    </xdr:from>
    <xdr:ext cx="5715000" cy="3533775"/>
    <xdr:graphicFrame macro="">
      <xdr:nvGraphicFramePr>
        <xdr:cNvPr id="49" name="Chart 49" title="Chart">
          <a:extLst>
            <a:ext uri="{FF2B5EF4-FFF2-40B4-BE49-F238E27FC236}">
              <a16:creationId xmlns:a16="http://schemas.microsoft.com/office/drawing/2014/main" id="{00000000-0008-0000-27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47625</xdr:colOff>
      <xdr:row>20</xdr:row>
      <xdr:rowOff>95250</xdr:rowOff>
    </xdr:from>
    <xdr:ext cx="5715000" cy="3533775"/>
    <xdr:graphicFrame macro="">
      <xdr:nvGraphicFramePr>
        <xdr:cNvPr id="50" name="Chart 50" title="Chart">
          <a:extLst>
            <a:ext uri="{FF2B5EF4-FFF2-40B4-BE49-F238E27FC236}">
              <a16:creationId xmlns:a16="http://schemas.microsoft.com/office/drawing/2014/main" id="{00000000-0008-0000-27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20</xdr:row>
      <xdr:rowOff>95250</xdr:rowOff>
    </xdr:from>
    <xdr:ext cx="5715000" cy="3533775"/>
    <xdr:graphicFrame macro="">
      <xdr:nvGraphicFramePr>
        <xdr:cNvPr id="51" name="Chart 51" title="Диаграмма">
          <a:extLst>
            <a:ext uri="{FF2B5EF4-FFF2-40B4-BE49-F238E27FC236}">
              <a16:creationId xmlns:a16="http://schemas.microsoft.com/office/drawing/2014/main" id="{00000000-0008-0000-27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20</xdr:row>
      <xdr:rowOff>95250</xdr:rowOff>
    </xdr:from>
    <xdr:ext cx="5715000" cy="3533775"/>
    <xdr:graphicFrame macro="">
      <xdr:nvGraphicFramePr>
        <xdr:cNvPr id="52" name="Chart 52" title="Диаграмма">
          <a:extLst>
            <a:ext uri="{FF2B5EF4-FFF2-40B4-BE49-F238E27FC236}">
              <a16:creationId xmlns:a16="http://schemas.microsoft.com/office/drawing/2014/main" id="{00000000-0008-0000-27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oneCellAnchor>
    <xdr:from>
      <xdr:col>8</xdr:col>
      <xdr:colOff>895350</xdr:colOff>
      <xdr:row>20</xdr:row>
      <xdr:rowOff>95250</xdr:rowOff>
    </xdr:from>
    <xdr:ext cx="5715000" cy="3533775"/>
    <xdr:graphicFrame macro="">
      <xdr:nvGraphicFramePr>
        <xdr:cNvPr id="53" name="Chart 53" title="Chart">
          <a:extLst>
            <a:ext uri="{FF2B5EF4-FFF2-40B4-BE49-F238E27FC236}">
              <a16:creationId xmlns:a16="http://schemas.microsoft.com/office/drawing/2014/main" id="{00000000-0008-0000-28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47625</xdr:colOff>
      <xdr:row>20</xdr:row>
      <xdr:rowOff>95250</xdr:rowOff>
    </xdr:from>
    <xdr:ext cx="5715000" cy="3533775"/>
    <xdr:graphicFrame macro="">
      <xdr:nvGraphicFramePr>
        <xdr:cNvPr id="54" name="Chart 54" title="Chart">
          <a:extLst>
            <a:ext uri="{FF2B5EF4-FFF2-40B4-BE49-F238E27FC236}">
              <a16:creationId xmlns:a16="http://schemas.microsoft.com/office/drawing/2014/main" id="{00000000-0008-0000-28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20</xdr:row>
      <xdr:rowOff>95250</xdr:rowOff>
    </xdr:from>
    <xdr:ext cx="5715000" cy="3533775"/>
    <xdr:graphicFrame macro="">
      <xdr:nvGraphicFramePr>
        <xdr:cNvPr id="55" name="Chart 55" title="Диаграмма">
          <a:extLst>
            <a:ext uri="{FF2B5EF4-FFF2-40B4-BE49-F238E27FC236}">
              <a16:creationId xmlns:a16="http://schemas.microsoft.com/office/drawing/2014/main" id="{00000000-0008-0000-28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20</xdr:row>
      <xdr:rowOff>95250</xdr:rowOff>
    </xdr:from>
    <xdr:ext cx="5715000" cy="3533775"/>
    <xdr:graphicFrame macro="">
      <xdr:nvGraphicFramePr>
        <xdr:cNvPr id="56" name="Chart 56" title="Диаграмма">
          <a:extLst>
            <a:ext uri="{FF2B5EF4-FFF2-40B4-BE49-F238E27FC236}">
              <a16:creationId xmlns:a16="http://schemas.microsoft.com/office/drawing/2014/main" id="{00000000-0008-0000-28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editAs="absolute">
    <xdr:from>
      <xdr:col>2</xdr:col>
      <xdr:colOff>137160</xdr:colOff>
      <xdr:row>11</xdr:row>
      <xdr:rowOff>91440</xdr:rowOff>
    </xdr:from>
    <xdr:to>
      <xdr:col>6</xdr:col>
      <xdr:colOff>137160</xdr:colOff>
      <xdr:row>17</xdr:row>
      <xdr:rowOff>38100</xdr:rowOff>
    </xdr:to>
    <xdr:sp macro="" textlink="">
      <xdr:nvSpPr>
        <xdr:cNvPr id="22530" name="Text Box 2" hidden="1">
          <a:extLst>
            <a:ext uri="{FF2B5EF4-FFF2-40B4-BE49-F238E27FC236}">
              <a16:creationId xmlns:a16="http://schemas.microsoft.com/office/drawing/2014/main" id="{00000000-0008-0000-2800-000002580000}"/>
            </a:ext>
          </a:extLst>
        </xdr:cNvPr>
        <xdr:cNvSpPr txBox="1">
          <a:spLocks noChangeArrowheads="1"/>
        </xdr:cNvSpPr>
      </xdr:nvSpPr>
      <xdr:spPr bwMode="auto">
        <a:xfrm>
          <a:off x="2590800" y="2270760"/>
          <a:ext cx="550164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137160</xdr:colOff>
      <xdr:row>10</xdr:row>
      <xdr:rowOff>91440</xdr:rowOff>
    </xdr:from>
    <xdr:to>
      <xdr:col>6</xdr:col>
      <xdr:colOff>137160</xdr:colOff>
      <xdr:row>16</xdr:row>
      <xdr:rowOff>38100</xdr:rowOff>
    </xdr:to>
    <xdr:sp macro="" textlink="">
      <xdr:nvSpPr>
        <xdr:cNvPr id="22529" name="Text Box 1" hidden="1">
          <a:extLst>
            <a:ext uri="{FF2B5EF4-FFF2-40B4-BE49-F238E27FC236}">
              <a16:creationId xmlns:a16="http://schemas.microsoft.com/office/drawing/2014/main" id="{00000000-0008-0000-2800-000001580000}"/>
            </a:ext>
          </a:extLst>
        </xdr:cNvPr>
        <xdr:cNvSpPr txBox="1">
          <a:spLocks noChangeArrowheads="1"/>
        </xdr:cNvSpPr>
      </xdr:nvSpPr>
      <xdr:spPr bwMode="auto">
        <a:xfrm>
          <a:off x="2590800" y="2072640"/>
          <a:ext cx="550164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oneCellAnchor>
    <xdr:from>
      <xdr:col>8</xdr:col>
      <xdr:colOff>895350</xdr:colOff>
      <xdr:row>20</xdr:row>
      <xdr:rowOff>95250</xdr:rowOff>
    </xdr:from>
    <xdr:ext cx="5715000" cy="3533775"/>
    <xdr:graphicFrame macro="">
      <xdr:nvGraphicFramePr>
        <xdr:cNvPr id="57" name="Chart 57" title="Chart">
          <a:extLst>
            <a:ext uri="{FF2B5EF4-FFF2-40B4-BE49-F238E27FC236}">
              <a16:creationId xmlns:a16="http://schemas.microsoft.com/office/drawing/2014/main" id="{00000000-0008-0000-29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47625</xdr:colOff>
      <xdr:row>20</xdr:row>
      <xdr:rowOff>95250</xdr:rowOff>
    </xdr:from>
    <xdr:ext cx="5715000" cy="3533775"/>
    <xdr:graphicFrame macro="">
      <xdr:nvGraphicFramePr>
        <xdr:cNvPr id="58" name="Chart 58" title="Chart">
          <a:extLst>
            <a:ext uri="{FF2B5EF4-FFF2-40B4-BE49-F238E27FC236}">
              <a16:creationId xmlns:a16="http://schemas.microsoft.com/office/drawing/2014/main" id="{00000000-0008-0000-2900-00003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20</xdr:row>
      <xdr:rowOff>95250</xdr:rowOff>
    </xdr:from>
    <xdr:ext cx="5715000" cy="3533775"/>
    <xdr:graphicFrame macro="">
      <xdr:nvGraphicFramePr>
        <xdr:cNvPr id="59" name="Chart 59" title="Диаграмма">
          <a:extLst>
            <a:ext uri="{FF2B5EF4-FFF2-40B4-BE49-F238E27FC236}">
              <a16:creationId xmlns:a16="http://schemas.microsoft.com/office/drawing/2014/main" id="{00000000-0008-0000-2900-00003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20</xdr:row>
      <xdr:rowOff>95250</xdr:rowOff>
    </xdr:from>
    <xdr:ext cx="5715000" cy="3533775"/>
    <xdr:graphicFrame macro="">
      <xdr:nvGraphicFramePr>
        <xdr:cNvPr id="60" name="Chart 60" title="Диаграмма">
          <a:extLst>
            <a:ext uri="{FF2B5EF4-FFF2-40B4-BE49-F238E27FC236}">
              <a16:creationId xmlns:a16="http://schemas.microsoft.com/office/drawing/2014/main" id="{00000000-0008-0000-29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dr:oneCellAnchor>
    <xdr:from>
      <xdr:col>8</xdr:col>
      <xdr:colOff>895350</xdr:colOff>
      <xdr:row>20</xdr:row>
      <xdr:rowOff>95250</xdr:rowOff>
    </xdr:from>
    <xdr:ext cx="5715000" cy="3533775"/>
    <xdr:graphicFrame macro="">
      <xdr:nvGraphicFramePr>
        <xdr:cNvPr id="61" name="Chart 61" title="Chart">
          <a:extLst>
            <a:ext uri="{FF2B5EF4-FFF2-40B4-BE49-F238E27FC236}">
              <a16:creationId xmlns:a16="http://schemas.microsoft.com/office/drawing/2014/main" id="{00000000-0008-0000-2A00-00003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47625</xdr:colOff>
      <xdr:row>20</xdr:row>
      <xdr:rowOff>95250</xdr:rowOff>
    </xdr:from>
    <xdr:ext cx="5715000" cy="3533775"/>
    <xdr:graphicFrame macro="">
      <xdr:nvGraphicFramePr>
        <xdr:cNvPr id="62" name="Chart 62" title="Chart">
          <a:extLst>
            <a:ext uri="{FF2B5EF4-FFF2-40B4-BE49-F238E27FC236}">
              <a16:creationId xmlns:a16="http://schemas.microsoft.com/office/drawing/2014/main" id="{00000000-0008-0000-2A00-00003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20</xdr:row>
      <xdr:rowOff>95250</xdr:rowOff>
    </xdr:from>
    <xdr:ext cx="5715000" cy="3533775"/>
    <xdr:graphicFrame macro="">
      <xdr:nvGraphicFramePr>
        <xdr:cNvPr id="63" name="Chart 63" title="Диаграмма">
          <a:extLst>
            <a:ext uri="{FF2B5EF4-FFF2-40B4-BE49-F238E27FC236}">
              <a16:creationId xmlns:a16="http://schemas.microsoft.com/office/drawing/2014/main" id="{00000000-0008-0000-2A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20</xdr:row>
      <xdr:rowOff>95250</xdr:rowOff>
    </xdr:from>
    <xdr:ext cx="5715000" cy="3533775"/>
    <xdr:graphicFrame macro="">
      <xdr:nvGraphicFramePr>
        <xdr:cNvPr id="64" name="Chart 64" title="Диаграмма">
          <a:extLst>
            <a:ext uri="{FF2B5EF4-FFF2-40B4-BE49-F238E27FC236}">
              <a16:creationId xmlns:a16="http://schemas.microsoft.com/office/drawing/2014/main" id="{00000000-0008-0000-2A00-00004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dr:oneCellAnchor>
    <xdr:from>
      <xdr:col>8</xdr:col>
      <xdr:colOff>895350</xdr:colOff>
      <xdr:row>20</xdr:row>
      <xdr:rowOff>95250</xdr:rowOff>
    </xdr:from>
    <xdr:ext cx="5715000" cy="3533775"/>
    <xdr:graphicFrame macro="">
      <xdr:nvGraphicFramePr>
        <xdr:cNvPr id="65" name="Chart 65" title="Chart">
          <a:extLst>
            <a:ext uri="{FF2B5EF4-FFF2-40B4-BE49-F238E27FC236}">
              <a16:creationId xmlns:a16="http://schemas.microsoft.com/office/drawing/2014/main" id="{00000000-0008-0000-2B00-00004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47625</xdr:colOff>
      <xdr:row>20</xdr:row>
      <xdr:rowOff>95250</xdr:rowOff>
    </xdr:from>
    <xdr:ext cx="5715000" cy="3533775"/>
    <xdr:graphicFrame macro="">
      <xdr:nvGraphicFramePr>
        <xdr:cNvPr id="66" name="Chart 66" title="Chart">
          <a:extLst>
            <a:ext uri="{FF2B5EF4-FFF2-40B4-BE49-F238E27FC236}">
              <a16:creationId xmlns:a16="http://schemas.microsoft.com/office/drawing/2014/main" id="{00000000-0008-0000-2B00-00004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76200</xdr:colOff>
      <xdr:row>20</xdr:row>
      <xdr:rowOff>95250</xdr:rowOff>
    </xdr:from>
    <xdr:ext cx="5715000" cy="3533775"/>
    <xdr:graphicFrame macro="">
      <xdr:nvGraphicFramePr>
        <xdr:cNvPr id="67" name="Chart 67" title="Диаграмма">
          <a:extLst>
            <a:ext uri="{FF2B5EF4-FFF2-40B4-BE49-F238E27FC236}">
              <a16:creationId xmlns:a16="http://schemas.microsoft.com/office/drawing/2014/main" id="{00000000-0008-0000-2B00-00004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323850</xdr:colOff>
      <xdr:row>20</xdr:row>
      <xdr:rowOff>95250</xdr:rowOff>
    </xdr:from>
    <xdr:ext cx="5715000" cy="3533775"/>
    <xdr:graphicFrame macro="">
      <xdr:nvGraphicFramePr>
        <xdr:cNvPr id="68" name="Chart 68" title="Диаграмма">
          <a:extLst>
            <a:ext uri="{FF2B5EF4-FFF2-40B4-BE49-F238E27FC236}">
              <a16:creationId xmlns:a16="http://schemas.microsoft.com/office/drawing/2014/main" id="{00000000-0008-0000-2B00-00004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18</xdr:row>
      <xdr:rowOff>190500</xdr:rowOff>
    </xdr:from>
    <xdr:ext cx="5715000" cy="3533775"/>
    <xdr:graphicFrame macro="">
      <xdr:nvGraphicFramePr>
        <xdr:cNvPr id="69" name="Chart 69" title="Chart">
          <a:extLst>
            <a:ext uri="{FF2B5EF4-FFF2-40B4-BE49-F238E27FC236}">
              <a16:creationId xmlns:a16="http://schemas.microsoft.com/office/drawing/2014/main" id="{00000000-0008-0000-2C00-00004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542925</xdr:colOff>
      <xdr:row>18</xdr:row>
      <xdr:rowOff>190500</xdr:rowOff>
    </xdr:from>
    <xdr:ext cx="5715000" cy="3533775"/>
    <xdr:graphicFrame macro="">
      <xdr:nvGraphicFramePr>
        <xdr:cNvPr id="70" name="Chart 70" title="Chart">
          <a:extLst>
            <a:ext uri="{FF2B5EF4-FFF2-40B4-BE49-F238E27FC236}">
              <a16:creationId xmlns:a16="http://schemas.microsoft.com/office/drawing/2014/main" id="{00000000-0008-0000-2C00-00004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14</xdr:col>
      <xdr:colOff>142875</xdr:colOff>
      <xdr:row>18</xdr:row>
      <xdr:rowOff>190500</xdr:rowOff>
    </xdr:from>
    <xdr:ext cx="5715000" cy="3533775"/>
    <xdr:graphicFrame macro="">
      <xdr:nvGraphicFramePr>
        <xdr:cNvPr id="71" name="Chart 71" title="Chart">
          <a:extLst>
            <a:ext uri="{FF2B5EF4-FFF2-40B4-BE49-F238E27FC236}">
              <a16:creationId xmlns:a16="http://schemas.microsoft.com/office/drawing/2014/main" id="{00000000-0008-0000-2C00-00004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1266825</xdr:colOff>
      <xdr:row>18</xdr:row>
      <xdr:rowOff>190500</xdr:rowOff>
    </xdr:from>
    <xdr:ext cx="7267575" cy="3533775"/>
    <xdr:graphicFrame macro="">
      <xdr:nvGraphicFramePr>
        <xdr:cNvPr id="72" name="Chart 72" title="Chart">
          <a:extLst>
            <a:ext uri="{FF2B5EF4-FFF2-40B4-BE49-F238E27FC236}">
              <a16:creationId xmlns:a16="http://schemas.microsoft.com/office/drawing/2014/main" id="{00000000-0008-0000-2C00-00004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editAs="absolute">
    <xdr:from>
      <xdr:col>1</xdr:col>
      <xdr:colOff>137160</xdr:colOff>
      <xdr:row>11</xdr:row>
      <xdr:rowOff>91440</xdr:rowOff>
    </xdr:from>
    <xdr:to>
      <xdr:col>5</xdr:col>
      <xdr:colOff>137160</xdr:colOff>
      <xdr:row>17</xdr:row>
      <xdr:rowOff>38100</xdr:rowOff>
    </xdr:to>
    <xdr:sp macro="" textlink="">
      <xdr:nvSpPr>
        <xdr:cNvPr id="25601" name="Text Box 1" hidden="1">
          <a:extLst>
            <a:ext uri="{FF2B5EF4-FFF2-40B4-BE49-F238E27FC236}">
              <a16:creationId xmlns:a16="http://schemas.microsoft.com/office/drawing/2014/main" id="{00000000-0008-0000-2C00-000001640000}"/>
            </a:ext>
          </a:extLst>
        </xdr:cNvPr>
        <xdr:cNvSpPr txBox="1">
          <a:spLocks noChangeArrowheads="1"/>
        </xdr:cNvSpPr>
      </xdr:nvSpPr>
      <xdr:spPr bwMode="auto">
        <a:xfrm>
          <a:off x="1348740" y="2270760"/>
          <a:ext cx="517398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oneCellAnchor>
    <xdr:from>
      <xdr:col>0</xdr:col>
      <xdr:colOff>0</xdr:colOff>
      <xdr:row>18</xdr:row>
      <xdr:rowOff>190500</xdr:rowOff>
    </xdr:from>
    <xdr:ext cx="5715000" cy="3533775"/>
    <xdr:graphicFrame macro="">
      <xdr:nvGraphicFramePr>
        <xdr:cNvPr id="73" name="Chart 73" title="Chart">
          <a:extLst>
            <a:ext uri="{FF2B5EF4-FFF2-40B4-BE49-F238E27FC236}">
              <a16:creationId xmlns:a16="http://schemas.microsoft.com/office/drawing/2014/main" id="{00000000-0008-0000-2D00-00004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542925</xdr:colOff>
      <xdr:row>18</xdr:row>
      <xdr:rowOff>190500</xdr:rowOff>
    </xdr:from>
    <xdr:ext cx="5715000" cy="3533775"/>
    <xdr:graphicFrame macro="">
      <xdr:nvGraphicFramePr>
        <xdr:cNvPr id="74" name="Chart 74" title="Chart">
          <a:extLst>
            <a:ext uri="{FF2B5EF4-FFF2-40B4-BE49-F238E27FC236}">
              <a16:creationId xmlns:a16="http://schemas.microsoft.com/office/drawing/2014/main" id="{00000000-0008-0000-2D00-00004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14</xdr:col>
      <xdr:colOff>142875</xdr:colOff>
      <xdr:row>18</xdr:row>
      <xdr:rowOff>190500</xdr:rowOff>
    </xdr:from>
    <xdr:ext cx="5715000" cy="3533775"/>
    <xdr:graphicFrame macro="">
      <xdr:nvGraphicFramePr>
        <xdr:cNvPr id="75" name="Chart 75" title="Chart">
          <a:extLst>
            <a:ext uri="{FF2B5EF4-FFF2-40B4-BE49-F238E27FC236}">
              <a16:creationId xmlns:a16="http://schemas.microsoft.com/office/drawing/2014/main" id="{00000000-0008-0000-2D00-00004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1266825</xdr:colOff>
      <xdr:row>18</xdr:row>
      <xdr:rowOff>190500</xdr:rowOff>
    </xdr:from>
    <xdr:ext cx="7267575" cy="3533775"/>
    <xdr:graphicFrame macro="">
      <xdr:nvGraphicFramePr>
        <xdr:cNvPr id="76" name="Chart 76" title="Chart">
          <a:extLst>
            <a:ext uri="{FF2B5EF4-FFF2-40B4-BE49-F238E27FC236}">
              <a16:creationId xmlns:a16="http://schemas.microsoft.com/office/drawing/2014/main" id="{00000000-0008-0000-2D00-00004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19</xdr:row>
      <xdr:rowOff>190500</xdr:rowOff>
    </xdr:from>
    <xdr:ext cx="5715000" cy="3533775"/>
    <xdr:graphicFrame macro="">
      <xdr:nvGraphicFramePr>
        <xdr:cNvPr id="77" name="Chart 77" title="Chart">
          <a:extLst>
            <a:ext uri="{FF2B5EF4-FFF2-40B4-BE49-F238E27FC236}">
              <a16:creationId xmlns:a16="http://schemas.microsoft.com/office/drawing/2014/main" id="{00000000-0008-0000-2E00-00004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542925</xdr:colOff>
      <xdr:row>19</xdr:row>
      <xdr:rowOff>190500</xdr:rowOff>
    </xdr:from>
    <xdr:ext cx="5715000" cy="3533775"/>
    <xdr:graphicFrame macro="">
      <xdr:nvGraphicFramePr>
        <xdr:cNvPr id="78" name="Chart 78" title="Chart">
          <a:extLst>
            <a:ext uri="{FF2B5EF4-FFF2-40B4-BE49-F238E27FC236}">
              <a16:creationId xmlns:a16="http://schemas.microsoft.com/office/drawing/2014/main" id="{00000000-0008-0000-2E00-00004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14</xdr:col>
      <xdr:colOff>142875</xdr:colOff>
      <xdr:row>19</xdr:row>
      <xdr:rowOff>190500</xdr:rowOff>
    </xdr:from>
    <xdr:ext cx="5715000" cy="3533775"/>
    <xdr:graphicFrame macro="">
      <xdr:nvGraphicFramePr>
        <xdr:cNvPr id="79" name="Chart 79" title="Chart">
          <a:extLst>
            <a:ext uri="{FF2B5EF4-FFF2-40B4-BE49-F238E27FC236}">
              <a16:creationId xmlns:a16="http://schemas.microsoft.com/office/drawing/2014/main" id="{00000000-0008-0000-2E00-00004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1266825</xdr:colOff>
      <xdr:row>19</xdr:row>
      <xdr:rowOff>190500</xdr:rowOff>
    </xdr:from>
    <xdr:ext cx="7267575" cy="3533775"/>
    <xdr:graphicFrame macro="">
      <xdr:nvGraphicFramePr>
        <xdr:cNvPr id="80" name="Chart 80" title="Chart">
          <a:extLst>
            <a:ext uri="{FF2B5EF4-FFF2-40B4-BE49-F238E27FC236}">
              <a16:creationId xmlns:a16="http://schemas.microsoft.com/office/drawing/2014/main" id="{00000000-0008-0000-2E00-00005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21</xdr:row>
      <xdr:rowOff>190500</xdr:rowOff>
    </xdr:from>
    <xdr:ext cx="5715000" cy="3533775"/>
    <xdr:graphicFrame macro="">
      <xdr:nvGraphicFramePr>
        <xdr:cNvPr id="81" name="Chart 81" title="Chart">
          <a:extLst>
            <a:ext uri="{FF2B5EF4-FFF2-40B4-BE49-F238E27FC236}">
              <a16:creationId xmlns:a16="http://schemas.microsoft.com/office/drawing/2014/main" id="{00000000-0008-0000-2F00-00005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542925</xdr:colOff>
      <xdr:row>21</xdr:row>
      <xdr:rowOff>190500</xdr:rowOff>
    </xdr:from>
    <xdr:ext cx="5715000" cy="3533775"/>
    <xdr:graphicFrame macro="">
      <xdr:nvGraphicFramePr>
        <xdr:cNvPr id="82" name="Chart 82" title="Chart">
          <a:extLst>
            <a:ext uri="{FF2B5EF4-FFF2-40B4-BE49-F238E27FC236}">
              <a16:creationId xmlns:a16="http://schemas.microsoft.com/office/drawing/2014/main" id="{00000000-0008-0000-2F00-00005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14</xdr:col>
      <xdr:colOff>142875</xdr:colOff>
      <xdr:row>21</xdr:row>
      <xdr:rowOff>190500</xdr:rowOff>
    </xdr:from>
    <xdr:ext cx="5715000" cy="3533775"/>
    <xdr:graphicFrame macro="">
      <xdr:nvGraphicFramePr>
        <xdr:cNvPr id="83" name="Chart 83" title="Chart">
          <a:extLst>
            <a:ext uri="{FF2B5EF4-FFF2-40B4-BE49-F238E27FC236}">
              <a16:creationId xmlns:a16="http://schemas.microsoft.com/office/drawing/2014/main" id="{00000000-0008-0000-2F00-00005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1266825</xdr:colOff>
      <xdr:row>21</xdr:row>
      <xdr:rowOff>190500</xdr:rowOff>
    </xdr:from>
    <xdr:ext cx="7267575" cy="3533775"/>
    <xdr:graphicFrame macro="">
      <xdr:nvGraphicFramePr>
        <xdr:cNvPr id="84" name="Chart 84" title="Chart">
          <a:extLst>
            <a:ext uri="{FF2B5EF4-FFF2-40B4-BE49-F238E27FC236}">
              <a16:creationId xmlns:a16="http://schemas.microsoft.com/office/drawing/2014/main" id="{00000000-0008-0000-2F00-00005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19</xdr:row>
      <xdr:rowOff>190500</xdr:rowOff>
    </xdr:from>
    <xdr:ext cx="5715000" cy="3533775"/>
    <xdr:graphicFrame macro="">
      <xdr:nvGraphicFramePr>
        <xdr:cNvPr id="85" name="Chart 85" title="Chart">
          <a:extLst>
            <a:ext uri="{FF2B5EF4-FFF2-40B4-BE49-F238E27FC236}">
              <a16:creationId xmlns:a16="http://schemas.microsoft.com/office/drawing/2014/main" id="{00000000-0008-0000-3000-00005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542925</xdr:colOff>
      <xdr:row>19</xdr:row>
      <xdr:rowOff>190500</xdr:rowOff>
    </xdr:from>
    <xdr:ext cx="5715000" cy="3533775"/>
    <xdr:graphicFrame macro="">
      <xdr:nvGraphicFramePr>
        <xdr:cNvPr id="86" name="Chart 86" title="Chart">
          <a:extLst>
            <a:ext uri="{FF2B5EF4-FFF2-40B4-BE49-F238E27FC236}">
              <a16:creationId xmlns:a16="http://schemas.microsoft.com/office/drawing/2014/main" id="{00000000-0008-0000-3000-00005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14</xdr:col>
      <xdr:colOff>142875</xdr:colOff>
      <xdr:row>19</xdr:row>
      <xdr:rowOff>190500</xdr:rowOff>
    </xdr:from>
    <xdr:ext cx="5715000" cy="3533775"/>
    <xdr:graphicFrame macro="">
      <xdr:nvGraphicFramePr>
        <xdr:cNvPr id="87" name="Chart 87" title="Chart">
          <a:extLst>
            <a:ext uri="{FF2B5EF4-FFF2-40B4-BE49-F238E27FC236}">
              <a16:creationId xmlns:a16="http://schemas.microsoft.com/office/drawing/2014/main" id="{00000000-0008-0000-3000-00005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1266825</xdr:colOff>
      <xdr:row>19</xdr:row>
      <xdr:rowOff>190500</xdr:rowOff>
    </xdr:from>
    <xdr:ext cx="7267575" cy="3533775"/>
    <xdr:graphicFrame macro="">
      <xdr:nvGraphicFramePr>
        <xdr:cNvPr id="88" name="Chart 88" title="Chart">
          <a:extLst>
            <a:ext uri="{FF2B5EF4-FFF2-40B4-BE49-F238E27FC236}">
              <a16:creationId xmlns:a16="http://schemas.microsoft.com/office/drawing/2014/main" id="{00000000-0008-0000-3000-00005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17</xdr:row>
      <xdr:rowOff>190500</xdr:rowOff>
    </xdr:from>
    <xdr:ext cx="5715000" cy="3533775"/>
    <xdr:graphicFrame macro="">
      <xdr:nvGraphicFramePr>
        <xdr:cNvPr id="89" name="Chart 89" title="Chart">
          <a:extLst>
            <a:ext uri="{FF2B5EF4-FFF2-40B4-BE49-F238E27FC236}">
              <a16:creationId xmlns:a16="http://schemas.microsoft.com/office/drawing/2014/main" id="{00000000-0008-0000-3300-00005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1400175</xdr:colOff>
      <xdr:row>17</xdr:row>
      <xdr:rowOff>190500</xdr:rowOff>
    </xdr:from>
    <xdr:ext cx="5715000" cy="3533775"/>
    <xdr:graphicFrame macro="">
      <xdr:nvGraphicFramePr>
        <xdr:cNvPr id="90" name="Chart 90" title="Chart">
          <a:extLst>
            <a:ext uri="{FF2B5EF4-FFF2-40B4-BE49-F238E27FC236}">
              <a16:creationId xmlns:a16="http://schemas.microsoft.com/office/drawing/2014/main" id="{00000000-0008-0000-3300-00005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333375</xdr:colOff>
      <xdr:row>17</xdr:row>
      <xdr:rowOff>190500</xdr:rowOff>
    </xdr:from>
    <xdr:ext cx="5715000" cy="3533775"/>
    <xdr:graphicFrame macro="">
      <xdr:nvGraphicFramePr>
        <xdr:cNvPr id="91" name="Chart 91" title="Chart">
          <a:extLst>
            <a:ext uri="{FF2B5EF4-FFF2-40B4-BE49-F238E27FC236}">
              <a16:creationId xmlns:a16="http://schemas.microsoft.com/office/drawing/2014/main" id="{00000000-0008-0000-3300-00005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persons/person.xml><?xml version="1.0" encoding="utf-8"?>
<x18tc:personList xmlns:x18tc="http://schemas.microsoft.com/office/spreadsheetml/2018/threadedcomments">
  <x18tc:person displayName="Ольга Червякова" id="{b5f828bd-6c80-490f-8eec-7b24c789770c}" providerId="google-sheets"/>
  <x18tc:person displayName="Nastya Shavlo" id="{4d741008-d284-4aaa-8006-2392820f786d}" providerId="google-sheets"/>
  <x18tc:person displayName="Анна Мишина" id="{99b993b8-125a-4688-89f2-9e6409deaf09}" providerId="google-sheets"/>
  <x18tc:person displayName="Екатерина Мазалова" id="{a6caa0e4-35a4-4519-a42a-a52e10e91041}" providerId="google-sheets"/>
  <x18tc:person displayName="Vladislav Solovyov" id="{ffd6f607-22b2-49e0-8c00-90f930138b0e}" providerId="google-sheets"/>
  <x18tc:person displayName="Alexandra Alexeeva" id="{ab86d241-6969-435e-81e2-011fbb185718}" providerId="google-sheets"/>
  <x18tc:person displayName="Vladislav Shchemelinin" id="{481167bc-9603-44a2-a6e9-f80589b04907}" providerId="google-sheets"/>
  <x18tc:person displayName="Светлана Гришина" id="{353ecf6b-a53e-49a9-9e14-8a7135d71129}" providerId="google-sheets"/>
  <x18tc:person displayName="Александр Удалов" id="{222d3390-8de9-42e5-9a60-01d9ecc32b10}"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8-12T07:39:03.00" personId="{a6caa0e4-35a4-4519-a42a-a52e10e91041}" id="{41b1b6f6-19a5-488d-8b60-126d395bdf24}" done="0">
    <x18tc:text xml:space="preserve">Минус 1 час за смену 11.08, не обработано обращение от рдс ТВ, отсутствовал в сети более получаса</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45" dT="2026-02-03T14:26:10.00" personId="{353ecf6b-a53e-49a9-9e14-8a7135d71129}" id="{fb45f6a1-5e92-46d9-892f-4e664d1c4635}" done="1">
    <x18tc:text xml:space="preserve">14-17 Аня</x18tc:text>
  </x18tc:threadedComment>
  <x18tc:threadedComment ref="B184" dT="2026-02-03T14:22:09.00" personId="{353ecf6b-a53e-49a9-9e14-8a7135d71129}" id="{dce7bd32-e4db-4f9d-bcfe-d4f5caed89e4}" done="1">
    <x18tc:text xml:space="preserve">9-13 Аня</x18tc:text>
  </x18tc:threadedComment>
  <x18tc:threadedComment ref="A1" dT="2026-01-23T14:23:12.00" personId="{353ecf6b-a53e-49a9-9e14-8a7135d71129}" id="{2493005d-d845-4dbd-8d9b-6c87f1137619}" done="1">
    <x18tc:text xml:space="preserve">Влад, мы весь месяц разобрали!!
1 реакция
Анна Мишина – 🤩 | 2026-01-23 14:28 PM</x18tc:text>
  </x18tc:threadedComment>
  <x18tc:threadedComment ref="A1" dT="2026-01-23T14:24:01.00" personId="{99b993b8-125a-4688-89f2-9e6409deaf09}" id="{cccaa2f3-47be-4f3e-946a-c58d5db8e58c}" parentId="{2493005d-d845-4dbd-8d9b-6c87f1137619}">
    <x18tc:text xml:space="preserve">Владислав, мы молодцы!
1 реакция
Светлана Гришина – 🥰 | 2026-01-23 14:26 PM</x18tc:text>
  </x18tc:threadedComment>
  <x18tc:threadedComment ref="A1" dT="2026-01-25T12:22:11.00" personId="{481167bc-9603-44a2-a6e9-f80589b04907}" id="{a865dea9-d53e-46d2-a0de-a3e8baa97e17}" parentId="{2493005d-d845-4dbd-8d9b-6c87f1137619}">
    <x18tc:text xml:space="preserve">Ребят, я очень вами горжусь!</x18tc:text>
  </x18tc:threadedComment>
  <x18tc:threadedComment ref="B234" dT="2026-02-04T20:02:33.00" personId="{353ecf6b-a53e-49a9-9e14-8a7135d71129}" id="{d78470cf-58de-46f7-abfb-3faf5eddaeeb}" done="1">
    <x18tc:text xml:space="preserve">17-23 дежурит Аня</x18tc:text>
  </x18tc:threadedComment>
  <x18tc:threadedComment ref="B282" dT="2026-02-21T10:35:05.00" personId="{353ecf6b-a53e-49a9-9e14-8a7135d71129}" id="{ba86f49f-8cc8-40cd-a07c-536b1e1602c6}" done="1">
    <x18tc:text xml:space="preserve">Аня дежурила 09:00-13:00</x18tc:text>
  </x18tc:threadedComment>
  <x18tc:threadedComment ref="B220" dT="2026-02-03T14:15:32.00" personId="{99b993b8-125a-4688-89f2-9e6409deaf09}" id="{a618ab7e-b33c-4590-a228-1cdca1c50673}" done="1">
    <x18tc:text xml:space="preserve">17-18 Света</x18tc:text>
  </x18tc:threadedComment>
  <x18tc:threadedComment ref="B175" dT="2026-02-03T14:13:52.00" personId="{99b993b8-125a-4688-89f2-9e6409deaf09}" id="{4ea9c0af-aee7-4448-9028-e7dbadcb53bd}" done="1">
    <x18tc:text xml:space="preserve">14-18 Света</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42" dT="2026-01-11T06:47:05.00" personId="{99b993b8-125a-4688-89f2-9e6409deaf09}" id="{aca98113-445c-4590-bdb1-9a5e2bdf4e0a}" done="1">
    <x18tc:text xml:space="preserve">9-10 Оля</x18tc:text>
  </x18tc:threadedComment>
  <x18tc:threadedComment ref="B58" dT="2025-12-26T20:28:05.00" personId="{99b993b8-125a-4688-89f2-9e6409deaf09}" id="{277f36d5-130f-48c8-8bf7-a54efb3f93ed}" done="1">
    <x18tc:text xml:space="preserve">9-14 Оля</x18tc:text>
  </x18tc:threadedComment>
  <x18tc:threadedComment ref="B44" dT="2025-12-26T20:27:56.00" personId="{99b993b8-125a-4688-89f2-9e6409deaf09}" id="{5b7d10a2-1516-4ca2-a685-eb038a434515}" done="1">
    <x18tc:text xml:space="preserve">9-23 Оля</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8" dT="2025-12-13T21:19:29.00" personId="{99b993b8-125a-4688-89f2-9e6409deaf09}" id="{32c6fed0-cb84-471b-8904-33f795804aa7}" done="1">
    <x18tc:text xml:space="preserve">с 13 до 20 дежурит Оля</x18tc:text>
  </x18tc:threadedComment>
  <x18tc:threadedComment ref="B173" dT="2025-12-14T06:05:27.00" personId="{353ecf6b-a53e-49a9-9e14-8a7135d71129}" id="{084191b0-1c18-49b9-a7bd-34b702531a1e}" done="1">
    <x18tc:text xml:space="preserve">Оля дежурила 09:00-13:00</x18tc:text>
  </x18tc:threadedComment>
  <x18tc:threadedComment ref="B355" dT="2025-12-24T18:39:47.00" personId="{353ecf6b-a53e-49a9-9e14-8a7135d71129}" id="{278b37ce-1532-4827-b506-d706466b7377}" done="1">
    <x18tc:text xml:space="preserve">09:00-13:00 будет дежурить Аня</x18tc:text>
  </x18tc:threadedComment>
  <x18tc:threadedComment ref="B282" dT="2025-12-21T12:29:55.00" personId="{99b993b8-125a-4688-89f2-9e6409deaf09}" id="{be783915-c40a-4f2a-b9a5-6daaf992567a}" done="1">
    <x18tc:text xml:space="preserve">с 9 до 19 дежурила Оля</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0" dT="2025-11-08T10:24:40.00" personId="{b5f828bd-6c80-490f-8eec-7b24c789770c}" id="{f790c3a2-6ca6-44db-b4f5-3b9b3406fcce}" done="1">
    <x18tc:text xml:space="preserve">Света дежурит 09-23</x18tc:text>
  </x18tc:threadedComment>
  <x18tc:threadedComment ref="B114" dT="2025-11-08T10:24:57.00" personId="{b5f828bd-6c80-490f-8eec-7b24c789770c}" id="{2accbc97-2203-48ef-b0c7-7d52e6066d93}" done="1">
    <x18tc:text xml:space="preserve">Дежурит Егор 09-13</x18tc:text>
  </x18tc:threadedComment>
  <x18tc:threadedComment ref="B12" dT="2025-11-02T23:21:20.00" personId="{b5f828bd-6c80-490f-8eec-7b24c789770c}" id="{bd476c60-2c15-4cdf-874f-8d67141d4281}" done="1">
    <x18tc:text xml:space="preserve">поставить часы с 19-23 Свете</x18tc:text>
  </x18tc:threadedComment>
  <x18tc:threadedComment ref="B354" dT="2025-11-26T06:43:34.00" personId="{353ecf6b-a53e-49a9-9e14-8a7135d71129}" id="{daed384a-5157-4acb-bfd8-08b49fa1f6aa}" done="1">
    <x18tc:text xml:space="preserve">Оля дежурила 09:00-12:00</x18tc:text>
  </x18tc:threadedComment>
  <x18tc:threadedComment ref="B4" dT="2025-11-01T08:05:54.00" personId="{353ecf6b-a53e-49a9-9e14-8a7135d71129}" id="{57b3a26d-4637-4d24-b4c9-fbfe2e40d536}" done="1">
    <x18tc:text xml:space="preserve">Поставить три часа Оле</x18tc:text>
  </x18tc:threadedComment>
  <x18tc:threadedComment ref="B221" dT="2025-11-14T14:07:34.00" personId="{b5f828bd-6c80-490f-8eec-7b24c789770c}" id="{8a789e0f-e920-4353-8388-87997cce0ae0}" done="1">
    <x18tc:text xml:space="preserve">18-20 дежурит Света</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34" dT="2025-10-10T13:49:06.00" personId="{b5f828bd-6c80-490f-8eec-7b24c789770c}" id="{953347e2-1d8f-4cdb-b8c0-18e53f2f8565}" done="1">
    <x18tc:text xml:space="preserve">поставить час Свете</x18tc:text>
  </x18tc:threadedComment>
  <x18tc:threadedComment ref="B396" dT="2025-10-29T22:17:27.00" personId="{b5f828bd-6c80-490f-8eec-7b24c789770c}" id="{8dd0df5f-8975-4fb8-ad7f-053d38c390b1}" done="0">
    <x18tc:text xml:space="preserve">9-12 дежурила Червякова</x18tc:text>
  </x18tc:threadedComment>
  <x18tc:threadedComment ref="B349" dT="2025-10-26T21:21:47.00" personId="{b5f828bd-6c80-490f-8eec-7b24c789770c}" id="{f67f36b4-a5be-41e9-ade5-fd7e54f6de32}" done="0">
    <x18tc:text xml:space="preserve">Света дежурила 20-23</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0" dT="2025-08-07T14:12:44.00" personId="{ab86d241-6969-435e-81e2-011fbb185718}" id="{f7b332d5-144f-4f1c-a2e2-b5235878a52a}" done="1">
    <x18tc:text xml:space="preserve">Дежурит Оля Червякова 9:00-13:00</x18tc:text>
  </x18tc:threadedComment>
  <x18tc:threadedComment ref="B75" dT="2025-08-05T22:54:51.00" personId="{ab86d241-6969-435e-81e2-011fbb185718}" id="{25a6a8b6-bf07-48eb-9d42-50c63bf9c244}" done="1">
    <x18tc:text xml:space="preserve">Дежурит Ольга Червякова</x18tc:text>
  </x18tc:threadedComment>
  <x18tc:threadedComment ref="B75" dT="2025-08-11T07:33:14.00" personId="{4d741008-d284-4aaa-8006-2392820f786d}" id="{2ffe4922-adac-4aff-bb5d-200c424f1aff}" parentId="{25a6a8b6-bf07-48eb-9d42-50c63bf9c244}">
    <x18tc:text xml:space="preserve">Только один час?</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7" dT="2025-07-16T07:20:38.00" personId="{4d741008-d284-4aaa-8006-2392820f786d}" id="{9fcba39b-9472-42c6-bfb5-227bd8959748}" done="0">
    <x18tc:text xml:space="preserve">Не внесена инструкция по Прямой Речи</x18tc:text>
  </x18tc:threadedComment>
  <x18tc:threadedComment ref="B207" dT="2025-07-16T08:25:29.00" personId="{4d741008-d284-4aaa-8006-2392820f786d}" id="{1273d4e3-a3cb-4356-8c32-e3754441281c}" parentId="{9fcba39b-9472-42c6-bfb5-227bd8959748}">
    <x18tc:text xml:space="preserve">Минус час</x18tc:text>
  </x18tc:threadedComment>
  <x18tc:threadedComment ref="B90" dT="2025-07-10T11:44:04.00" personId="{4d741008-d284-4aaa-8006-2392820f786d}" id="{36f508d5-ba4c-491e-b12c-a2dcb09a5206}" done="0">
    <x18tc:text xml:space="preserve">Не внесено обращение от Матч ТВ</x18tc:text>
  </x18tc:threadedComment>
  <x18tc:threadedComment ref="B19" dT="2025-07-10T11:42:30.00" personId="{4d741008-d284-4aaa-8006-2392820f786d}" id="{18240639-ecc9-42e7-9dd9-984d204d1f57}" done="1">
    <x18tc:text xml:space="preserve">Вообще нигде не внесено обращение в бот</x18tc:text>
  </x18tc:threadedComment>
  <x18tc:threadedComment ref="B19" dT="2025-07-10T11:45:42.00" personId="{4d741008-d284-4aaa-8006-2392820f786d}" id="{6be138d5-faf2-4ee6-8144-c91930cdfd5b}" parentId="{18240639-ecc9-42e7-9dd9-984d204d1f57}">
    <x18tc:text xml:space="preserve">И обращения от МХЛ</x18tc:text>
  </x18tc:threadedComment>
  <x18tc:threadedComment ref="B108" dT="2025-07-10T11:44:32.00" personId="{4d741008-d284-4aaa-8006-2392820f786d}" id="{61ca63d4-18b2-46d2-b5d9-52bf568d204a}" done="1">
    <x18tc:text xml:space="preserve">Не внесено обращение от Матч ТВ</x18tc:text>
  </x18tc:threadedComment>
  <x18tc:threadedComment ref="B96" dT="2025-07-10T11:47:46.00" personId="{4d741008-d284-4aaa-8006-2392820f786d}" id="{02d75216-edf9-47b7-a12a-5d68b5a6eb3e}" done="1">
    <x18tc:text xml:space="preserve">Не внесено обращение от Тв Старт</x18tc:text>
  </x18tc:threadedComment>
  <x18tc:threadedComment ref="B119" dT="2025-07-10T11:46:38.00" personId="{4d741008-d284-4aaa-8006-2392820f786d}" id="{e109e3be-1313-4e7a-a312-f23d3c2da627}" done="1">
    <x18tc:text xml:space="preserve">Не внесено обращение от МХЛ</x18tc:text>
  </x18tc:threadedComment>
  <x18tc:threadedComment ref="B184" dT="2025-07-16T07:23:54.00" personId="{4d741008-d284-4aaa-8006-2392820f786d}" id="{a5de9592-366b-4c6e-99fe-43570a1254a8}" done="1">
    <x18tc:text xml:space="preserve">Не внесено в Обсидиан</x18tc:text>
  </x18tc:threadedComment>
  <x18tc:threadedComment ref="B189" dT="2025-07-16T07:22:48.00" personId="{4d741008-d284-4aaa-8006-2392820f786d}" id="{88b16c43-4dd4-4e18-abd5-764156c110b3}" done="0">
    <x18tc:text xml:space="preserve">Не внесено обращение МХЛ</x18tc:text>
  </x18tc:threadedComment>
  <x18tc:threadedComment ref="B189" dT="2025-07-16T08:25:37.00" personId="{4d741008-d284-4aaa-8006-2392820f786d}" id="{b43cc708-1d2f-487e-af5f-f8ca6507694e}" parentId="{88b16c43-4dd4-4e18-abd5-764156c110b3}">
    <x18tc:text xml:space="preserve">Минус час</x18tc:text>
  </x18tc:threadedComment>
  <x18tc:threadedComment ref="B200" dT="2025-07-16T07:22:13.00" personId="{4d741008-d284-4aaa-8006-2392820f786d}" id="{9f54a06c-cb18-4da0-923f-a7f852fe1fc0}" done="1">
    <x18tc:text xml:space="preserve">Обращение не внесено в Обсидиан</x18tc:text>
  </x18tc:threadedComment>
  <x18tc:threadedComment ref="B186" dT="2025-07-16T07:23:22.00" personId="{4d741008-d284-4aaa-8006-2392820f786d}" id="{cd661590-cb0c-4c73-8eee-336465fbb875}" done="1">
    <x18tc:text xml:space="preserve">Не внесено обращение от Матч ТВ</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86" dT="2025-05-12T12:06:55.00" personId="{4d741008-d284-4aaa-8006-2392820f786d}" id="{f047b4f8-7af0-4e78-a2ed-c2c542c613a4}" done="1">
    <x18tc:text xml:space="preserve">Влад дежурит вместе с Сашей</x18tc:text>
  </x18tc:threadedComment>
  <x18tc:threadedComment ref="B172" dT="2025-05-12T12:06:16.00" personId="{4d741008-d284-4aaa-8006-2392820f786d}" id="{330df8e2-caf7-4f86-951e-9d23be735693}" done="1">
    <x18tc:text xml:space="preserve">Алиса и Влад дежурит вместе с Сашей</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5" dT="2025-03-13T12:11:41.00" personId="{4d741008-d284-4aaa-8006-2392820f786d}" id="{2877b7e1-12c1-47bd-87b8-9a476ab64121}" done="0">
    <x18tc:text xml:space="preserve">На смене не было, 2 часа не засчитываются</x18tc:text>
  </x18tc:threadedComment>
  <x18tc:threadedComment ref="B174" dT="2025-03-13T12:10:27.00" personId="{4d741008-d284-4aaa-8006-2392820f786d}" id="{dde385c5-25eb-48d2-92a5-af59286af4f8}" done="1">
    <x18tc:text xml:space="preserve">На смене не было, не засчитывается</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1" dT="2025-02-04T08:42:19.00" personId="{4d741008-d284-4aaa-8006-2392820f786d}" id="{615ad831-3d0e-4bb8-a778-88d3b2a4d30f}" done="0">
    <x18tc:text xml:space="preserve">Там поступило 2 обращения. По одному не ответили, а второе возникло, потому что студентам МОНИКИ рассылка приходит на почту, и ссылка в письме отображается не полностью. Студенты МОНИКИ иногда не разбираются в компьютерных технологиях, поэтому вместо того чтобы просто нажать на ссылку и перейти, они копируют неполную ссылку. Поэтому эта женщина не смогла перейти, так как скопировала ссылку некорректно.</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5" dT="2025-01-14T18:25:33.00" personId="{4d741008-d284-4aaa-8006-2392820f786d}" id="{4975c666-cb54-42cf-8b49-f395d8aad9ce}" done="0">
    <x18tc:text xml:space="preserve">Час не засчитывается</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 dT="2025-10-23T11:40:54.00" personId="{4d741008-d284-4aaa-8006-2392820f786d}" id="{59bd2797-3155-48b7-8238-7e2fd6e2e751}" done="0">
    <x18tc:text xml:space="preserve">Добавить 12 часов за сентябрь</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 dT="2025-09-26T11:22:48.00" personId="{4d741008-d284-4aaa-8006-2392820f786d}" id="{971016d7-a454-486e-a8ad-e8897d6552c5}" done="0">
    <x18tc:text xml:space="preserve">Переносим на октябрь</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07-22T14:06:41.00" personId="{4d741008-d284-4aaa-8006-2392820f786d}" id="{77444f47-e73a-40e8-93c4-6fead69299ce}" done="0">
    <x18tc:text xml:space="preserve">Минус 2 часа</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22" dT="2024-09-02T07:25:11.00" personId="{a6caa0e4-35a4-4519-a42a-a52e10e91041}" id="{2626a528-a7f7-4913-b823-8beaa2b41670}" done="0">
    <x18tc:text xml:space="preserve">Не дежурил. Запросы не отработаны, в тех саппорт не отписался о начале дежурства, отчета нет</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10" dT="2024-07-23T08:06:05.00" personId="{a6caa0e4-35a4-4519-a42a-a52e10e91041}" id="{43eacdbb-6ae4-43b2-a8c4-b9de2036eb4b}" done="0">
    <x18tc:text xml:space="preserve">Не отработано обращение на почте тех.саппорт. НЕ отвечает на сообщения в лс и с рабочего аккаунта. Не доработана инструкция с предыдущей смены. 
Смена не засчитана</x18tc:text>
  </x18tc:threadedComment>
  <x18tc:threadedComment ref="B352" dT="2024-07-26T08:45:28.00" personId="{a6caa0e4-35a4-4519-a42a-a52e10e91041}" id="{80141eba-1cca-470b-8965-d047cc9ab356}" done="0">
    <x18tc:text xml:space="preserve">смена не засчитана. более часа не было ответа по обращению Видеоредакции Матч тв</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04" dT="2024-04-08T10:30:19.00" personId="{222d3390-8de9-42e5-9a60-01d9ecc32b10}" id="{c06fe235-d0d5-4e90-9b2d-881bf5dd8378}" done="1">
    <x18tc:text xml:space="preserve">Данным вопросом занимаются L2, ссылку на инструкцию на всякий случай прикрепляю -  https://rdm.inventos.ru/projects/match-tv/wiki/%D0%9A%D0%B0%D0%BA_%D1%83%D0%B7%D0%BD%D0%B0%D1%82%D1%8C_%D1%81%D0%BF%D0%B8%D1%81%D0%BE%D0%BA_%D0%BF%D0%BE%D0%B4%D1%81%D0%B5%D1%82%D0%B5%D0%B9_%D0%BE%D0%B1%D0%BB%D0%B0%D1%81%D1%82%D0%B8%5C%D1%80%D0%B0%D0%B9%D0%BE%D0%BD%D0%B0%5C%D1%80%D0%B5%D1%81%D0%BF%D1%83%D0%B1%D0%BB%D0%B8%D0%BA%D0%B8_%D0%BF%D0%BE_%D0%BE%D0%B4%D0%BD%D0%BE%D0%BC%D1%83_IP</x18tc:text>
    <x18tc:extLst>
      <ext uri="{F7C98A9C-CBB3-438F-8F68-D28B6AF4A901}">
        <xltc2:checksum/>
        <xltc2:hyperlink startIndex="83" length="386" url="https://rdm.inventos.ru/projects/match-tv/wiki/%D0%9A%D0%B0%D0%BA_%D1%83%D0%B7%D0%BD%D0%B0%D1%82%D1%8C_%D1%81%D0%BF%D0%B8%D1%81%D0%BE%D0%BA_%D0%BF%D0%BE%D0%B4%D1%81%D0%B5%D1%82%D0%B5%D0%B9_%D0%BE%D0%B1%D0%BB%D0%B0%D1%81%D1%82%D0%B8%5C%D1%80%D0%B0%D0%B9%D0%BE%D0%BD%D0%B0%5C%D1%80%D0%B5%D1%81%D0%BF%D1%83%D0%B1%D0%BB%D0%B8%D0%BA%D0%B8_%D0%BF%D0%BE_%D0%BE%D0%B4%D0%BD%D0%BE%D0%BC%D1%83_IP"/>
      </ext>
    </x18tc:extLs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4-03-25T12:15:26.00" personId="{a6caa0e4-35a4-4519-a42a-a52e10e91041}" id="{727e5e61-f83c-4e01-a047-30a82687e9a9}" done="1">
    <x18tc:text xml:space="preserve">Пример заполнения</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5-03-27T14:02:21.00" personId="{4d741008-d284-4aaa-8006-2392820f786d}" id="{265a7450-2cc8-47dc-bf95-d75eef319122}" done="0">
    <x18tc:text xml:space="preserve">Минус два часа</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5-01-14T18:26:02.00" personId="{4d741008-d284-4aaa-8006-2392820f786d}" id="{93617a1a-4142-4364-8502-ce3b75a10504}" done="0">
    <x18tc:text xml:space="preserve">- 1 час</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 dT="2024-11-26T12:19:13.00" personId="{4d741008-d284-4aaa-8006-2392820f786d}" id="{30d243b5-2dc6-448d-995f-330756d5a3a7}" done="1">
    <x18tc:text xml:space="preserve">Перенесу на декабрь</x18tc:text>
  </x18tc:threadedComment>
  <x18tc:threadedComment ref="B11" dT="2024-12-23T07:46:30.00" personId="{4d741008-d284-4aaa-8006-2392820f786d}" id="{92ef0903-4e8a-4fe7-aaf9-9fecbfa8471d}" done="0">
    <x18tc:text xml:space="preserve">Добавить 4 часа за ноябрь</x18tc:text>
  </x18tc:threadedComment>
  <x18tc:threadedComment ref="B10" dT="2024-12-23T07:46:16.00" personId="{4d741008-d284-4aaa-8006-2392820f786d}" id="{2a384a01-e8c9-4e15-a90a-a2f10591a11e}" done="0">
    <x18tc:text xml:space="preserve">Добавить 3 часа за ноябрь</x18tc:text>
  </x18tc:threadedComment>
  <x18tc:threadedComment ref="B10" dT="2024-11-26T12:19:03.00" personId="{4d741008-d284-4aaa-8006-2392820f786d}" id="{96ac770b-1d68-4546-b0e3-e5b05334e83e}" done="1">
    <x18tc:text xml:space="preserve">Перенесу на декабрь</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 dT="2024-10-21T10:21:37.00" personId="{4d741008-d284-4aaa-8006-2392820f786d}" id="{58d9a7b9-23b9-4b90-99db-144289accb6f}" done="1">
    <x18tc:text xml:space="preserve">+ 5 часов за сентябрь</x18tc:text>
  </x18tc:threadedComment>
  <x18tc:threadedComment ref="B7" dT="2024-10-22T11:54:10.00" personId="{4d741008-d284-4aaa-8006-2392820f786d}" id="{cfaef906-8b90-4b24-8b87-7176abab0d73}" done="0">
    <x18tc:text xml:space="preserve">+2 часа за сентябрь</x18tc:text>
  </x18tc:threadedComment>
  <x18tc:threadedComment ref="B11" dT="2024-10-21T12:35:09.00" personId="{4d741008-d284-4aaa-8006-2392820f786d}" id="{8c8b8e7e-43ba-4ff4-9620-4a4431962630}" done="1">
    <x18tc:text xml:space="preserve">+ 2 часа за сентябрь</x18tc:text>
  </x18tc:threadedComment>
  <x18tc:threadedComment ref="B8" dT="2024-10-22T11:54:40.00" personId="{4d741008-d284-4aaa-8006-2392820f786d}" id="{84d9bbfe-6f1a-4293-9ef0-9c7f1ac3a07f}" done="0">
    <x18tc:text xml:space="preserve">+5 часов за сентябрь</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 dT="2024-09-25T14:02:33.00" personId="{4d741008-d284-4aaa-8006-2392820f786d}" id="{cbd56149-0da7-462d-8507-01ceaa249226}" done="0">
    <x18tc:text xml:space="preserve">Добавлю в часы за октябрь</x18tc:text>
  </x18tc:threadedComment>
  <x18tc:threadedComment ref="B12" dT="2024-09-25T14:02:28.00" personId="{4d741008-d284-4aaa-8006-2392820f786d}" id="{b171a750-9d8c-412c-96bc-2c2b3081e8dc}" done="0">
    <x18tc:text xml:space="preserve">Добавлю в часы за октябрь</x18tc:text>
  </x18tc:threadedComment>
  <x18tc:threadedComment ref="U45" dT="2024-09-20T16:00:11.00" personId="{ffd6f607-22b2-49e0-8c00-90f930138b0e}" id="{9f1da8fb-5f78-403f-9fac-af97c6a59040}" done="1">
    <x18tc:text xml:space="preserve">Переработка</x18tc:text>
  </x18tc:threadedComment>
  <x18tc:threadedComment ref="T45" dT="2024-09-20T16:00:03.00" personId="{ffd6f607-22b2-49e0-8c00-90f930138b0e}" id="{d6fc0d74-408e-4eb7-aa23-05c62dca3a1e}" done="1">
    <x18tc:text xml:space="preserve">Переработка</x18tc:text>
  </x18tc:threadedComment>
  <x18tc:threadedComment ref="L46" dT="2024-09-11T14:57:34.00" personId="{ffd6f607-22b2-49e0-8c00-90f930138b0e}" id="{03884005-08f4-44e9-8b03-28529760e3fd}" done="1">
    <x18tc:text xml:space="preserve">переработка</x18tc:text>
  </x18tc:threadedComment>
  <x18tc:threadedComment ref="K46" dT="2024-09-11T14:57:20.00" personId="{ffd6f607-22b2-49e0-8c00-90f930138b0e}" id="{bfe1060e-d65c-4916-9d2c-183f640aab65}" done="1">
    <x18tc:text xml:space="preserve">переработка</x18tc:text>
  </x18tc:threadedComment>
  <x18tc:threadedComment ref="J45" dT="2024-09-11T14:55:42.00" personId="{ffd6f607-22b2-49e0-8c00-90f930138b0e}" id="{ca7e8307-12eb-4ec3-8db5-2dcab2806904}" done="1">
    <x18tc:text xml:space="preserve">переработка</x18tc:text>
  </x18tc:threadedComment>
  <x18tc:threadedComment ref="R46" dT="2024-09-17T19:11:48.00" personId="{ffd6f607-22b2-49e0-8c00-90f930138b0e}" id="{16fe6ac2-b88d-4aba-a543-430613ca62ae}" done="1">
    <x18tc:text xml:space="preserve">Переработка</x18tc:text>
  </x18tc:threadedComment>
  <x18tc:threadedComment ref="M45" dT="2024-09-12T15:25:22.00" personId="{ffd6f607-22b2-49e0-8c00-90f930138b0e}" id="{49128867-e5d1-4470-9f3b-13635b47b8c9}" done="1">
    <x18tc:text xml:space="preserve">2 переработка + 3 L1,5</x18tc:text>
  </x18tc:threadedComment>
  <x18tc:threadedComment ref="Q46" dT="2024-09-17T19:11:27.00" personId="{ffd6f607-22b2-49e0-8c00-90f930138b0e}" id="{1543a75e-7e81-49b9-afe2-41247828ef24}" done="1">
    <x18tc:text xml:space="preserve">Переработка</x18tc:text>
  </x18tc:threadedComment>
  <x18tc:threadedComment ref="S45" dT="2024-09-18T14:45:40.00" personId="{ffd6f607-22b2-49e0-8c00-90f930138b0e}" id="{e6fb11f6-a605-4f98-bd07-f538606f45ff}" done="1">
    <x18tc:text xml:space="preserve">переработка</x18tc:text>
  </x18tc:threadedComment>
  <x18tc:threadedComment ref="N46" dT="2024-09-13T16:30:30.00" personId="{ffd6f607-22b2-49e0-8c00-90f930138b0e}" id="{5aed7078-fd26-4008-adb0-fab9dcc4ed36}" done="1">
    <x18tc:text xml:space="preserve">Переработка</x18tc:text>
  </x18tc:threadedComment>
  <x18tc:threadedComment ref="H45" dT="2024-09-09T14:44:29.00" personId="{ffd6f607-22b2-49e0-8c00-90f930138b0e}" id="{17451524-d0ec-4663-a475-91657f7b1114}" done="1">
    <x18tc:text xml:space="preserve">2 за смену + 3 вне смены</x18tc:text>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1" dT="2024-08-12T07:40:31.00" personId="{a6caa0e4-35a4-4519-a42a-a52e10e91041}" id="{0bc944b7-61aa-43f8-adea-9744a3f23048}" done="0">
    <x18tc:text xml:space="preserve">Минус 1 час за смену 11.08. Не обработано обращение рдс тв, отсутствовал в сети более получаса в начале смены</x18tc:text>
  </x18tc:threadedComment>
  <x18tc:threadedComment ref="A11" dT="2024-08-12T07:37:41.00" personId="{a6caa0e4-35a4-4519-a42a-a52e10e91041}" id="{42b2d4b7-e476-4825-b455-59d6a67bfa4b}" done="1">
    <x18tc:text xml:space="preserve">Минус 1 час за смену 11.08, не обработано обращение от рдс ТВ, отсутствовал в сети более получаса</x18tc:text>
  </x18tc:threadedComment>
</x18tc:ThreadedComments>
</file>

<file path=xl/threadedComments/threadedComment2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 dT="2024-07-01T11:30:15.00" personId="{a6caa0e4-35a4-4519-a42a-a52e10e91041}" id="{286f7abe-bd4f-4bdc-adbf-fed0fef35955}" done="0">
    <x18tc:text xml:space="preserve">Вычесть часы из смены за июнь (29.06) - 5 часов</x18tc:text>
  </x18tc:threadedComment>
  <x18tc:threadedComment ref="A9" dT="2024-07-23T08:06:43.00" personId="{a6caa0e4-35a4-4519-a42a-a52e10e91041}" id="{7d11e89b-1080-4853-b9cb-1689ca99e8e8}" done="0">
    <x18tc:text xml:space="preserve">Не засчитана смена 23.07 с 9 до 13 (4 часа)</x18tc:text>
  </x18tc:threadedComment>
  <x18tc:threadedComment ref="A11" dT="2024-07-26T08:45:56.00" personId="{a6caa0e4-35a4-4519-a42a-a52e10e91041}" id="{9d2f4f66-58fe-40cc-90a8-8db351cfa7b2}" done="0">
    <x18tc:text xml:space="preserve">Минус 2 часа за 26.07</x18tc:text>
  </x18tc:threadedComment>
  <x18tc:threadedComment ref="B45" dT="2024-07-01T07:02:00.00" personId="{ffd6f607-22b2-49e0-8c00-90f930138b0e}" id="{f42ce36a-0752-48d8-b463-ad4bc1e2681a}" done="0">
    <x18tc:text xml:space="preserve">3ч (за 28.06) + 1ч</x18tc:text>
  </x18tc:threadedComment>
</x18tc: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rdm.inventos.ru/issues/156599" TargetMode="External"/><Relationship Id="rId13" Type="http://schemas.openxmlformats.org/officeDocument/2006/relationships/hyperlink" Target="https://rdm.inventos.ru/issues/157875" TargetMode="External"/><Relationship Id="rId18" Type="http://schemas.openxmlformats.org/officeDocument/2006/relationships/hyperlink" Target="https://rdm.inventos.ru/issues/156475" TargetMode="External"/><Relationship Id="rId26" Type="http://schemas.openxmlformats.org/officeDocument/2006/relationships/hyperlink" Target="https://rdm.inventos.ru/issues/149919?issue_count=140&amp;issue_position=1&amp;next_issue_id=148855" TargetMode="External"/><Relationship Id="rId3" Type="http://schemas.openxmlformats.org/officeDocument/2006/relationships/hyperlink" Target="https://rdm.inventos.ru/issues/161135" TargetMode="External"/><Relationship Id="rId21" Type="http://schemas.openxmlformats.org/officeDocument/2006/relationships/hyperlink" Target="https://rdm.inventos.ru/issues/155467" TargetMode="External"/><Relationship Id="rId7" Type="http://schemas.openxmlformats.org/officeDocument/2006/relationships/hyperlink" Target="https://rdm.inventos.ru/issues/160551" TargetMode="External"/><Relationship Id="rId12" Type="http://schemas.openxmlformats.org/officeDocument/2006/relationships/hyperlink" Target="https://rdm.inventos.ru/issues/157875" TargetMode="External"/><Relationship Id="rId17" Type="http://schemas.openxmlformats.org/officeDocument/2006/relationships/hyperlink" Target="https://rdm.inventos.ru/issues/156163" TargetMode="External"/><Relationship Id="rId25" Type="http://schemas.openxmlformats.org/officeDocument/2006/relationships/hyperlink" Target="https://rdm.inventos.ru/issues/153355" TargetMode="External"/><Relationship Id="rId2" Type="http://schemas.openxmlformats.org/officeDocument/2006/relationships/hyperlink" Target="https://rdm.inventos.ru/issues/160903" TargetMode="External"/><Relationship Id="rId16" Type="http://schemas.openxmlformats.org/officeDocument/2006/relationships/hyperlink" Target="https://mm.inventos.ru/inventos/pl/at4z7asgdbdk3kni7yfs6shhkw" TargetMode="External"/><Relationship Id="rId20" Type="http://schemas.openxmlformats.org/officeDocument/2006/relationships/hyperlink" Target="https://rdm.inventos.ru/issues/155131" TargetMode="External"/><Relationship Id="rId1" Type="http://schemas.openxmlformats.org/officeDocument/2006/relationships/hyperlink" Target="https://rdm.inventos.ru/issues/159051" TargetMode="External"/><Relationship Id="rId6" Type="http://schemas.openxmlformats.org/officeDocument/2006/relationships/hyperlink" Target="https://rdm.inventos.ru/issues/161291" TargetMode="External"/><Relationship Id="rId11" Type="http://schemas.openxmlformats.org/officeDocument/2006/relationships/hyperlink" Target="https://rdm.inventos.ru/issues/157723" TargetMode="External"/><Relationship Id="rId24" Type="http://schemas.openxmlformats.org/officeDocument/2006/relationships/hyperlink" Target="https://rdm.inventos.ru/issues/152371" TargetMode="External"/><Relationship Id="rId5" Type="http://schemas.openxmlformats.org/officeDocument/2006/relationships/hyperlink" Target="https://rdm.inventos.ru/issues/161279" TargetMode="External"/><Relationship Id="rId15" Type="http://schemas.openxmlformats.org/officeDocument/2006/relationships/hyperlink" Target="https://rdm.inventos.ru/issues/157987" TargetMode="External"/><Relationship Id="rId23" Type="http://schemas.openxmlformats.org/officeDocument/2006/relationships/hyperlink" Target="https://rdm.inventos.ru/issues/152223" TargetMode="External"/><Relationship Id="rId10" Type="http://schemas.openxmlformats.org/officeDocument/2006/relationships/hyperlink" Target="https://rdm.inventos.ru/issues/156599" TargetMode="External"/><Relationship Id="rId19" Type="http://schemas.openxmlformats.org/officeDocument/2006/relationships/hyperlink" Target="https://rdm.inventos.ru/issues/155107" TargetMode="External"/><Relationship Id="rId4" Type="http://schemas.openxmlformats.org/officeDocument/2006/relationships/hyperlink" Target="https://rdm.inventos.ru/issues/160903" TargetMode="External"/><Relationship Id="rId9" Type="http://schemas.openxmlformats.org/officeDocument/2006/relationships/hyperlink" Target="https://rdm.inventos.ru/issues/156599" TargetMode="External"/><Relationship Id="rId14" Type="http://schemas.openxmlformats.org/officeDocument/2006/relationships/hyperlink" Target="https://rdm.inventos.ru/issues/157875" TargetMode="External"/><Relationship Id="rId22" Type="http://schemas.openxmlformats.org/officeDocument/2006/relationships/hyperlink" Target="https://rdm.inventos.ru/issues/154931" TargetMode="External"/><Relationship Id="rId27" Type="http://schemas.openxmlformats.org/officeDocument/2006/relationships/hyperlink" Target="https://rdm.inventos.ru/issues/14995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itlab.inventos.ru/knowledge-base/obsidian/-/merge_requests/394" TargetMode="External"/><Relationship Id="rId13" Type="http://schemas.openxmlformats.org/officeDocument/2006/relationships/comments" Target="../comments3.xml"/><Relationship Id="rId3" Type="http://schemas.openxmlformats.org/officeDocument/2006/relationships/hyperlink" Target="https://rdm.inventos.ru/issues/167959" TargetMode="External"/><Relationship Id="rId7" Type="http://schemas.openxmlformats.org/officeDocument/2006/relationships/hyperlink" Target="https://gitlab.inventos.ru/knowledge-base/obsidian/-/merge_requests/393" TargetMode="External"/><Relationship Id="rId12" Type="http://schemas.openxmlformats.org/officeDocument/2006/relationships/vmlDrawing" Target="../drawings/vmlDrawing3.vml"/><Relationship Id="rId2" Type="http://schemas.openxmlformats.org/officeDocument/2006/relationships/hyperlink" Target="https://gitlab.inventos.ru/knowledge-base/obsidian/-/merge_requests/390" TargetMode="External"/><Relationship Id="rId1" Type="http://schemas.openxmlformats.org/officeDocument/2006/relationships/hyperlink" Target="https://gitlab.inventos.ru/knowledge-base/obsidian/-/merge_requests/390" TargetMode="External"/><Relationship Id="rId6" Type="http://schemas.openxmlformats.org/officeDocument/2006/relationships/hyperlink" Target="https://gitlab.inventos.ru/knowledge-base/obsidian/-/merge_requests/393" TargetMode="External"/><Relationship Id="rId11" Type="http://schemas.openxmlformats.org/officeDocument/2006/relationships/hyperlink" Target="https://gitlab.inventos.ru/knowledge-base/obsidian/-/merge_requests/394" TargetMode="External"/><Relationship Id="rId5" Type="http://schemas.openxmlformats.org/officeDocument/2006/relationships/hyperlink" Target="https://rdm.inventos.ru/issues/168135" TargetMode="External"/><Relationship Id="rId10" Type="http://schemas.openxmlformats.org/officeDocument/2006/relationships/hyperlink" Target="https://gitlab.inventos.ru/knowledge-base/obsidian/-/merge_requests/394" TargetMode="External"/><Relationship Id="rId4" Type="http://schemas.openxmlformats.org/officeDocument/2006/relationships/hyperlink" Target="https://gitlab.inventos.ru/knowledge-base/obsidian/-/merge_requests/392" TargetMode="External"/><Relationship Id="rId9" Type="http://schemas.openxmlformats.org/officeDocument/2006/relationships/hyperlink" Target="https://gitlab.inventos.ru/knowledge-base/obsidian/-/merge_requests/394" TargetMode="External"/><Relationship Id="rId1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8" Type="http://schemas.openxmlformats.org/officeDocument/2006/relationships/hyperlink" Target="https://mm.inventos.ru/inventos/pl/15yya3uex3dm5ji944dt5nz18h" TargetMode="External"/><Relationship Id="rId13" Type="http://schemas.microsoft.com/office/2017/10/relationships/threadedComment" Target="../threadedComments/threadedComment4.xml"/><Relationship Id="rId3" Type="http://schemas.openxmlformats.org/officeDocument/2006/relationships/hyperlink" Target="https://rdm.inventos.ru/issues/165919" TargetMode="External"/><Relationship Id="rId7" Type="http://schemas.openxmlformats.org/officeDocument/2006/relationships/hyperlink" Target="https://mm.inventos.ru/inventos/pl/phhy9kqjr3yxpngh5y78tjw8rw" TargetMode="External"/><Relationship Id="rId12" Type="http://schemas.openxmlformats.org/officeDocument/2006/relationships/comments" Target="../comments4.xml"/><Relationship Id="rId2" Type="http://schemas.openxmlformats.org/officeDocument/2006/relationships/hyperlink" Target="https://rdm.inventos.ru/issues/165935" TargetMode="External"/><Relationship Id="rId1" Type="http://schemas.openxmlformats.org/officeDocument/2006/relationships/hyperlink" Target="https://rdm.inventos.ru/issues/165919" TargetMode="External"/><Relationship Id="rId6" Type="http://schemas.openxmlformats.org/officeDocument/2006/relationships/hyperlink" Target="https://rdm.inventos.ru/issues/166291" TargetMode="External"/><Relationship Id="rId11" Type="http://schemas.openxmlformats.org/officeDocument/2006/relationships/vmlDrawing" Target="../drawings/vmlDrawing4.vml"/><Relationship Id="rId5" Type="http://schemas.openxmlformats.org/officeDocument/2006/relationships/hyperlink" Target="https://rdm.inventos.ru/issues/166087" TargetMode="External"/><Relationship Id="rId10" Type="http://schemas.openxmlformats.org/officeDocument/2006/relationships/hyperlink" Target="https://rdm.inventos.ru/issues/166495" TargetMode="External"/><Relationship Id="rId4" Type="http://schemas.openxmlformats.org/officeDocument/2006/relationships/hyperlink" Target="https://rdm.inventos.ru/issues/166087" TargetMode="External"/><Relationship Id="rId9" Type="http://schemas.openxmlformats.org/officeDocument/2006/relationships/hyperlink" Target="https://rdm.inventos.ru/issues/166483" TargetMode="Externa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https://rdm.inventos.ru/issues/165451" TargetMode="External"/><Relationship Id="rId7" Type="http://schemas.openxmlformats.org/officeDocument/2006/relationships/hyperlink" Target="https://rdm.inventos.ru/issues/165867" TargetMode="External"/><Relationship Id="rId2" Type="http://schemas.openxmlformats.org/officeDocument/2006/relationships/hyperlink" Target="https://rdm.inventos.ru/issues/165275" TargetMode="External"/><Relationship Id="rId1" Type="http://schemas.openxmlformats.org/officeDocument/2006/relationships/hyperlink" Target="https://rdm.inventos.ru/issues/165391" TargetMode="External"/><Relationship Id="rId6" Type="http://schemas.openxmlformats.org/officeDocument/2006/relationships/hyperlink" Target="https://rdm.inventos.ru/issues/165743" TargetMode="External"/><Relationship Id="rId5" Type="http://schemas.openxmlformats.org/officeDocument/2006/relationships/hyperlink" Target="https://disk.yandex.ru/d/BSUNtjf3BI5PYA" TargetMode="External"/><Relationship Id="rId10" Type="http://schemas.microsoft.com/office/2017/10/relationships/threadedComment" Target="../threadedComments/threadedComment5.xml"/><Relationship Id="rId4" Type="http://schemas.openxmlformats.org/officeDocument/2006/relationships/hyperlink" Target="https://rdm.inventos.ru/issues/165655" TargetMode="External"/><Relationship Id="rId9"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hyperlink" Target="https://disk.yandex.ru/d/e0EwdEXP5w0HKg" TargetMode="External"/><Relationship Id="rId1" Type="http://schemas.openxmlformats.org/officeDocument/2006/relationships/hyperlink" Target="https://rdm.inventos.ru/issues/164487" TargetMode="External"/><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hyperlink" Target="https://rdm.inventos.ru/issues/163583" TargetMode="External"/><Relationship Id="rId2" Type="http://schemas.openxmlformats.org/officeDocument/2006/relationships/hyperlink" Target="https://news.sportbox.ru/Vidy_sporta/Futbol/Evropejskie_chempionaty/Italiya/spbvideo_NI2240087_translation_Roma___Torino_Chempionat_Italii_Tur_3" TargetMode="External"/><Relationship Id="rId1" Type="http://schemas.openxmlformats.org/officeDocument/2006/relationships/hyperlink" Target="https://video.matchtv.ru/client/events/1296138/edit" TargetMode="External"/><Relationship Id="rId5" Type="http://schemas.openxmlformats.org/officeDocument/2006/relationships/hyperlink" Target="https://rdm.inventos.ru/issues/163647" TargetMode="External"/><Relationship Id="rId4" Type="http://schemas.openxmlformats.org/officeDocument/2006/relationships/hyperlink" Target="http://webcaster.pro/client/events/921285/edit"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rdm.inventos.ru/issues/162775" TargetMode="External"/><Relationship Id="rId3" Type="http://schemas.openxmlformats.org/officeDocument/2006/relationships/hyperlink" Target="https://admin.video.matchtv.zxz.su/client/channels/1/watch?autostart=1" TargetMode="External"/><Relationship Id="rId7" Type="http://schemas.openxmlformats.org/officeDocument/2006/relationships/hyperlink" Target="https://rdm.inventos.ru/issues/162199" TargetMode="External"/><Relationship Id="rId12" Type="http://schemas.microsoft.com/office/2017/10/relationships/threadedComment" Target="../threadedComments/threadedComment7.xml"/><Relationship Id="rId2" Type="http://schemas.openxmlformats.org/officeDocument/2006/relationships/hyperlink" Target="https://rdm.inventos.ru/issues/160447" TargetMode="External"/><Relationship Id="rId1" Type="http://schemas.openxmlformats.org/officeDocument/2006/relationships/hyperlink" Target="https://ifree.webcaster.pro/client/video_files/1145130" TargetMode="External"/><Relationship Id="rId6" Type="http://schemas.openxmlformats.org/officeDocument/2006/relationships/hyperlink" Target="https://video.matchtv.ru/client/events/1286369/edit" TargetMode="External"/><Relationship Id="rId11" Type="http://schemas.openxmlformats.org/officeDocument/2006/relationships/comments" Target="../comments7.xml"/><Relationship Id="rId5" Type="http://schemas.openxmlformats.org/officeDocument/2006/relationships/hyperlink" Target="https://news.sportbox.ru/Vidy_sporta/Futbol/Russian_Cup/spbvideo_NI2229465_translation_Akron___CSKA_FONBET_Kubok_Rossii_po_futbolu_sezona_2025___2026_gg" TargetMode="External"/><Relationship Id="rId10" Type="http://schemas.openxmlformats.org/officeDocument/2006/relationships/vmlDrawing" Target="../drawings/vmlDrawing7.vml"/><Relationship Id="rId4" Type="http://schemas.openxmlformats.org/officeDocument/2006/relationships/hyperlink" Target="https://rdm.inventos.ru/issues/162679" TargetMode="External"/><Relationship Id="rId9" Type="http://schemas.openxmlformats.org/officeDocument/2006/relationships/hyperlink" Target="https://apps.apple.com/ru/app/irl-link/id644715688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rdm.inventos.ru/issues/169307" TargetMode="External"/><Relationship Id="rId3" Type="http://schemas.openxmlformats.org/officeDocument/2006/relationships/hyperlink" Target="https://gitlab.inventos.ru/knowledge-base/obsidian/-/merge_requests/396/diffs" TargetMode="External"/><Relationship Id="rId7" Type="http://schemas.openxmlformats.org/officeDocument/2006/relationships/hyperlink" Target="https://rdm.inventos.ru/issues/169151" TargetMode="External"/><Relationship Id="rId2" Type="http://schemas.openxmlformats.org/officeDocument/2006/relationships/hyperlink" Target="https://gitlab.inventos.ru/knowledge-base/obsidian/-/merge_requests/396/diffs" TargetMode="External"/><Relationship Id="rId1" Type="http://schemas.openxmlformats.org/officeDocument/2006/relationships/hyperlink" Target="https://gitlab.inventos.ru/knowledge-base/obsidian/-/merge_requests/396/diffs" TargetMode="External"/><Relationship Id="rId6" Type="http://schemas.openxmlformats.org/officeDocument/2006/relationships/hyperlink" Target="https://gitlab.inventos.ru/knowledge-base/obsidian/-/merge_requests/397" TargetMode="External"/><Relationship Id="rId5" Type="http://schemas.openxmlformats.org/officeDocument/2006/relationships/hyperlink" Target="https://gitlab.inventos.ru/knowledge-base/obsidian/-/merge_requests/397" TargetMode="External"/><Relationship Id="rId4" Type="http://schemas.openxmlformats.org/officeDocument/2006/relationships/hyperlink" Target="https://gitlab.inventos.ru/knowledge-base/obsidian/-/merge_requests/396/diffs" TargetMode="External"/><Relationship Id="rId9" Type="http://schemas.openxmlformats.org/officeDocument/2006/relationships/hyperlink" Target="https://bl.webcaster.pro/file/start/api_free/37_5879412649/25ffc508f8d10660b30ebbca7e3b7475/1774525555.m3u8?source=stream-01.kino.1tv.ru&amp;source_sig=80fb0b5049c7b5fd6d5ef3fd20311c6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gitlab.inventos.ru/knowledge-base/obsidian/-/merge_requests/387" TargetMode="External"/><Relationship Id="rId3" Type="http://schemas.openxmlformats.org/officeDocument/2006/relationships/hyperlink" Target="https://gitlab.inventos.ru/knowledge-base/obsidian/-/merge_requests/387" TargetMode="External"/><Relationship Id="rId7" Type="http://schemas.openxmlformats.org/officeDocument/2006/relationships/hyperlink" Target="https://gitlab.inventos.ru/knowledge-base/obsidian/-/merge_requests/387" TargetMode="External"/><Relationship Id="rId12" Type="http://schemas.microsoft.com/office/2017/10/relationships/threadedComment" Target="../threadedComments/threadedComment3.xml"/><Relationship Id="rId2" Type="http://schemas.openxmlformats.org/officeDocument/2006/relationships/hyperlink" Target="https://gitlab.inventos.ru/knowledge-base/obsidian/-/merge_requests/387" TargetMode="External"/><Relationship Id="rId1" Type="http://schemas.openxmlformats.org/officeDocument/2006/relationships/hyperlink" Target="https://rdm.inventos.ru/issues/166743" TargetMode="External"/><Relationship Id="rId6" Type="http://schemas.openxmlformats.org/officeDocument/2006/relationships/hyperlink" Target="https://gitlab.inventos.ru/knowledge-base/obsidian/-/merge_requests/387" TargetMode="External"/><Relationship Id="rId11" Type="http://schemas.openxmlformats.org/officeDocument/2006/relationships/comments" Target="../comments8.xml"/><Relationship Id="rId5" Type="http://schemas.openxmlformats.org/officeDocument/2006/relationships/hyperlink" Target="https://api.video.matchtv.ru/client/transactions/93085386/show_recurring" TargetMode="External"/><Relationship Id="rId10" Type="http://schemas.openxmlformats.org/officeDocument/2006/relationships/vmlDrawing" Target="../drawings/vmlDrawing8.vml"/><Relationship Id="rId4" Type="http://schemas.openxmlformats.org/officeDocument/2006/relationships/hyperlink" Target="https://rdm.inventos.ru/issues/166867" TargetMode="External"/><Relationship Id="rId9" Type="http://schemas.openxmlformats.org/officeDocument/2006/relationships/hyperlink" Target="https://mhl.webcaster.pro/client/quotes/2308699"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8" Type="http://schemas.openxmlformats.org/officeDocument/2006/relationships/hyperlink" Target="https://rdm.inventos.ru/issues/161291" TargetMode="External"/><Relationship Id="rId3" Type="http://schemas.openxmlformats.org/officeDocument/2006/relationships/hyperlink" Target="https://rdm.inventos.ru/issues/160903" TargetMode="External"/><Relationship Id="rId7" Type="http://schemas.openxmlformats.org/officeDocument/2006/relationships/hyperlink" Target="https://rdm.inventos.ru/issues/161279" TargetMode="External"/><Relationship Id="rId2" Type="http://schemas.openxmlformats.org/officeDocument/2006/relationships/hyperlink" Target="https://restream.su/" TargetMode="External"/><Relationship Id="rId1" Type="http://schemas.openxmlformats.org/officeDocument/2006/relationships/hyperlink" Target="https://rdm.inventos.ru/issues/159051" TargetMode="External"/><Relationship Id="rId6" Type="http://schemas.openxmlformats.org/officeDocument/2006/relationships/hyperlink" Target="https://rdm.inventos.ru/issues/160903" TargetMode="External"/><Relationship Id="rId5" Type="http://schemas.openxmlformats.org/officeDocument/2006/relationships/hyperlink" Target="https://restream.su/instruction" TargetMode="External"/><Relationship Id="rId4" Type="http://schemas.openxmlformats.org/officeDocument/2006/relationships/hyperlink" Target="https://rdm.inventos.ru/issues/161135" TargetMode="External"/></Relationships>
</file>

<file path=xl/worksheets/_rels/sheet14.xml.rels><?xml version="1.0" encoding="UTF-8" standalone="yes"?>
<Relationships xmlns="http://schemas.openxmlformats.org/package/2006/relationships"><Relationship Id="rId8" Type="http://schemas.openxmlformats.org/officeDocument/2006/relationships/comments" Target="../comments10.xml"/><Relationship Id="rId3" Type="http://schemas.openxmlformats.org/officeDocument/2006/relationships/hyperlink" Target="https://ifree.webcaster.pro/client/video_files/54545" TargetMode="External"/><Relationship Id="rId7" Type="http://schemas.openxmlformats.org/officeDocument/2006/relationships/vmlDrawing" Target="../drawings/vmlDrawing10.vml"/><Relationship Id="rId2" Type="http://schemas.openxmlformats.org/officeDocument/2006/relationships/hyperlink" Target="https://restream.su/instruction" TargetMode="External"/><Relationship Id="rId1" Type="http://schemas.openxmlformats.org/officeDocument/2006/relationships/hyperlink" Target="https://app.restream.su/tariffs" TargetMode="External"/><Relationship Id="rId6" Type="http://schemas.openxmlformats.org/officeDocument/2006/relationships/hyperlink" Target="https://bl.video.matchtv.zxz.su/assets.js?type=payment_window_css" TargetMode="External"/><Relationship Id="rId5" Type="http://schemas.openxmlformats.org/officeDocument/2006/relationships/hyperlink" Target="https://admin.video.matchtv.zxz.su/client/channels/1/watch?autostart=1" TargetMode="External"/><Relationship Id="rId4" Type="http://schemas.openxmlformats.org/officeDocument/2006/relationships/hyperlink" Target="https://admin.sportbox.ru/vdl/tv" TargetMode="External"/><Relationship Id="rId9" Type="http://schemas.microsoft.com/office/2017/10/relationships/threadedComment" Target="../threadedComments/threadedComment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hyperlink" Target="https://rdm.inventos.ru/issues/160551" TargetMode="External"/><Relationship Id="rId4" Type="http://schemas.microsoft.com/office/2017/10/relationships/threadedComment" Target="../threadedComments/threadedComment9.xml"/></Relationships>
</file>

<file path=xl/worksheets/_rels/sheet19.xml.rels><?xml version="1.0" encoding="UTF-8" standalone="yes"?>
<Relationships xmlns="http://schemas.openxmlformats.org/package/2006/relationships"><Relationship Id="rId3" Type="http://schemas.openxmlformats.org/officeDocument/2006/relationships/hyperlink" Target="https://mm.inventos.ru/inventos/pl/i4wbfueqtbg75qe47dwexzqaxo" TargetMode="External"/><Relationship Id="rId2" Type="http://schemas.openxmlformats.org/officeDocument/2006/relationships/hyperlink" Target="https://rdm.inventos.ru/issues/156599" TargetMode="External"/><Relationship Id="rId1" Type="http://schemas.openxmlformats.org/officeDocument/2006/relationships/hyperlink" Target="https://mm.inventos.ru/inventos/pl/ts9i4wdei3gqjjwfyh4t5gnbsh" TargetMode="External"/><Relationship Id="rId6" Type="http://schemas.openxmlformats.org/officeDocument/2006/relationships/hyperlink" Target="https://restream.su/" TargetMode="External"/><Relationship Id="rId5" Type="http://schemas.openxmlformats.org/officeDocument/2006/relationships/hyperlink" Target="https://mm.inventos.ru/inventos/pl/o9nj41u97jdf5dc6oihgninaja" TargetMode="External"/><Relationship Id="rId4" Type="http://schemas.openxmlformats.org/officeDocument/2006/relationships/hyperlink" Target="https://mm.inventos.ru/inventos/pl/7uqegwxff3ykbgi9q56c1awxza" TargetMode="External"/></Relationships>
</file>

<file path=xl/worksheets/_rels/sheet20.xml.rels><?xml version="1.0" encoding="UTF-8" standalone="yes"?>
<Relationships xmlns="http://schemas.openxmlformats.org/package/2006/relationships"><Relationship Id="rId8" Type="http://schemas.openxmlformats.org/officeDocument/2006/relationships/comments" Target="../comments12.xml"/><Relationship Id="rId3" Type="http://schemas.openxmlformats.org/officeDocument/2006/relationships/hyperlink" Target="https://start.webcaster.pro/client/events/2720823/edit" TargetMode="External"/><Relationship Id="rId7" Type="http://schemas.openxmlformats.org/officeDocument/2006/relationships/vmlDrawing" Target="../drawings/vmlDrawing12.vml"/><Relationship Id="rId2" Type="http://schemas.openxmlformats.org/officeDocument/2006/relationships/hyperlink" Target="https://admin.sportbox.ru/vdl/media/948745/webcaster/moments" TargetMode="External"/><Relationship Id="rId1" Type="http://schemas.openxmlformats.org/officeDocument/2006/relationships/hyperlink" Target="https://rdm.inventos.ru/issues/158063" TargetMode="External"/><Relationship Id="rId6" Type="http://schemas.openxmlformats.org/officeDocument/2006/relationships/hyperlink" Target="https://vk.com/video-185386946_456239243" TargetMode="External"/><Relationship Id="rId5" Type="http://schemas.openxmlformats.org/officeDocument/2006/relationships/hyperlink" Target="https://rdm.inventos.ru/issues/156599" TargetMode="External"/><Relationship Id="rId4" Type="http://schemas.openxmlformats.org/officeDocument/2006/relationships/hyperlink" Target="https://rdm.inventos.ru/issues/156599" TargetMode="External"/><Relationship Id="rId9" Type="http://schemas.microsoft.com/office/2017/10/relationships/threadedComment" Target="../threadedComments/threadedComment10.xml"/></Relationships>
</file>

<file path=xl/worksheets/_rels/sheet21.xml.rels><?xml version="1.0" encoding="UTF-8" standalone="yes"?>
<Relationships xmlns="http://schemas.openxmlformats.org/package/2006/relationships"><Relationship Id="rId8" Type="http://schemas.openxmlformats.org/officeDocument/2006/relationships/hyperlink" Target="https://rdm.inventos.ru/issues/157875" TargetMode="External"/><Relationship Id="rId13" Type="http://schemas.openxmlformats.org/officeDocument/2006/relationships/hyperlink" Target="https://mm.inventos.ru/inventos/pl/at4z7asgdbdk3kni7yfs6shhkw" TargetMode="External"/><Relationship Id="rId18" Type="http://schemas.microsoft.com/office/2017/10/relationships/threadedComment" Target="../threadedComments/threadedComment11.xml"/><Relationship Id="rId3" Type="http://schemas.openxmlformats.org/officeDocument/2006/relationships/hyperlink" Target="https://docs.google.com/document/d/1WSgWoYJJGLShxXzpyjqw9RCbfT78hkUmRUdKIQcnV4g/edit?tab=t.57yr53daomm1" TargetMode="External"/><Relationship Id="rId7" Type="http://schemas.openxmlformats.org/officeDocument/2006/relationships/hyperlink" Target="https://rdm.inventos.ru/issues/157723" TargetMode="External"/><Relationship Id="rId12" Type="http://schemas.openxmlformats.org/officeDocument/2006/relationships/hyperlink" Target="https://rdm.inventos.ru/issues/157987" TargetMode="External"/><Relationship Id="rId17" Type="http://schemas.openxmlformats.org/officeDocument/2006/relationships/comments" Target="../comments13.xml"/><Relationship Id="rId2" Type="http://schemas.openxmlformats.org/officeDocument/2006/relationships/hyperlink" Target="https://www.youtube.com/@timewithyan" TargetMode="External"/><Relationship Id="rId16" Type="http://schemas.openxmlformats.org/officeDocument/2006/relationships/vmlDrawing" Target="../drawings/vmlDrawing13.vml"/><Relationship Id="rId1" Type="http://schemas.openxmlformats.org/officeDocument/2006/relationships/hyperlink" Target="https://video.matchtv.ru/client/events/1242293" TargetMode="External"/><Relationship Id="rId6" Type="http://schemas.openxmlformats.org/officeDocument/2006/relationships/hyperlink" Target="https://admin.sportbox.ru/vdl/media/947263/webcaster/live" TargetMode="External"/><Relationship Id="rId11" Type="http://schemas.openxmlformats.org/officeDocument/2006/relationships/hyperlink" Target="https://curl.haxx.se/libcurl/c/libcurl-errors.html)" TargetMode="External"/><Relationship Id="rId5" Type="http://schemas.openxmlformats.org/officeDocument/2006/relationships/hyperlink" Target="https://docs.google.com/document/d/1WSgWoYJJGLShxXzpyjqw9RCbfT78hkUmRUdKIQcnV4g/edit?tab=t.4prf63vu338t" TargetMode="External"/><Relationship Id="rId15" Type="http://schemas.openxmlformats.org/officeDocument/2006/relationships/hyperlink" Target="https://mm.inventos.ru/inventos/pl/r7jpse9ksbf8ijbxbmr1zrnobe" TargetMode="External"/><Relationship Id="rId10" Type="http://schemas.openxmlformats.org/officeDocument/2006/relationships/hyperlink" Target="https://rdm.inventos.ru/issues/157875" TargetMode="External"/><Relationship Id="rId4" Type="http://schemas.openxmlformats.org/officeDocument/2006/relationships/hyperlink" Target="https://rdm.inventos.ru/issues/157399" TargetMode="External"/><Relationship Id="rId9" Type="http://schemas.openxmlformats.org/officeDocument/2006/relationships/hyperlink" Target="https://rdm.inventos.ru/issues/157875" TargetMode="External"/><Relationship Id="rId14" Type="http://schemas.openxmlformats.org/officeDocument/2006/relationships/hyperlink" Target="https://mm.inventos.ru/inventos/pl/c1ep4wnw8jy6fef7arycd5igew"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rdm.inventos.ru/issues/156703" TargetMode="External"/><Relationship Id="rId13" Type="http://schemas.openxmlformats.org/officeDocument/2006/relationships/hyperlink" Target="https://docs.google.com/document/d/1WSgWoYJJGLShxXzpyjqw9RCbfT78hkUmRUdKIQcnV4g/edit?tab=t.wm38bofj2km7" TargetMode="External"/><Relationship Id="rId18" Type="http://schemas.openxmlformats.org/officeDocument/2006/relationships/hyperlink" Target="https://docs.google.com/document/d/1WSgWoYJJGLShxXzpyjqw9RCbfT78hkUmRUdKIQcnV4g/edit?tab=t.wm38bofj2km7" TargetMode="External"/><Relationship Id="rId26" Type="http://schemas.openxmlformats.org/officeDocument/2006/relationships/vmlDrawing" Target="../drawings/vmlDrawing14.vml"/><Relationship Id="rId3" Type="http://schemas.openxmlformats.org/officeDocument/2006/relationships/hyperlink" Target="https://docs.google.com/document/d/1WSgWoYJJGLShxXzpyjqw9RCbfT78hkUmRUdKIQcnV4g/edit?tab=t.q0mzfw56ukhy" TargetMode="External"/><Relationship Id="rId21" Type="http://schemas.openxmlformats.org/officeDocument/2006/relationships/hyperlink" Target="https://mm.inventos.ru/inventos/pl/j4z1s1fgpinc98jypoka7i1q9e" TargetMode="External"/><Relationship Id="rId7" Type="http://schemas.openxmlformats.org/officeDocument/2006/relationships/hyperlink" Target="https://docs.google.com/document/d/1WSgWoYJJGLShxXzpyjqw9RCbfT78hkUmRUdKIQcnV4g/edit?tab=t.qv0gclvjpipm" TargetMode="External"/><Relationship Id="rId12" Type="http://schemas.openxmlformats.org/officeDocument/2006/relationships/hyperlink" Target="https://rdm.inventos.ru/issues/156811" TargetMode="External"/><Relationship Id="rId17" Type="http://schemas.openxmlformats.org/officeDocument/2006/relationships/hyperlink" Target="https://admin.sportbox.ru/vdl/media/943441/webcaster/moments" TargetMode="External"/><Relationship Id="rId25" Type="http://schemas.openxmlformats.org/officeDocument/2006/relationships/hyperlink" Target="https://docs.google.com/document/d/1WSgWoYJJGLShxXzpyjqw9RCbfT78hkUmRUdKIQcnV4g/edit?tab=t.hlvc5zdxwqkw" TargetMode="External"/><Relationship Id="rId2" Type="http://schemas.openxmlformats.org/officeDocument/2006/relationships/hyperlink" Target="https://mm.inventos.ru/inventos/pl/63dg639ey7ns8royaby1tmwjer" TargetMode="External"/><Relationship Id="rId16" Type="http://schemas.openxmlformats.org/officeDocument/2006/relationships/hyperlink" Target="https://docs.google.com/document/d/1WSgWoYJJGLShxXzpyjqw9RCbfT78hkUmRUdKIQcnV4g/edit?tab=t.0" TargetMode="External"/><Relationship Id="rId20" Type="http://schemas.openxmlformats.org/officeDocument/2006/relationships/hyperlink" Target="https://news.sportbox.ru/Vidy_sporta/Gandbol/spbvideo_NI2156452_translation_Chempionat_Rossii_Olimpbet_Superliga_Zhenshhiny_CSKA___Zvezda" TargetMode="External"/><Relationship Id="rId1" Type="http://schemas.openxmlformats.org/officeDocument/2006/relationships/hyperlink" Target="https://docs.google.com/document/d/1WSgWoYJJGLShxXzpyjqw9RCbfT78hkUmRUdKIQcnV4g/edit?tab=t.mc4mx3gpufek" TargetMode="External"/><Relationship Id="rId6" Type="http://schemas.openxmlformats.org/officeDocument/2006/relationships/hyperlink" Target="https://rdm.inventos.ru/issues/156883." TargetMode="External"/><Relationship Id="rId11" Type="http://schemas.openxmlformats.org/officeDocument/2006/relationships/hyperlink" Target="https://docs.google.com/document/d/1WSgWoYJJGLShxXzpyjqw9RCbfT78hkUmRUdKIQcnV4g/edit?tab=t.wm38bofj2km7" TargetMode="External"/><Relationship Id="rId24" Type="http://schemas.openxmlformats.org/officeDocument/2006/relationships/hyperlink" Target="https://rdm.inventos.ru/issues/157247" TargetMode="External"/><Relationship Id="rId5" Type="http://schemas.openxmlformats.org/officeDocument/2006/relationships/hyperlink" Target="https://rdm.inventos.ru/issues/156883." TargetMode="External"/><Relationship Id="rId15" Type="http://schemas.openxmlformats.org/officeDocument/2006/relationships/hyperlink" Target="https://docs.google.com/document/d/1WSgWoYJJGLShxXzpyjqw9RCbfT78hkUmRUdKIQcnV4g/edit?tab=t.0" TargetMode="External"/><Relationship Id="rId23" Type="http://schemas.openxmlformats.org/officeDocument/2006/relationships/hyperlink" Target="https://docs.google.com/document/d/1WSgWoYJJGLShxXzpyjqw9RCbfT78hkUmRUdKIQcnV4g/edit?tab=t.1brlq2hmv9t0" TargetMode="External"/><Relationship Id="rId28" Type="http://schemas.microsoft.com/office/2017/10/relationships/threadedComment" Target="../threadedComments/threadedComment12.xml"/><Relationship Id="rId10" Type="http://schemas.openxmlformats.org/officeDocument/2006/relationships/hyperlink" Target="https://docs.google.com/document/d/1WSgWoYJJGLShxXzpyjqw9RCbfT78hkUmRUdKIQcnV4g/edit?tab=t.0" TargetMode="External"/><Relationship Id="rId19" Type="http://schemas.openxmlformats.org/officeDocument/2006/relationships/hyperlink" Target="https://docs.google.com/document/d/1WSgWoYJJGLShxXzpyjqw9RCbfT78hkUmRUdKIQcnV4g/edit?tab=t.qv0gclvjpipm" TargetMode="External"/><Relationship Id="rId4" Type="http://schemas.openxmlformats.org/officeDocument/2006/relationships/hyperlink" Target="https://docs.google.com/document/d/1WSgWoYJJGLShxXzpyjqw9RCbfT78hkUmRUdKIQcnV4g/edit?tab=t.0" TargetMode="External"/><Relationship Id="rId9" Type="http://schemas.openxmlformats.org/officeDocument/2006/relationships/hyperlink" Target="https://rdm.inventos.ru/issues/156747" TargetMode="External"/><Relationship Id="rId14" Type="http://schemas.openxmlformats.org/officeDocument/2006/relationships/hyperlink" Target="https://docs.google.com/document/d/1WSgWoYJJGLShxXzpyjqw9RCbfT78hkUmRUdKIQcnV4g/edit?tab=t.mjyd89c0ubft" TargetMode="External"/><Relationship Id="rId22" Type="http://schemas.openxmlformats.org/officeDocument/2006/relationships/hyperlink" Target="https://docs.google.com/document/d/1WSgWoYJJGLShxXzpyjqw9RCbfT78hkUmRUdKIQcnV4g/edit?tab=t.mjyd89c0ubft" TargetMode="External"/><Relationship Id="rId27" Type="http://schemas.openxmlformats.org/officeDocument/2006/relationships/comments" Target="../comments14.xml"/></Relationships>
</file>

<file path=xl/worksheets/_rels/sheet23.xml.rels><?xml version="1.0" encoding="UTF-8" standalone="yes"?>
<Relationships xmlns="http://schemas.openxmlformats.org/package/2006/relationships"><Relationship Id="rId3" Type="http://schemas.openxmlformats.org/officeDocument/2006/relationships/hyperlink" Target="https://rdm.inventos.ru/issues/156163" TargetMode="External"/><Relationship Id="rId7" Type="http://schemas.openxmlformats.org/officeDocument/2006/relationships/hyperlink" Target="https://docs.google.com/document/d/1WSgWoYJJGLShxXzpyjqw9RCbfT78hkUmRUdKIQcnV4g/edit?tab=t.qv0gclvjpipm" TargetMode="External"/><Relationship Id="rId2" Type="http://schemas.openxmlformats.org/officeDocument/2006/relationships/hyperlink" Target="https://matchtv.ru/football/coppa_italia/matchtvvideo_NI2139033_translation_Kubok_Italii_1_8_finala_Bolonja___Monca" TargetMode="External"/><Relationship Id="rId1" Type="http://schemas.openxmlformats.org/officeDocument/2006/relationships/hyperlink" Target="http://twitch.tv/shxmpxl." TargetMode="External"/><Relationship Id="rId6" Type="http://schemas.openxmlformats.org/officeDocument/2006/relationships/hyperlink" Target="https://docs.google.com/document/d/1WSgWoYJJGLShxXzpyjqw9RCbfT78hkUmRUdKIQcnV4g/edit?tab=t.mjyd89c0ubft" TargetMode="External"/><Relationship Id="rId5" Type="http://schemas.openxmlformats.org/officeDocument/2006/relationships/hyperlink" Target="https://rdm.inventos.ru/issues/156475" TargetMode="External"/><Relationship Id="rId4" Type="http://schemas.openxmlformats.org/officeDocument/2006/relationships/hyperlink" Target="https://ifree.webcaster.pro/client/video_files/1124907"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rdm.inventos.ru/issues/155539" TargetMode="External"/><Relationship Id="rId3" Type="http://schemas.openxmlformats.org/officeDocument/2006/relationships/hyperlink" Target="http://iks.net/" TargetMode="External"/><Relationship Id="rId7" Type="http://schemas.openxmlformats.org/officeDocument/2006/relationships/hyperlink" Target="https://news.sportbox.ru/Vidy_sporta/Hokkej/KHL/spbvideo_NI2130345_translation_Fonbet_Chempionat_KKhL_CSKA___Lokomotiv" TargetMode="External"/><Relationship Id="rId2" Type="http://schemas.openxmlformats.org/officeDocument/2006/relationships/hyperlink" Target="https://rdm.inventos.ru/issues/155107" TargetMode="External"/><Relationship Id="rId1" Type="http://schemas.openxmlformats.org/officeDocument/2006/relationships/hyperlink" Target="https://rdm.inventos.ru/issues/155083" TargetMode="External"/><Relationship Id="rId6" Type="http://schemas.openxmlformats.org/officeDocument/2006/relationships/hyperlink" Target="https://rdm.inventos.ru/issues/155467" TargetMode="External"/><Relationship Id="rId11" Type="http://schemas.openxmlformats.org/officeDocument/2006/relationships/hyperlink" Target="https://rdm.inventos.ru/issues/153355" TargetMode="External"/><Relationship Id="rId5" Type="http://schemas.openxmlformats.org/officeDocument/2006/relationships/hyperlink" Target="https://video.matchtv.ru/client/events/1222137" TargetMode="External"/><Relationship Id="rId10" Type="http://schemas.openxmlformats.org/officeDocument/2006/relationships/hyperlink" Target="https://rdm.inventos.ru/issues/155739" TargetMode="External"/><Relationship Id="rId4" Type="http://schemas.openxmlformats.org/officeDocument/2006/relationships/hyperlink" Target="https://rdm.inventos.ru/issues/155131?issue_count=110&amp;issue_position=1&amp;next_issue_id=155107" TargetMode="External"/><Relationship Id="rId9" Type="http://schemas.openxmlformats.org/officeDocument/2006/relationships/hyperlink" Target="https://video.matchtv.ru/client/events/1228541"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matchtv.ru/football/germany/matchtvvideo_NI2125248_clip_Lejpcig___Frajburg_21_Gol_Lutskharela_Gertrejda_video_Chempionat_Germanii_Futbol" TargetMode="External"/><Relationship Id="rId3" Type="http://schemas.openxmlformats.org/officeDocument/2006/relationships/hyperlink" Target="https://rdm.inventos.ru/issues/154611" TargetMode="External"/><Relationship Id="rId7" Type="http://schemas.openxmlformats.org/officeDocument/2006/relationships/hyperlink" Target="https://video.matchtv.ru/client/events/1217857" TargetMode="External"/><Relationship Id="rId2" Type="http://schemas.openxmlformats.org/officeDocument/2006/relationships/hyperlink" Target="https://api-video.khl.ru/client/quotes/1572923/edit" TargetMode="External"/><Relationship Id="rId1" Type="http://schemas.openxmlformats.org/officeDocument/2006/relationships/hyperlink" Target="https://rdm.inventos.ru/issues/154347?issue_count=408&amp;issue_position=1&amp;next_issue_id=154331" TargetMode="External"/><Relationship Id="rId6" Type="http://schemas.openxmlformats.org/officeDocument/2006/relationships/hyperlink" Target="https://rdm.inventos.ru/issues/154847" TargetMode="External"/><Relationship Id="rId11" Type="http://schemas.openxmlformats.org/officeDocument/2006/relationships/hyperlink" Target="https://video.matchtv.ru/client/events/1217337" TargetMode="External"/><Relationship Id="rId5" Type="http://schemas.openxmlformats.org/officeDocument/2006/relationships/hyperlink" Target="https://thumbs-cdn.webcaster.pro/rec-2-10.webcaster.pro/fc/sdc/file/events/1852163/new_school_vs_old_school_february_19_2023_1080p.mp4" TargetMode="External"/><Relationship Id="rId10" Type="http://schemas.openxmlformats.org/officeDocument/2006/relationships/hyperlink" Target="https://rdm.inventos.ru/issues/154931" TargetMode="External"/><Relationship Id="rId4" Type="http://schemas.openxmlformats.org/officeDocument/2006/relationships/hyperlink" Target="https://api.video.matchtv.ru/admin/transactions?date_from=2024-08-04&amp;transaction%5Bcustomer%5D=9152722" TargetMode="External"/><Relationship Id="rId9" Type="http://schemas.openxmlformats.org/officeDocument/2006/relationships/hyperlink" Target="https://video.matchtv.zxz.su/client/events" TargetMode="External"/></Relationships>
</file>

<file path=xl/worksheets/_rels/sheet2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4.xml"/><Relationship Id="rId4" Type="http://schemas.microsoft.com/office/2017/10/relationships/threadedComment" Target="../threadedComments/threadedComment1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5.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7.xml"/><Relationship Id="rId4" Type="http://schemas.microsoft.com/office/2017/10/relationships/threadedComment" Target="../threadedComments/threadedComment1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3.xml.rels><?xml version="1.0" encoding="UTF-8" standalone="yes"?>
<Relationships xmlns="http://schemas.openxmlformats.org/package/2006/relationships"><Relationship Id="rId8" Type="http://schemas.openxmlformats.org/officeDocument/2006/relationships/hyperlink" Target="https://admin.sportbox.ru/vdl/media/920883/webcaster/editor" TargetMode="External"/><Relationship Id="rId13" Type="http://schemas.openxmlformats.org/officeDocument/2006/relationships/hyperlink" Target="https://video.matchtv.ru/client/events/1211074/edit" TargetMode="External"/><Relationship Id="rId3" Type="http://schemas.openxmlformats.org/officeDocument/2006/relationships/hyperlink" Target="https://rdm.inventos.ru/issues/153591" TargetMode="External"/><Relationship Id="rId7" Type="http://schemas.openxmlformats.org/officeDocument/2006/relationships/hyperlink" Target="https://vtb-league.webcaster.pro/customers/sign_in" TargetMode="External"/><Relationship Id="rId12" Type="http://schemas.openxmlformats.org/officeDocument/2006/relationships/hyperlink" Target="https://video.matchtv.zxz.su/iframe/feed/start/na_9955b7b4947af67539c2a709f2a7f06e/1206553/453a8d01321eeb20b4b6e6c0c8323c36/2208978000?sr=14&amp;type_id=&amp;width=100%25&amp;height=100%25&amp;lang=ru&amp;skin_name=matchtv&amp;live=15" TargetMode="External"/><Relationship Id="rId2" Type="http://schemas.openxmlformats.org/officeDocument/2006/relationships/hyperlink" Target="https://matchtv.ru/football/rpl/415344669-lokomotiv-krasnodar-01-09-2024" TargetMode="External"/><Relationship Id="rId16" Type="http://schemas.openxmlformats.org/officeDocument/2006/relationships/hyperlink" Target="https://news.sportbox.ru/Vidy_sporta/Futbol/Russia/1st_division/spbvideo_NI2109363_translation_Rotor___Alanija_MeLBeT_Pervaja_Liga_Tur_12/" TargetMode="External"/><Relationship Id="rId1" Type="http://schemas.openxmlformats.org/officeDocument/2006/relationships/hyperlink" Target="https://rdm.inventos.ru/issues/153427" TargetMode="External"/><Relationship Id="rId6" Type="http://schemas.openxmlformats.org/officeDocument/2006/relationships/hyperlink" Target="https://rdm.inventos.ru/issues/153115" TargetMode="External"/><Relationship Id="rId11" Type="http://schemas.openxmlformats.org/officeDocument/2006/relationships/hyperlink" Target="https://s42543.cdn.ngenix.net/export/tr2549235-32_1080p-e823e0eefade89c573b279d104418b63.mp4" TargetMode="External"/><Relationship Id="rId5" Type="http://schemas.openxmlformats.org/officeDocument/2006/relationships/hyperlink" Target="https://live-3.otcnet.ru/tojHytSnmKoU/index.m3u8" TargetMode="External"/><Relationship Id="rId15" Type="http://schemas.openxmlformats.org/officeDocument/2006/relationships/hyperlink" Target="https://news.sportbox.ru/Vidy_sporta/Futbol/Evropejskie_chempionaty/Ispaniya/Segunda/spbvideo_NI2109165_translation_Chempionat_Ispanii_Segunda_Albasete___Deportivo" TargetMode="External"/><Relationship Id="rId10" Type="http://schemas.openxmlformats.org/officeDocument/2006/relationships/hyperlink" Target="https://api-video.khl.ru/client/events/2535811/moments" TargetMode="External"/><Relationship Id="rId4" Type="http://schemas.openxmlformats.org/officeDocument/2006/relationships/hyperlink" Target="https://rdm.inventos.ru/issues/151735" TargetMode="External"/><Relationship Id="rId9" Type="http://schemas.openxmlformats.org/officeDocument/2006/relationships/hyperlink" Target="https://api.video.matchtv.ru/admin/transactions/83358102" TargetMode="External"/><Relationship Id="rId14" Type="http://schemas.openxmlformats.org/officeDocument/2006/relationships/hyperlink" Target="https://admin.sportbox.ru/vdl/media/925242/webcaster/thumbnails"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https://ifree.webcaster.pro/client/video_files/1094459" TargetMode="External"/><Relationship Id="rId13" Type="http://schemas.openxmlformats.org/officeDocument/2006/relationships/hyperlink" Target="https://rdm.inventos.ru/issues/153115" TargetMode="External"/><Relationship Id="rId3" Type="http://schemas.openxmlformats.org/officeDocument/2006/relationships/hyperlink" Target="https://matchtv.ru/football/rpl/415344643-akron-dinamo-03-08-2024" TargetMode="External"/><Relationship Id="rId7" Type="http://schemas.openxmlformats.org/officeDocument/2006/relationships/hyperlink" Target="https://webcaster.pro/client/video_files/1090103" TargetMode="External"/><Relationship Id="rId12" Type="http://schemas.openxmlformats.org/officeDocument/2006/relationships/hyperlink" Target="https://rdm.inventos.ru/issues/153355" TargetMode="External"/><Relationship Id="rId2" Type="http://schemas.openxmlformats.org/officeDocument/2006/relationships/hyperlink" Target="https://admin.sportbox.ru/vdl/media/913110/webcaster/moments" TargetMode="External"/><Relationship Id="rId16" Type="http://schemas.microsoft.com/office/2017/10/relationships/threadedComment" Target="../threadedComments/threadedComment16.xml"/><Relationship Id="rId1" Type="http://schemas.openxmlformats.org/officeDocument/2006/relationships/hyperlink" Target="https://start.webcaster.pro/client/events/2579263/edit" TargetMode="External"/><Relationship Id="rId6" Type="http://schemas.openxmlformats.org/officeDocument/2006/relationships/hyperlink" Target="https://ifree.webcaster.pro/client/video_files/1089827" TargetMode="External"/><Relationship Id="rId11" Type="http://schemas.openxmlformats.org/officeDocument/2006/relationships/hyperlink" Target="https://rdm.inventos.ru/issues/153007" TargetMode="External"/><Relationship Id="rId5" Type="http://schemas.openxmlformats.org/officeDocument/2006/relationships/hyperlink" Target="https://rdm.inventos.ru/issues/152371" TargetMode="External"/><Relationship Id="rId15" Type="http://schemas.openxmlformats.org/officeDocument/2006/relationships/comments" Target="../comments18.xml"/><Relationship Id="rId10" Type="http://schemas.openxmlformats.org/officeDocument/2006/relationships/hyperlink" Target="https://rdm.inventos.ru/issues/152847" TargetMode="External"/><Relationship Id="rId4" Type="http://schemas.openxmlformats.org/officeDocument/2006/relationships/hyperlink" Target="https://admin.sportbox.ru/vdl/media/915104/webcaster/live" TargetMode="External"/><Relationship Id="rId9" Type="http://schemas.openxmlformats.org/officeDocument/2006/relationships/hyperlink" Target="https://api.video.matchtv.ru/admin/transactions/81123178" TargetMode="External"/><Relationship Id="rId14" Type="http://schemas.openxmlformats.org/officeDocument/2006/relationships/vmlDrawing" Target="../drawings/vmlDrawing18.vml"/></Relationships>
</file>

<file path=xl/worksheets/_rels/sheet35.xml.rels><?xml version="1.0" encoding="UTF-8" standalone="yes"?>
<Relationships xmlns="http://schemas.openxmlformats.org/package/2006/relationships"><Relationship Id="rId8" Type="http://schemas.openxmlformats.org/officeDocument/2006/relationships/hyperlink" Target="https://rdm.inventos.ru/issues/151627" TargetMode="External"/><Relationship Id="rId13" Type="http://schemas.openxmlformats.org/officeDocument/2006/relationships/hyperlink" Target="https://rdm.inventos.ru/issues/151443" TargetMode="External"/><Relationship Id="rId18" Type="http://schemas.openxmlformats.org/officeDocument/2006/relationships/comments" Target="../comments19.xml"/><Relationship Id="rId3" Type="http://schemas.openxmlformats.org/officeDocument/2006/relationships/hyperlink" Target="https://rdm.inventos.ru/issues/151639" TargetMode="External"/><Relationship Id="rId7" Type="http://schemas.openxmlformats.org/officeDocument/2006/relationships/hyperlink" Target="https://rdm.inventos.ru/issues/151627" TargetMode="External"/><Relationship Id="rId12" Type="http://schemas.openxmlformats.org/officeDocument/2006/relationships/hyperlink" Target="https://rdm.inventos.ru/issues/151967" TargetMode="External"/><Relationship Id="rId17" Type="http://schemas.openxmlformats.org/officeDocument/2006/relationships/vmlDrawing" Target="../drawings/vmlDrawing19.vml"/><Relationship Id="rId2" Type="http://schemas.openxmlformats.org/officeDocument/2006/relationships/hyperlink" Target="https://rdm.inventos.ru/issues/151267" TargetMode="External"/><Relationship Id="rId16" Type="http://schemas.openxmlformats.org/officeDocument/2006/relationships/hyperlink" Target="https://rdm.inventos.ru/issues/152223" TargetMode="External"/><Relationship Id="rId1" Type="http://schemas.openxmlformats.org/officeDocument/2006/relationships/hyperlink" Target="https://rdm.inventos.ru/issues/151163" TargetMode="External"/><Relationship Id="rId6" Type="http://schemas.openxmlformats.org/officeDocument/2006/relationships/hyperlink" Target="https://rdm.inventos.ru/issues/151623" TargetMode="External"/><Relationship Id="rId11" Type="http://schemas.openxmlformats.org/officeDocument/2006/relationships/hyperlink" Target="https://video.matchtv.ru/client/events/1187234" TargetMode="External"/><Relationship Id="rId5" Type="http://schemas.openxmlformats.org/officeDocument/2006/relationships/hyperlink" Target="https://rdm.inventos.ru/issues/151443" TargetMode="External"/><Relationship Id="rId15" Type="http://schemas.openxmlformats.org/officeDocument/2006/relationships/hyperlink" Target="https://matchtv.ru/football/juzhnaja_amerika/brazil/matchtvvideo_NI2076705_translation_Chempionat_Brazilii_Palmejras___Atletiko_Goijanijense" TargetMode="External"/><Relationship Id="rId10" Type="http://schemas.openxmlformats.org/officeDocument/2006/relationships/hyperlink" Target="https://rdm.inventos.ru/issues/152115" TargetMode="External"/><Relationship Id="rId19" Type="http://schemas.microsoft.com/office/2017/10/relationships/threadedComment" Target="../threadedComments/threadedComment17.xml"/><Relationship Id="rId4" Type="http://schemas.openxmlformats.org/officeDocument/2006/relationships/hyperlink" Target="https://rdm.inventos.ru/issues/151443" TargetMode="External"/><Relationship Id="rId9" Type="http://schemas.openxmlformats.org/officeDocument/2006/relationships/hyperlink" Target="https://rdm.inventos.ru/issues/151639" TargetMode="External"/><Relationship Id="rId14" Type="http://schemas.openxmlformats.org/officeDocument/2006/relationships/hyperlink" Target="https://rdm.inventos.ru/issues/152111"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api.video.matchtv.ru/client/events/1182266/edit" TargetMode="External"/><Relationship Id="rId3" Type="http://schemas.openxmlformats.org/officeDocument/2006/relationships/hyperlink" Target="https://rdm.inventos.ru/issues/150475" TargetMode="External"/><Relationship Id="rId7" Type="http://schemas.openxmlformats.org/officeDocument/2006/relationships/hyperlink" Target="https://rdm.inventos.ru/issues/149979" TargetMode="External"/><Relationship Id="rId2" Type="http://schemas.openxmlformats.org/officeDocument/2006/relationships/hyperlink" Target="https://vtb-league.webcaster.pro/client/events/2532855/edit" TargetMode="External"/><Relationship Id="rId1" Type="http://schemas.openxmlformats.org/officeDocument/2006/relationships/hyperlink" Target="https://rdm.inventos.ru/issues/150399" TargetMode="External"/><Relationship Id="rId6" Type="http://schemas.openxmlformats.org/officeDocument/2006/relationships/hyperlink" Target="https://api.video.matchtv.ru/client/events/1181486/edit" TargetMode="External"/><Relationship Id="rId11" Type="http://schemas.openxmlformats.org/officeDocument/2006/relationships/hyperlink" Target="https://matchtv.ru/football/euro/379897047-slovakiia-rumyniia-26-06-2024" TargetMode="External"/><Relationship Id="rId5" Type="http://schemas.openxmlformats.org/officeDocument/2006/relationships/hyperlink" Target="https://rdm.inventos.ru/issues/150707" TargetMode="External"/><Relationship Id="rId10" Type="http://schemas.openxmlformats.org/officeDocument/2006/relationships/hyperlink" Target="https://mhl.webcaster.pro/client/quotes/1512243/edit" TargetMode="External"/><Relationship Id="rId4" Type="http://schemas.openxmlformats.org/officeDocument/2006/relationships/hyperlink" Target="https://rdm.inventos.ru/issues/150503" TargetMode="External"/><Relationship Id="rId9" Type="http://schemas.openxmlformats.org/officeDocument/2006/relationships/hyperlink" Target="https://matchtv.ru/football/euro/379897038-gruziia-chekhiia-22-06-2024"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rdm.inventos.ru/issues/149919?issue_count=140&amp;issue_position=1&amp;next_issue_id=148855" TargetMode="External"/><Relationship Id="rId13" Type="http://schemas.openxmlformats.org/officeDocument/2006/relationships/hyperlink" Target="https://125.0.0.0/" TargetMode="External"/><Relationship Id="rId3" Type="http://schemas.openxmlformats.org/officeDocument/2006/relationships/hyperlink" Target="https://rdm.inventos.ru/issues/149763" TargetMode="External"/><Relationship Id="rId7" Type="http://schemas.openxmlformats.org/officeDocument/2006/relationships/hyperlink" Target="https://rdstv.clients.webcaster.pro/client/events/1889343" TargetMode="External"/><Relationship Id="rId12" Type="http://schemas.openxmlformats.org/officeDocument/2006/relationships/hyperlink" Target="https://rdm.inventos.ru/issues/149999" TargetMode="External"/><Relationship Id="rId2" Type="http://schemas.openxmlformats.org/officeDocument/2006/relationships/hyperlink" Target="https://admin.sportbox.ru/vdl/media/894243/webcaster/live" TargetMode="External"/><Relationship Id="rId1" Type="http://schemas.openxmlformats.org/officeDocument/2006/relationships/hyperlink" Target="https://rdm.inventos.ru/projects/match-tv/wiki/%D0%9A%D0%B0%D0%BA_%D1%83%D0%B7%D0%BD%D0%B0%D1%82%D1%8C_%D1%81%D0%BF%D0%B8%D1%81%D0%BE%D0%BA_%D0%BF%D0%BE%D0%B4%D1%81%D0%B5%D1%82%D0%B5%D0%B9_%D0%BE%D0%B1%D0%BB%D0%B0%D1%81%D1%82%D0%B8%5C%D1%80%D0%B0%D0%B9%D0%BE%D0%BD%D0%B0%5C%D1%80%D0%B5%D1%81%D0%BF%D1%83%D0%B1%D0%BB%D0%B8%D0%BA%D0%B8_%D0%BF%D0%BE_%D0%BE%D0%B4%D0%BD%D0%BE%D0%BC%D1%83_IP" TargetMode="External"/><Relationship Id="rId6" Type="http://schemas.openxmlformats.org/officeDocument/2006/relationships/hyperlink" Target="https://rdm.inventos.ru/issues/146651" TargetMode="External"/><Relationship Id="rId11" Type="http://schemas.openxmlformats.org/officeDocument/2006/relationships/hyperlink" Target="https://rdm.inventos.ru/issues/149987" TargetMode="External"/><Relationship Id="rId5" Type="http://schemas.openxmlformats.org/officeDocument/2006/relationships/hyperlink" Target="https://rdm.inventos.ru/projects/match-tv/wiki/%D0%9A%D0%B0%D0%BA_%D1%83%D0%B7%D0%BD%D0%B0%D1%82%D1%8C_%D1%81%D0%BF%D0%B8%D1%81%D0%BE%D0%BA_%D0%BF%D0%BE%D0%B4%D1%81%D0%B5%D1%82%D0%B5%D0%B9_%D0%BE%D0%B1%D0%BB%D0%B0%D1%81%D1%82%D0%B8%5C%D1%80%D0%B0%D0%B9%D0%BE%D0%BD%D0%B0%5C%D1%80%D0%B5%D1%81%D0%BF%D1%83%D0%B1%D0%BB%D0%B8%D0%BA%D0%B8_%D0%BF%D0%BE_%D0%BE%D0%B4%D0%BD%D0%BE%D0%BC%D1%83_IP" TargetMode="External"/><Relationship Id="rId15" Type="http://schemas.openxmlformats.org/officeDocument/2006/relationships/hyperlink" Target="https://video.matchtv.ru/client/events/1178470/edit" TargetMode="External"/><Relationship Id="rId10" Type="http://schemas.openxmlformats.org/officeDocument/2006/relationships/hyperlink" Target="https://rdm.inventos.ru/issues/149979" TargetMode="External"/><Relationship Id="rId4" Type="http://schemas.openxmlformats.org/officeDocument/2006/relationships/hyperlink" Target="https://rdm.inventos.ru/issues/149775" TargetMode="External"/><Relationship Id="rId9" Type="http://schemas.openxmlformats.org/officeDocument/2006/relationships/hyperlink" Target="https://rdm.inventos.ru/issues/149955" TargetMode="External"/><Relationship Id="rId14" Type="http://schemas.openxmlformats.org/officeDocument/2006/relationships/hyperlink" Target="https://admin.sportbox.ru/vdl/media/905153/webcaster/live" TargetMode="External"/></Relationships>
</file>

<file path=xl/worksheets/_rels/sheet38.xml.rels><?xml version="1.0" encoding="UTF-8" standalone="yes"?>
<Relationships xmlns="http://schemas.openxmlformats.org/package/2006/relationships"><Relationship Id="rId13" Type="http://schemas.openxmlformats.org/officeDocument/2006/relationships/hyperlink" Target="https://rdm.inventos.ru/issues/149219" TargetMode="External"/><Relationship Id="rId18" Type="http://schemas.openxmlformats.org/officeDocument/2006/relationships/hyperlink" Target="https://rdm.inventos.ru/projects/webcaster/wiki/Tv1000play" TargetMode="External"/><Relationship Id="rId26" Type="http://schemas.openxmlformats.org/officeDocument/2006/relationships/hyperlink" Target="https://video.matchtv.ru/client/events/1161878/edit" TargetMode="External"/><Relationship Id="rId3" Type="http://schemas.openxmlformats.org/officeDocument/2006/relationships/hyperlink" Target="https://rdm.inventos.ru/issues/149075" TargetMode="External"/><Relationship Id="rId21" Type="http://schemas.openxmlformats.org/officeDocument/2006/relationships/hyperlink" Target="https://rdm.inventos.ru/projects/webcaster/wiki/InnerDocumentation" TargetMode="External"/><Relationship Id="rId34" Type="http://schemas.microsoft.com/office/2017/10/relationships/threadedComment" Target="../threadedComments/threadedComment18.xml"/><Relationship Id="rId7" Type="http://schemas.openxmlformats.org/officeDocument/2006/relationships/hyperlink" Target="https://rdm.inventos.ru/issues/149111" TargetMode="External"/><Relationship Id="rId12" Type="http://schemas.openxmlformats.org/officeDocument/2006/relationships/hyperlink" Target="https://m3u8.webcaster.pro/media/start/free_961ba5f326c7aca9b0a8553c31452617/227_1385839542/453f4c5459190ea421a0ad848d6790d1/1712347510.m3u8" TargetMode="External"/><Relationship Id="rId17" Type="http://schemas.openxmlformats.org/officeDocument/2006/relationships/hyperlink" Target="https://api.video.matchtv.ru/customers/sign_in" TargetMode="External"/><Relationship Id="rId25" Type="http://schemas.openxmlformats.org/officeDocument/2006/relationships/hyperlink" Target="https://rdm.inventos.ru/issues/149447" TargetMode="External"/><Relationship Id="rId33" Type="http://schemas.openxmlformats.org/officeDocument/2006/relationships/comments" Target="../comments20.xml"/><Relationship Id="rId2" Type="http://schemas.openxmlformats.org/officeDocument/2006/relationships/hyperlink" Target="https://partner.matchtv.ru/highlights/204510_q" TargetMode="External"/><Relationship Id="rId16" Type="http://schemas.openxmlformats.org/officeDocument/2006/relationships/hyperlink" Target="https://rdm.inventos.ru/projects/match-tv/wiki/%D0%9A%D0%B0%D0%BA_%D1%83%D0%B7%D0%BD%D0%B0%D1%82%D1%8C_%D1%81%D0%BF%D0%B8%D1%81%D0%BE%D0%BA_%D0%BF%D0%BE%D0%B4%D1%81%D0%B5%D1%82%D0%B5%D0%B9_%D0%BE%D0%B1%D0%BB%D0%B0%D1%81%D1%82%D0%B8%5C%D1%80%D0%B0%D0%B9%D0%BE%D0%BD%D0%B0%5C%D1%80%D0%B5%D1%81%D0%BF%D1%83%D0%B1%D0%BB%D0%B8%D0%BA%D0%B8_%D0%BF%D0%BE_%D0%BE%D0%B4%D0%BD%D0%BE%D0%BC%D1%83_IP" TargetMode="External"/><Relationship Id="rId20" Type="http://schemas.openxmlformats.org/officeDocument/2006/relationships/hyperlink" Target="https://rdm.inventos.ru/issues/147647" TargetMode="External"/><Relationship Id="rId29" Type="http://schemas.openxmlformats.org/officeDocument/2006/relationships/hyperlink" Target="https://rdm.inventos.ru/issues/126743" TargetMode="External"/><Relationship Id="rId1" Type="http://schemas.openxmlformats.org/officeDocument/2006/relationships/hyperlink" Target="https://rdm.inventos.ru/issues/149107" TargetMode="External"/><Relationship Id="rId6" Type="http://schemas.openxmlformats.org/officeDocument/2006/relationships/hyperlink" Target="https://rdm.inventos.ru/issues/149123" TargetMode="External"/><Relationship Id="rId11" Type="http://schemas.openxmlformats.org/officeDocument/2006/relationships/hyperlink" Target="https://rdm.inventos.ru/issues/149191" TargetMode="External"/><Relationship Id="rId24" Type="http://schemas.openxmlformats.org/officeDocument/2006/relationships/hyperlink" Target="https://webcaster.pro/client/roles" TargetMode="External"/><Relationship Id="rId32" Type="http://schemas.openxmlformats.org/officeDocument/2006/relationships/vmlDrawing" Target="../drawings/vmlDrawing20.vml"/><Relationship Id="rId5" Type="http://schemas.openxmlformats.org/officeDocument/2006/relationships/hyperlink" Target="https://rdm.inventos.ru/issues/149111" TargetMode="External"/><Relationship Id="rId15" Type="http://schemas.openxmlformats.org/officeDocument/2006/relationships/hyperlink" Target="https://rdm.inventos.ru/projects/webcaster/wiki/%D0%98%D0%BD%D1%81%D1%82%D1%80%D1%83%D0%BA%D1%86%D0%B8%D0%B8_%D0%BF%D0%BE_%D1%82%D0%B5%D1%85%D0%BD%D0%B8%D1%87%D0%B5%D1%81%D0%BA%D0%BE%D0%BC%D1%83_%D1%81%D0%BE%D0%BF%D1%80%D0%BE%D0%B2%D0%BE%D0%B6%D0%B4%D0%B5%D0%BD%D0%B8%D1%8E_%D0%BE%D1%81%D0%BD%D0%BE%D0%B2%D0%BD%D0%BE%D0%B3%D0%BE_%D0%92%D0%B5%D0%B1%D0%BA%D0%B0%D1%81%D1%82%D0%B5%D1%80%D0%B0" TargetMode="External"/><Relationship Id="rId23" Type="http://schemas.openxmlformats.org/officeDocument/2006/relationships/hyperlink" Target="https://webcaster.pro/admin/users" TargetMode="External"/><Relationship Id="rId28" Type="http://schemas.openxmlformats.org/officeDocument/2006/relationships/hyperlink" Target="https://rdm.inventos.ru/issues/149531" TargetMode="External"/><Relationship Id="rId10" Type="http://schemas.openxmlformats.org/officeDocument/2006/relationships/hyperlink" Target="https://rdm.inventos.ru/issues/149191" TargetMode="External"/><Relationship Id="rId19" Type="http://schemas.openxmlformats.org/officeDocument/2006/relationships/hyperlink" Target="https://rdm.inventos.ru/issues/147675" TargetMode="External"/><Relationship Id="rId31" Type="http://schemas.openxmlformats.org/officeDocument/2006/relationships/hyperlink" Target="https://rdm.inventos.ru/issues/149691" TargetMode="External"/><Relationship Id="rId4" Type="http://schemas.openxmlformats.org/officeDocument/2006/relationships/hyperlink" Target="https://rdm.inventos.ru/issues/149087" TargetMode="External"/><Relationship Id="rId9" Type="http://schemas.openxmlformats.org/officeDocument/2006/relationships/hyperlink" Target="https://rdm.inventos.ru/issues/149119" TargetMode="External"/><Relationship Id="rId14" Type="http://schemas.openxmlformats.org/officeDocument/2006/relationships/hyperlink" Target="https://rdm.inventos.ru/issues/149243" TargetMode="External"/><Relationship Id="rId22" Type="http://schemas.openxmlformats.org/officeDocument/2006/relationships/hyperlink" Target="https://rdm.inventos.ru/projects/webcaster/wiki/%D0%AD%D0%BA%D1%81%D0%BF%D0%BE%D1%80%D1%82_%D0%B2%D0%B8%D0%B4%D0%B5%D0%BE_%D0%B2_%D0%BC%D0%B5%D0%B4%D0%B8%D0%B0-%D1%81%D0%B5%D1%80%D0%B2%D0%B8%D1%81%D1%8B" TargetMode="External"/><Relationship Id="rId27" Type="http://schemas.openxmlformats.org/officeDocument/2006/relationships/hyperlink" Target="https://rdm.inventos.ru/issues/149471" TargetMode="External"/><Relationship Id="rId30" Type="http://schemas.openxmlformats.org/officeDocument/2006/relationships/hyperlink" Target="https://rec-2-8.webcaster.pro/fc/sdc/client_files/4__PROMO_1920x1080_PAULISTA%20(2)%20(1).gif" TargetMode="External"/><Relationship Id="rId8" Type="http://schemas.openxmlformats.org/officeDocument/2006/relationships/hyperlink" Target="https://docs.google.com/document/d/10MtQz2VnRSjEwhfoV5cUX1_x3Jex_VsN5X36NZRB9vg/edit" TargetMode="External"/></Relationships>
</file>

<file path=xl/worksheets/_rels/sheet39.xml.rels><?xml version="1.0" encoding="UTF-8" standalone="yes"?>
<Relationships xmlns="http://schemas.openxmlformats.org/package/2006/relationships"><Relationship Id="rId8" Type="http://schemas.microsoft.com/office/2017/10/relationships/threadedComment" Target="../threadedComments/threadedComment19.xml"/><Relationship Id="rId3" Type="http://schemas.openxmlformats.org/officeDocument/2006/relationships/hyperlink" Target="https://rdm.inventos.ru/issues/148963" TargetMode="External"/><Relationship Id="rId7" Type="http://schemas.openxmlformats.org/officeDocument/2006/relationships/comments" Target="../comments21.xml"/><Relationship Id="rId2" Type="http://schemas.openxmlformats.org/officeDocument/2006/relationships/hyperlink" Target="https://rdm.inventos.ru/issues/148959" TargetMode="External"/><Relationship Id="rId1" Type="http://schemas.openxmlformats.org/officeDocument/2006/relationships/hyperlink" Target="https://rdm.inventos.ru/issues/148923" TargetMode="External"/><Relationship Id="rId6" Type="http://schemas.openxmlformats.org/officeDocument/2006/relationships/vmlDrawing" Target="../drawings/vmlDrawing21.vml"/><Relationship Id="rId5" Type="http://schemas.openxmlformats.org/officeDocument/2006/relationships/hyperlink" Target="https://video.matchtv.ru/client/events/1155982/edit" TargetMode="External"/><Relationship Id="rId4" Type="http://schemas.openxmlformats.org/officeDocument/2006/relationships/hyperlink" Target="https://matchtv.ru/football/italy/matchtvvideo_NI2031769_translation_Chempionat_Italii_Torino___Monca" TargetMode="External"/></Relationships>
</file>

<file path=xl/worksheets/_rels/sheet4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11.xml"/><Relationship Id="rId4" Type="http://schemas.microsoft.com/office/2017/10/relationships/threadedComment" Target="../threadedComments/threadedComment2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13.xml"/><Relationship Id="rId4" Type="http://schemas.microsoft.com/office/2017/10/relationships/threadedComment" Target="../threadedComments/threadedComment21.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14.xml"/><Relationship Id="rId4" Type="http://schemas.microsoft.com/office/2017/10/relationships/threadedComment" Target="../threadedComments/threadedComment2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4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16.xml"/><Relationship Id="rId4" Type="http://schemas.microsoft.com/office/2017/10/relationships/threadedComment" Target="../threadedComments/threadedComment23.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17.xml"/><Relationship Id="rId4" Type="http://schemas.microsoft.com/office/2017/10/relationships/threadedComment" Target="../threadedComments/threadedComment24.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18.xml"/><Relationship Id="rId4" Type="http://schemas.microsoft.com/office/2017/10/relationships/threadedComment" Target="../threadedComments/threadedComment25.xml"/></Relationships>
</file>

<file path=xl/worksheets/_rels/sheet4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19.xml"/><Relationship Id="rId4" Type="http://schemas.microsoft.com/office/2017/10/relationships/threadedComment" Target="../threadedComments/threadedComment2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65D27-03EB-4394-8556-3F3D21F4698E}">
  <dimension ref="A1:J435"/>
  <sheetViews>
    <sheetView tabSelected="1" topLeftCell="A410" workbookViewId="0">
      <selection activeCell="H422" sqref="H422:H435"/>
    </sheetView>
  </sheetViews>
  <sheetFormatPr defaultRowHeight="12.75"/>
  <cols>
    <col min="1" max="1" width="13.28515625" customWidth="1"/>
    <col min="2" max="2" width="18.42578125" customWidth="1"/>
    <col min="3" max="3" width="20.7109375" customWidth="1"/>
    <col min="4" max="4" width="17.42578125" customWidth="1"/>
    <col min="5" max="5" width="32.7109375" customWidth="1"/>
    <col min="6" max="6" width="18.7109375" customWidth="1"/>
    <col min="7" max="7" width="24.28515625" customWidth="1"/>
    <col min="8" max="8" width="11" customWidth="1"/>
    <col min="9" max="9" width="24.28515625" customWidth="1"/>
    <col min="10" max="10" width="28.140625" customWidth="1"/>
  </cols>
  <sheetData>
    <row r="1" spans="1:10" ht="39" thickBot="1">
      <c r="A1" s="11" t="s">
        <v>7</v>
      </c>
      <c r="B1" s="12" t="s">
        <v>8</v>
      </c>
      <c r="C1" s="12" t="s">
        <v>4</v>
      </c>
      <c r="D1" s="12" t="s">
        <v>9</v>
      </c>
      <c r="E1" s="12" t="s">
        <v>10</v>
      </c>
      <c r="F1" s="12" t="s">
        <v>11</v>
      </c>
      <c r="G1" s="12" t="s">
        <v>12</v>
      </c>
      <c r="H1" s="12" t="s">
        <v>13</v>
      </c>
      <c r="I1" s="14" t="s">
        <v>14</v>
      </c>
      <c r="J1" s="14" t="s">
        <v>15</v>
      </c>
    </row>
    <row r="2" spans="1:10" ht="13.5" thickTop="1">
      <c r="A2" s="272">
        <v>46143</v>
      </c>
      <c r="B2" s="16" t="s">
        <v>16</v>
      </c>
      <c r="C2" s="17"/>
      <c r="D2" s="17"/>
      <c r="E2" s="17"/>
      <c r="F2" s="17"/>
      <c r="G2" s="17"/>
      <c r="H2" s="20" t="s">
        <v>17</v>
      </c>
      <c r="I2" s="17"/>
      <c r="J2" s="20"/>
    </row>
    <row r="3" spans="1:10">
      <c r="A3" s="273"/>
      <c r="B3" s="16" t="s">
        <v>16</v>
      </c>
      <c r="C3" s="17"/>
      <c r="D3" s="17"/>
      <c r="E3" s="17"/>
      <c r="F3" s="17"/>
      <c r="G3" s="17"/>
      <c r="H3" s="20" t="s">
        <v>22</v>
      </c>
      <c r="I3" s="17"/>
      <c r="J3" s="20"/>
    </row>
    <row r="4" spans="1:10">
      <c r="A4" s="273"/>
      <c r="B4" s="16" t="s">
        <v>16</v>
      </c>
      <c r="C4" s="17"/>
      <c r="D4" s="17"/>
      <c r="E4" s="17"/>
      <c r="F4" s="17"/>
      <c r="G4" s="17"/>
      <c r="H4" s="20" t="s">
        <v>24</v>
      </c>
      <c r="I4" s="17"/>
      <c r="J4" s="20"/>
    </row>
    <row r="5" spans="1:10">
      <c r="A5" s="273"/>
      <c r="B5" s="16" t="s">
        <v>16</v>
      </c>
      <c r="C5" s="17"/>
      <c r="D5" s="17"/>
      <c r="E5" s="17"/>
      <c r="F5" s="17"/>
      <c r="G5" s="17"/>
      <c r="H5" s="20" t="s">
        <v>25</v>
      </c>
      <c r="I5" s="17"/>
      <c r="J5" s="20"/>
    </row>
    <row r="6" spans="1:10">
      <c r="A6" s="273"/>
      <c r="B6" s="16" t="s">
        <v>16</v>
      </c>
      <c r="C6" s="17"/>
      <c r="D6" s="17"/>
      <c r="E6" s="17"/>
      <c r="F6" s="17"/>
      <c r="G6" s="17"/>
      <c r="H6" s="20" t="s">
        <v>26</v>
      </c>
      <c r="I6" s="17"/>
      <c r="J6" s="20"/>
    </row>
    <row r="7" spans="1:10">
      <c r="A7" s="273"/>
      <c r="B7" s="16" t="s">
        <v>16</v>
      </c>
      <c r="C7" s="17"/>
      <c r="D7" s="17"/>
      <c r="E7" s="17"/>
      <c r="F7" s="17"/>
      <c r="G7" s="17"/>
      <c r="H7" s="20" t="s">
        <v>27</v>
      </c>
      <c r="I7" s="17"/>
      <c r="J7" s="20"/>
    </row>
    <row r="8" spans="1:10">
      <c r="A8" s="273"/>
      <c r="B8" s="16" t="s">
        <v>16</v>
      </c>
      <c r="C8" s="17"/>
      <c r="D8" s="17"/>
      <c r="E8" s="17"/>
      <c r="F8" s="17"/>
      <c r="G8" s="17"/>
      <c r="H8" s="20" t="s">
        <v>28</v>
      </c>
      <c r="I8" s="17"/>
      <c r="J8" s="20"/>
    </row>
    <row r="9" spans="1:10" ht="14.25">
      <c r="A9" s="273"/>
      <c r="B9" s="16" t="s">
        <v>16</v>
      </c>
      <c r="C9" s="17"/>
      <c r="D9" s="265"/>
      <c r="E9" s="265"/>
      <c r="F9" s="17"/>
      <c r="G9" s="17"/>
      <c r="H9" s="20" t="s">
        <v>29</v>
      </c>
      <c r="I9" s="17"/>
      <c r="J9" s="20"/>
    </row>
    <row r="10" spans="1:10">
      <c r="A10" s="273"/>
      <c r="B10" s="16" t="s">
        <v>16</v>
      </c>
      <c r="C10" s="17"/>
      <c r="D10" s="17"/>
      <c r="E10" s="22"/>
      <c r="F10" s="17"/>
      <c r="G10" s="266"/>
      <c r="H10" s="20" t="s">
        <v>30</v>
      </c>
      <c r="I10" s="17"/>
      <c r="J10" s="20"/>
    </row>
    <row r="11" spans="1:10">
      <c r="A11" s="273"/>
      <c r="B11" s="16" t="s">
        <v>16</v>
      </c>
      <c r="C11" s="17"/>
      <c r="D11" s="17"/>
      <c r="E11" s="17"/>
      <c r="F11" s="17"/>
      <c r="G11" s="17"/>
      <c r="H11" s="20" t="s">
        <v>34</v>
      </c>
      <c r="I11" s="17"/>
      <c r="J11" s="20"/>
    </row>
    <row r="12" spans="1:10">
      <c r="A12" s="273"/>
      <c r="B12" s="16" t="s">
        <v>16</v>
      </c>
      <c r="C12" s="17"/>
      <c r="D12" s="17"/>
      <c r="E12" s="17"/>
      <c r="F12" s="17"/>
      <c r="G12" s="17"/>
      <c r="H12" s="20" t="s">
        <v>35</v>
      </c>
      <c r="I12" s="17"/>
      <c r="J12" s="20"/>
    </row>
    <row r="13" spans="1:10">
      <c r="A13" s="273"/>
      <c r="B13" s="16" t="s">
        <v>16</v>
      </c>
      <c r="C13" s="17"/>
      <c r="D13" s="17"/>
      <c r="E13" s="17"/>
      <c r="F13" s="17"/>
      <c r="G13" s="17"/>
      <c r="H13" s="20" t="s">
        <v>36</v>
      </c>
      <c r="I13" s="17"/>
      <c r="J13" s="20"/>
    </row>
    <row r="14" spans="1:10">
      <c r="A14" s="273"/>
      <c r="B14" s="16" t="s">
        <v>16</v>
      </c>
      <c r="C14" s="17"/>
      <c r="D14" s="17"/>
      <c r="E14" s="22"/>
      <c r="F14" s="17"/>
      <c r="G14" s="17"/>
      <c r="H14" s="20" t="s">
        <v>37</v>
      </c>
      <c r="I14" s="17"/>
      <c r="J14" s="20"/>
    </row>
    <row r="15" spans="1:10" ht="13.5" thickBot="1">
      <c r="A15" s="274"/>
      <c r="B15" s="16" t="s">
        <v>16</v>
      </c>
      <c r="C15" s="17"/>
      <c r="D15" s="17"/>
      <c r="E15" s="17"/>
      <c r="F15" s="17"/>
      <c r="G15" s="17"/>
      <c r="H15" s="20" t="s">
        <v>38</v>
      </c>
      <c r="I15" s="17"/>
      <c r="J15" s="20"/>
    </row>
    <row r="16" spans="1:10" ht="13.5" thickTop="1">
      <c r="A16" s="272">
        <v>46144</v>
      </c>
      <c r="B16" s="16" t="s">
        <v>16</v>
      </c>
      <c r="C16" s="17"/>
      <c r="D16" s="17"/>
      <c r="E16" s="17"/>
      <c r="F16" s="17"/>
      <c r="G16" s="17"/>
      <c r="H16" s="20" t="s">
        <v>17</v>
      </c>
      <c r="I16" s="17"/>
      <c r="J16" s="20"/>
    </row>
    <row r="17" spans="1:10">
      <c r="A17" s="273"/>
      <c r="B17" s="16" t="s">
        <v>16</v>
      </c>
      <c r="C17" s="17"/>
      <c r="D17" s="17"/>
      <c r="E17" s="17"/>
      <c r="F17" s="17"/>
      <c r="G17" s="17"/>
      <c r="H17" s="20" t="s">
        <v>22</v>
      </c>
      <c r="I17" s="17"/>
      <c r="J17" s="20"/>
    </row>
    <row r="18" spans="1:10">
      <c r="A18" s="273"/>
      <c r="B18" s="16" t="s">
        <v>16</v>
      </c>
      <c r="C18" s="17"/>
      <c r="D18" s="17"/>
      <c r="E18" s="17"/>
      <c r="F18" s="17"/>
      <c r="G18" s="17"/>
      <c r="H18" s="20" t="s">
        <v>24</v>
      </c>
      <c r="I18" s="17"/>
      <c r="J18" s="20"/>
    </row>
    <row r="19" spans="1:10">
      <c r="A19" s="273"/>
      <c r="B19" s="16" t="s">
        <v>16</v>
      </c>
      <c r="C19" s="17"/>
      <c r="D19" s="17"/>
      <c r="E19" s="17"/>
      <c r="F19" s="17"/>
      <c r="G19" s="17"/>
      <c r="H19" s="17" t="s">
        <v>25</v>
      </c>
      <c r="I19" s="17"/>
      <c r="J19" s="17"/>
    </row>
    <row r="20" spans="1:10">
      <c r="A20" s="273"/>
      <c r="B20" s="16" t="s">
        <v>16</v>
      </c>
      <c r="C20" s="17"/>
      <c r="D20" s="17"/>
      <c r="E20" s="17"/>
      <c r="F20" s="17"/>
      <c r="G20" s="17"/>
      <c r="H20" s="20" t="s">
        <v>26</v>
      </c>
      <c r="I20" s="17"/>
      <c r="J20" s="20"/>
    </row>
    <row r="21" spans="1:10">
      <c r="A21" s="273"/>
      <c r="B21" s="16" t="s">
        <v>16</v>
      </c>
      <c r="C21" s="17"/>
      <c r="D21" s="17"/>
      <c r="E21" s="22"/>
      <c r="F21" s="22"/>
      <c r="G21" s="17"/>
      <c r="H21" s="20" t="s">
        <v>27</v>
      </c>
      <c r="I21" s="17"/>
      <c r="J21" s="20"/>
    </row>
    <row r="22" spans="1:10">
      <c r="A22" s="273"/>
      <c r="B22" s="16" t="s">
        <v>16</v>
      </c>
      <c r="C22" s="17"/>
      <c r="D22" s="17"/>
      <c r="E22" s="17"/>
      <c r="F22" s="17"/>
      <c r="G22" s="17"/>
      <c r="H22" s="20" t="s">
        <v>28</v>
      </c>
      <c r="I22" s="17"/>
      <c r="J22" s="20"/>
    </row>
    <row r="23" spans="1:10">
      <c r="A23" s="273"/>
      <c r="B23" s="16" t="s">
        <v>16</v>
      </c>
      <c r="C23" s="17"/>
      <c r="D23" s="17"/>
      <c r="E23" s="17"/>
      <c r="F23" s="17"/>
      <c r="G23" s="17"/>
      <c r="H23" s="20" t="s">
        <v>29</v>
      </c>
      <c r="I23" s="17"/>
      <c r="J23" s="20"/>
    </row>
    <row r="24" spans="1:10">
      <c r="A24" s="273"/>
      <c r="B24" s="16" t="s">
        <v>16</v>
      </c>
      <c r="C24" s="17"/>
      <c r="D24" s="17"/>
      <c r="E24" s="17"/>
      <c r="F24" s="17"/>
      <c r="G24" s="17"/>
      <c r="H24" s="20" t="s">
        <v>30</v>
      </c>
      <c r="I24" s="17"/>
      <c r="J24" s="20"/>
    </row>
    <row r="25" spans="1:10">
      <c r="A25" s="273"/>
      <c r="B25" s="16" t="s">
        <v>16</v>
      </c>
      <c r="C25" s="17"/>
      <c r="D25" s="17"/>
      <c r="E25" s="17"/>
      <c r="F25" s="17"/>
      <c r="G25" s="17"/>
      <c r="H25" s="17" t="s">
        <v>34</v>
      </c>
      <c r="I25" s="17"/>
      <c r="J25" s="17"/>
    </row>
    <row r="26" spans="1:10">
      <c r="A26" s="273"/>
      <c r="B26" s="16" t="s">
        <v>16</v>
      </c>
      <c r="C26" s="17"/>
      <c r="D26" s="17"/>
      <c r="E26" s="17"/>
      <c r="F26" s="17"/>
      <c r="G26" s="17"/>
      <c r="H26" s="17" t="s">
        <v>35</v>
      </c>
      <c r="I26" s="17"/>
      <c r="J26" s="17"/>
    </row>
    <row r="27" spans="1:10">
      <c r="A27" s="273"/>
      <c r="B27" s="16" t="s">
        <v>16</v>
      </c>
      <c r="C27" s="17"/>
      <c r="D27" s="17"/>
      <c r="E27" s="17"/>
      <c r="F27" s="17"/>
      <c r="G27" s="17"/>
      <c r="H27" s="20" t="s">
        <v>36</v>
      </c>
      <c r="I27" s="17"/>
      <c r="J27" s="20"/>
    </row>
    <row r="28" spans="1:10">
      <c r="A28" s="273"/>
      <c r="B28" s="16" t="s">
        <v>16</v>
      </c>
      <c r="C28" s="17"/>
      <c r="D28" s="17"/>
      <c r="E28" s="17"/>
      <c r="F28" s="17"/>
      <c r="G28" s="22"/>
      <c r="H28" s="20" t="s">
        <v>37</v>
      </c>
      <c r="I28" s="17"/>
      <c r="J28" s="20"/>
    </row>
    <row r="29" spans="1:10" ht="13.5" thickBot="1">
      <c r="A29" s="274"/>
      <c r="B29" s="16" t="s">
        <v>16</v>
      </c>
      <c r="C29" s="17"/>
      <c r="D29" s="17"/>
      <c r="E29" s="17"/>
      <c r="F29" s="17"/>
      <c r="G29" s="17"/>
      <c r="H29" s="20" t="s">
        <v>38</v>
      </c>
      <c r="I29" s="17"/>
      <c r="J29" s="20"/>
    </row>
    <row r="30" spans="1:10" ht="13.5" thickTop="1">
      <c r="A30" s="272">
        <v>46145</v>
      </c>
      <c r="B30" s="16" t="s">
        <v>16</v>
      </c>
      <c r="C30" s="17"/>
      <c r="D30" s="17"/>
      <c r="E30" s="17"/>
      <c r="F30" s="17"/>
      <c r="G30" s="17"/>
      <c r="H30" s="20" t="s">
        <v>17</v>
      </c>
      <c r="I30" s="17"/>
      <c r="J30" s="20"/>
    </row>
    <row r="31" spans="1:10">
      <c r="A31" s="273"/>
      <c r="B31" s="16" t="s">
        <v>16</v>
      </c>
      <c r="C31" s="17"/>
      <c r="D31" s="17"/>
      <c r="E31" s="17"/>
      <c r="F31" s="17"/>
      <c r="G31" s="17"/>
      <c r="H31" s="20" t="s">
        <v>22</v>
      </c>
      <c r="I31" s="17"/>
      <c r="J31" s="20"/>
    </row>
    <row r="32" spans="1:10">
      <c r="A32" s="273"/>
      <c r="B32" s="16" t="s">
        <v>16</v>
      </c>
      <c r="C32" s="16"/>
      <c r="D32" s="16"/>
      <c r="E32" s="30"/>
      <c r="F32" s="16"/>
      <c r="G32" s="151"/>
      <c r="H32" s="20" t="s">
        <v>24</v>
      </c>
      <c r="I32" s="17"/>
      <c r="J32" s="20"/>
    </row>
    <row r="33" spans="1:10">
      <c r="A33" s="273"/>
      <c r="B33" s="16" t="s">
        <v>16</v>
      </c>
      <c r="C33" s="16"/>
      <c r="D33" s="16"/>
      <c r="E33" s="16"/>
      <c r="F33" s="16"/>
      <c r="G33" s="17"/>
      <c r="H33" s="20" t="s">
        <v>25</v>
      </c>
      <c r="I33" s="17"/>
      <c r="J33" s="20"/>
    </row>
    <row r="34" spans="1:10">
      <c r="A34" s="273"/>
      <c r="B34" s="16" t="s">
        <v>16</v>
      </c>
      <c r="C34" s="17"/>
      <c r="D34" s="17"/>
      <c r="E34" s="17"/>
      <c r="F34" s="17"/>
      <c r="G34" s="17"/>
      <c r="H34" s="20" t="s">
        <v>26</v>
      </c>
      <c r="I34" s="17"/>
      <c r="J34" s="20"/>
    </row>
    <row r="35" spans="1:10">
      <c r="A35" s="273"/>
      <c r="B35" s="16" t="s">
        <v>16</v>
      </c>
      <c r="C35" s="17"/>
      <c r="D35" s="17"/>
      <c r="E35" s="17"/>
      <c r="F35" s="17"/>
      <c r="G35" s="17"/>
      <c r="H35" s="20" t="s">
        <v>27</v>
      </c>
      <c r="I35" s="17"/>
      <c r="J35" s="20"/>
    </row>
    <row r="36" spans="1:10">
      <c r="A36" s="273"/>
      <c r="B36" s="16" t="s">
        <v>16</v>
      </c>
      <c r="C36" s="17"/>
      <c r="D36" s="17"/>
      <c r="E36" s="17"/>
      <c r="F36" s="17"/>
      <c r="G36" s="17"/>
      <c r="H36" s="20" t="s">
        <v>28</v>
      </c>
      <c r="I36" s="17"/>
      <c r="J36" s="20"/>
    </row>
    <row r="37" spans="1:10">
      <c r="A37" s="273"/>
      <c r="B37" s="16" t="s">
        <v>16</v>
      </c>
      <c r="C37" s="17"/>
      <c r="D37" s="17"/>
      <c r="E37" s="17"/>
      <c r="F37" s="17"/>
      <c r="G37" s="17"/>
      <c r="H37" s="20" t="s">
        <v>29</v>
      </c>
      <c r="I37" s="17"/>
      <c r="J37" s="20"/>
    </row>
    <row r="38" spans="1:10">
      <c r="A38" s="273"/>
      <c r="B38" s="16" t="s">
        <v>16</v>
      </c>
      <c r="C38" s="17"/>
      <c r="D38" s="17"/>
      <c r="E38" s="17"/>
      <c r="F38" s="17"/>
      <c r="G38" s="17"/>
      <c r="H38" s="20" t="s">
        <v>30</v>
      </c>
      <c r="I38" s="17"/>
      <c r="J38" s="20"/>
    </row>
    <row r="39" spans="1:10">
      <c r="A39" s="273"/>
      <c r="B39" s="16" t="s">
        <v>16</v>
      </c>
      <c r="C39" s="17"/>
      <c r="D39" s="17"/>
      <c r="E39" s="17"/>
      <c r="F39" s="17"/>
      <c r="G39" s="17"/>
      <c r="H39" s="20" t="s">
        <v>34</v>
      </c>
      <c r="I39" s="17"/>
      <c r="J39" s="20"/>
    </row>
    <row r="40" spans="1:10">
      <c r="A40" s="273"/>
      <c r="B40" s="16" t="s">
        <v>16</v>
      </c>
      <c r="C40" s="17"/>
      <c r="D40" s="17"/>
      <c r="E40" s="17"/>
      <c r="F40" s="16"/>
      <c r="G40" s="17"/>
      <c r="H40" s="20" t="s">
        <v>35</v>
      </c>
      <c r="I40" s="17"/>
      <c r="J40" s="20"/>
    </row>
    <row r="41" spans="1:10">
      <c r="A41" s="273"/>
      <c r="B41" s="16" t="s">
        <v>16</v>
      </c>
      <c r="C41" s="17"/>
      <c r="D41" s="17"/>
      <c r="E41" s="17"/>
      <c r="F41" s="17"/>
      <c r="G41" s="17"/>
      <c r="H41" s="20" t="s">
        <v>36</v>
      </c>
      <c r="I41" s="17"/>
      <c r="J41" s="20"/>
    </row>
    <row r="42" spans="1:10">
      <c r="A42" s="273"/>
      <c r="B42" s="16" t="s">
        <v>16</v>
      </c>
      <c r="C42" s="17"/>
      <c r="D42" s="17"/>
      <c r="E42" s="17"/>
      <c r="F42" s="17"/>
      <c r="G42" s="17"/>
      <c r="H42" s="20" t="s">
        <v>37</v>
      </c>
      <c r="I42" s="17"/>
      <c r="J42" s="20"/>
    </row>
    <row r="43" spans="1:10" ht="13.5" thickBot="1">
      <c r="A43" s="274"/>
      <c r="B43" s="16" t="s">
        <v>16</v>
      </c>
      <c r="C43" s="17"/>
      <c r="D43" s="17"/>
      <c r="E43" s="17"/>
      <c r="F43" s="17"/>
      <c r="G43" s="17"/>
      <c r="H43" s="20" t="s">
        <v>38</v>
      </c>
      <c r="I43" s="17"/>
      <c r="J43" s="20"/>
    </row>
    <row r="44" spans="1:10" ht="13.5" thickTop="1">
      <c r="A44" s="272">
        <v>46146</v>
      </c>
      <c r="B44" s="16" t="s">
        <v>78</v>
      </c>
      <c r="C44" s="17"/>
      <c r="D44" s="17"/>
      <c r="E44" s="17"/>
      <c r="F44" s="17"/>
      <c r="G44" s="17"/>
      <c r="H44" s="20" t="s">
        <v>17</v>
      </c>
      <c r="I44" s="17"/>
      <c r="J44" s="20"/>
    </row>
    <row r="45" spans="1:10" ht="14.25">
      <c r="A45" s="273"/>
      <c r="B45" s="16" t="s">
        <v>78</v>
      </c>
      <c r="C45" s="17"/>
      <c r="D45" s="17"/>
      <c r="E45" s="265"/>
      <c r="F45" s="265"/>
      <c r="G45" s="17"/>
      <c r="H45" s="20" t="s">
        <v>22</v>
      </c>
      <c r="I45" s="17"/>
      <c r="J45" s="20"/>
    </row>
    <row r="46" spans="1:10">
      <c r="A46" s="273"/>
      <c r="B46" s="16" t="s">
        <v>78</v>
      </c>
      <c r="C46" s="17"/>
      <c r="D46" s="17"/>
      <c r="E46" s="17"/>
      <c r="F46" s="17"/>
      <c r="G46" s="17"/>
      <c r="H46" s="20" t="s">
        <v>24</v>
      </c>
      <c r="I46" s="17"/>
      <c r="J46" s="20"/>
    </row>
    <row r="47" spans="1:10">
      <c r="A47" s="273"/>
      <c r="B47" s="16" t="s">
        <v>78</v>
      </c>
      <c r="C47" s="17"/>
      <c r="D47" s="17"/>
      <c r="E47" s="17"/>
      <c r="F47" s="17"/>
      <c r="G47" s="17"/>
      <c r="H47" s="20" t="s">
        <v>25</v>
      </c>
      <c r="I47" s="17"/>
      <c r="J47" s="20"/>
    </row>
    <row r="48" spans="1:10">
      <c r="A48" s="273"/>
      <c r="B48" s="16" t="s">
        <v>78</v>
      </c>
      <c r="C48" s="17"/>
      <c r="D48" s="17"/>
      <c r="E48" s="17"/>
      <c r="F48" s="17"/>
      <c r="G48" s="17"/>
      <c r="H48" s="20" t="s">
        <v>26</v>
      </c>
      <c r="I48" s="17"/>
      <c r="J48" s="20"/>
    </row>
    <row r="49" spans="1:10" ht="14.25">
      <c r="A49" s="273"/>
      <c r="B49" s="16" t="s">
        <v>78</v>
      </c>
      <c r="C49" s="17"/>
      <c r="D49" s="17"/>
      <c r="E49" s="267"/>
      <c r="F49" s="22"/>
      <c r="G49" s="17"/>
      <c r="H49" s="20" t="s">
        <v>27</v>
      </c>
      <c r="I49" s="17"/>
      <c r="J49" s="20"/>
    </row>
    <row r="50" spans="1:10">
      <c r="A50" s="273"/>
      <c r="B50" s="16" t="s">
        <v>78</v>
      </c>
      <c r="C50" s="17"/>
      <c r="D50" s="17"/>
      <c r="E50" s="17"/>
      <c r="F50" s="17"/>
      <c r="G50" s="17"/>
      <c r="H50" s="20" t="s">
        <v>28</v>
      </c>
      <c r="I50" s="17"/>
      <c r="J50" s="20"/>
    </row>
    <row r="51" spans="1:10">
      <c r="A51" s="273"/>
      <c r="B51" s="16" t="s">
        <v>78</v>
      </c>
      <c r="C51" s="17"/>
      <c r="D51" s="17"/>
      <c r="E51" s="17"/>
      <c r="F51" s="17"/>
      <c r="G51" s="17"/>
      <c r="H51" s="20" t="s">
        <v>29</v>
      </c>
      <c r="I51" s="17"/>
      <c r="J51" s="20"/>
    </row>
    <row r="52" spans="1:10">
      <c r="A52" s="273"/>
      <c r="B52" s="16" t="s">
        <v>78</v>
      </c>
      <c r="C52" s="17"/>
      <c r="D52" s="17"/>
      <c r="E52" s="17"/>
      <c r="F52" s="17"/>
      <c r="G52" s="17"/>
      <c r="H52" s="20" t="s">
        <v>30</v>
      </c>
      <c r="I52" s="17"/>
      <c r="J52" s="20"/>
    </row>
    <row r="53" spans="1:10">
      <c r="A53" s="273"/>
      <c r="B53" s="16" t="s">
        <v>78</v>
      </c>
      <c r="C53" s="17"/>
      <c r="D53" s="17"/>
      <c r="E53" s="17"/>
      <c r="F53" s="17"/>
      <c r="G53" s="17"/>
      <c r="H53" s="20" t="s">
        <v>34</v>
      </c>
      <c r="I53" s="17"/>
      <c r="J53" s="20"/>
    </row>
    <row r="54" spans="1:10">
      <c r="A54" s="273"/>
      <c r="B54" s="16" t="s">
        <v>78</v>
      </c>
      <c r="C54" s="17"/>
      <c r="D54" s="17"/>
      <c r="E54" s="17"/>
      <c r="F54" s="17"/>
      <c r="G54" s="17"/>
      <c r="H54" s="20" t="s">
        <v>35</v>
      </c>
      <c r="I54" s="17"/>
      <c r="J54" s="20"/>
    </row>
    <row r="55" spans="1:10">
      <c r="A55" s="273"/>
      <c r="B55" s="16" t="s">
        <v>78</v>
      </c>
      <c r="C55" s="17"/>
      <c r="D55" s="17"/>
      <c r="E55" s="17"/>
      <c r="F55" s="17"/>
      <c r="G55" s="17"/>
      <c r="H55" s="20" t="s">
        <v>36</v>
      </c>
      <c r="I55" s="17"/>
      <c r="J55" s="20"/>
    </row>
    <row r="56" spans="1:10">
      <c r="A56" s="273"/>
      <c r="B56" s="16" t="s">
        <v>78</v>
      </c>
      <c r="C56" s="17"/>
      <c r="D56" s="17"/>
      <c r="E56" s="17"/>
      <c r="F56" s="17"/>
      <c r="G56" s="17"/>
      <c r="H56" s="20" t="s">
        <v>37</v>
      </c>
      <c r="I56" s="17"/>
      <c r="J56" s="20"/>
    </row>
    <row r="57" spans="1:10" ht="13.5" thickBot="1">
      <c r="A57" s="274"/>
      <c r="B57" s="16" t="s">
        <v>78</v>
      </c>
      <c r="C57" s="17"/>
      <c r="D57" s="17"/>
      <c r="E57" s="17"/>
      <c r="F57" s="17"/>
      <c r="G57" s="17"/>
      <c r="H57" s="20" t="s">
        <v>38</v>
      </c>
      <c r="I57" s="17"/>
      <c r="J57" s="20"/>
    </row>
    <row r="58" spans="1:10" ht="13.5" thickTop="1">
      <c r="A58" s="272">
        <v>46147</v>
      </c>
      <c r="B58" s="40" t="s">
        <v>78</v>
      </c>
      <c r="C58" s="17"/>
      <c r="D58" s="17"/>
      <c r="E58" s="17"/>
      <c r="F58" s="17"/>
      <c r="G58" s="17"/>
      <c r="H58" s="50" t="s">
        <v>17</v>
      </c>
      <c r="I58" s="17"/>
      <c r="J58" s="20"/>
    </row>
    <row r="59" spans="1:10">
      <c r="A59" s="273"/>
      <c r="B59" s="40" t="s">
        <v>78</v>
      </c>
      <c r="C59" s="17"/>
      <c r="D59" s="17"/>
      <c r="E59" s="17"/>
      <c r="F59" s="17"/>
      <c r="G59" s="17"/>
      <c r="H59" s="50" t="s">
        <v>22</v>
      </c>
      <c r="I59" s="17"/>
      <c r="J59" s="20"/>
    </row>
    <row r="60" spans="1:10" ht="14.25">
      <c r="A60" s="273"/>
      <c r="B60" s="40" t="s">
        <v>78</v>
      </c>
      <c r="C60" s="17"/>
      <c r="D60" s="17"/>
      <c r="E60" s="267"/>
      <c r="F60" s="22"/>
      <c r="G60" s="17"/>
      <c r="H60" s="50" t="s">
        <v>24</v>
      </c>
      <c r="I60" s="17"/>
      <c r="J60" s="20"/>
    </row>
    <row r="61" spans="1:10">
      <c r="A61" s="273"/>
      <c r="B61" s="40" t="s">
        <v>78</v>
      </c>
      <c r="C61" s="17"/>
      <c r="D61" s="17"/>
      <c r="E61" s="17"/>
      <c r="F61" s="17"/>
      <c r="G61" s="17"/>
      <c r="H61" s="50" t="s">
        <v>25</v>
      </c>
      <c r="I61" s="17"/>
      <c r="J61" s="20"/>
    </row>
    <row r="62" spans="1:10">
      <c r="A62" s="273"/>
      <c r="B62" s="40" t="s">
        <v>78</v>
      </c>
      <c r="C62" s="17"/>
      <c r="D62" s="17"/>
      <c r="E62" s="17"/>
      <c r="F62" s="17"/>
      <c r="G62" s="17"/>
      <c r="H62" s="50" t="s">
        <v>26</v>
      </c>
      <c r="I62" s="17"/>
      <c r="J62" s="20"/>
    </row>
    <row r="63" spans="1:10">
      <c r="A63" s="273"/>
      <c r="B63" s="40" t="s">
        <v>78</v>
      </c>
      <c r="C63" s="17"/>
      <c r="D63" s="17"/>
      <c r="E63" s="17"/>
      <c r="F63" s="17"/>
      <c r="G63" s="17"/>
      <c r="H63" s="50" t="s">
        <v>27</v>
      </c>
      <c r="I63" s="17"/>
      <c r="J63" s="20"/>
    </row>
    <row r="64" spans="1:10">
      <c r="A64" s="273"/>
      <c r="B64" s="40" t="s">
        <v>78</v>
      </c>
      <c r="C64" s="17"/>
      <c r="D64" s="17"/>
      <c r="E64" s="17"/>
      <c r="F64" s="17"/>
      <c r="G64" s="17"/>
      <c r="H64" s="50" t="s">
        <v>28</v>
      </c>
      <c r="I64" s="17"/>
      <c r="J64" s="20"/>
    </row>
    <row r="65" spans="1:10" ht="14.25">
      <c r="A65" s="273"/>
      <c r="B65" s="40" t="s">
        <v>78</v>
      </c>
      <c r="C65" s="17"/>
      <c r="D65" s="17"/>
      <c r="E65" s="268"/>
      <c r="F65" s="37"/>
      <c r="G65" s="17"/>
      <c r="H65" s="50" t="s">
        <v>29</v>
      </c>
      <c r="I65" s="17"/>
      <c r="J65" s="20"/>
    </row>
    <row r="66" spans="1:10">
      <c r="A66" s="273"/>
      <c r="B66" s="40" t="s">
        <v>78</v>
      </c>
      <c r="C66" s="17"/>
      <c r="D66" s="17"/>
      <c r="E66" s="17"/>
      <c r="F66" s="17"/>
      <c r="G66" s="17"/>
      <c r="H66" s="50" t="s">
        <v>30</v>
      </c>
      <c r="I66" s="17"/>
      <c r="J66" s="20"/>
    </row>
    <row r="67" spans="1:10">
      <c r="A67" s="273"/>
      <c r="B67" s="40" t="s">
        <v>78</v>
      </c>
      <c r="C67" s="17"/>
      <c r="D67" s="17"/>
      <c r="E67" s="17"/>
      <c r="F67" s="17"/>
      <c r="G67" s="17"/>
      <c r="H67" s="50" t="s">
        <v>34</v>
      </c>
      <c r="I67" s="17"/>
      <c r="J67" s="20"/>
    </row>
    <row r="68" spans="1:10">
      <c r="A68" s="273"/>
      <c r="B68" s="40" t="s">
        <v>78</v>
      </c>
      <c r="C68" s="17"/>
      <c r="D68" s="17"/>
      <c r="E68" s="17"/>
      <c r="F68" s="17"/>
      <c r="G68" s="17"/>
      <c r="H68" s="50" t="s">
        <v>35</v>
      </c>
      <c r="I68" s="17"/>
      <c r="J68" s="20"/>
    </row>
    <row r="69" spans="1:10">
      <c r="A69" s="273"/>
      <c r="B69" s="40" t="s">
        <v>78</v>
      </c>
      <c r="C69" s="17"/>
      <c r="D69" s="17"/>
      <c r="E69" s="17"/>
      <c r="F69" s="17"/>
      <c r="G69" s="17"/>
      <c r="H69" s="70" t="s">
        <v>36</v>
      </c>
      <c r="I69" s="17"/>
      <c r="J69" s="17"/>
    </row>
    <row r="70" spans="1:10">
      <c r="A70" s="273"/>
      <c r="B70" s="40" t="s">
        <v>78</v>
      </c>
      <c r="C70" s="17"/>
      <c r="D70" s="17"/>
      <c r="E70" s="17"/>
      <c r="F70" s="17"/>
      <c r="G70" s="17"/>
      <c r="H70" s="70" t="s">
        <v>37</v>
      </c>
      <c r="I70" s="17"/>
      <c r="J70" s="17"/>
    </row>
    <row r="71" spans="1:10" ht="13.5" thickBot="1">
      <c r="A71" s="274"/>
      <c r="B71" s="40" t="s">
        <v>78</v>
      </c>
      <c r="C71" s="17"/>
      <c r="D71" s="17"/>
      <c r="E71" s="17"/>
      <c r="F71" s="17"/>
      <c r="G71" s="17"/>
      <c r="H71" s="50" t="s">
        <v>38</v>
      </c>
      <c r="I71" s="17"/>
      <c r="J71" s="20"/>
    </row>
    <row r="72" spans="1:10" ht="13.5" thickTop="1">
      <c r="A72" s="272">
        <v>46148</v>
      </c>
      <c r="B72" s="40" t="s">
        <v>78</v>
      </c>
      <c r="C72" s="17"/>
      <c r="D72" s="17"/>
      <c r="E72" s="17"/>
      <c r="F72" s="41"/>
      <c r="G72" s="66"/>
      <c r="H72" s="50" t="s">
        <v>17</v>
      </c>
      <c r="I72" s="17"/>
      <c r="J72" s="20"/>
    </row>
    <row r="73" spans="1:10">
      <c r="A73" s="273"/>
      <c r="B73" s="40" t="s">
        <v>78</v>
      </c>
      <c r="C73" s="17"/>
      <c r="D73" s="17"/>
      <c r="E73" s="17"/>
      <c r="F73" s="17"/>
      <c r="G73" s="17"/>
      <c r="H73" s="50" t="s">
        <v>22</v>
      </c>
      <c r="I73" s="17"/>
      <c r="J73" s="20"/>
    </row>
    <row r="74" spans="1:10">
      <c r="A74" s="273"/>
      <c r="B74" s="40" t="s">
        <v>78</v>
      </c>
      <c r="C74" s="17"/>
      <c r="D74" s="17"/>
      <c r="E74" s="17"/>
      <c r="F74" s="17"/>
      <c r="G74" s="17"/>
      <c r="H74" s="50" t="s">
        <v>24</v>
      </c>
      <c r="I74" s="17"/>
      <c r="J74" s="20"/>
    </row>
    <row r="75" spans="1:10">
      <c r="A75" s="273"/>
      <c r="B75" s="40" t="s">
        <v>78</v>
      </c>
      <c r="C75" s="17"/>
      <c r="D75" s="17"/>
      <c r="E75" s="17"/>
      <c r="F75" s="17"/>
      <c r="G75" s="17"/>
      <c r="H75" s="50" t="s">
        <v>25</v>
      </c>
      <c r="I75" s="17"/>
      <c r="J75" s="20"/>
    </row>
    <row r="76" spans="1:10">
      <c r="A76" s="273"/>
      <c r="B76" s="16" t="s">
        <v>78</v>
      </c>
      <c r="C76" s="17"/>
      <c r="D76" s="17"/>
      <c r="E76" s="17"/>
      <c r="F76" s="17"/>
      <c r="G76" s="17"/>
      <c r="H76" s="50" t="s">
        <v>26</v>
      </c>
      <c r="I76" s="17"/>
      <c r="J76" s="20"/>
    </row>
    <row r="77" spans="1:10">
      <c r="A77" s="273"/>
      <c r="B77" s="16" t="s">
        <v>78</v>
      </c>
      <c r="C77" s="17"/>
      <c r="D77" s="17"/>
      <c r="E77" s="17"/>
      <c r="F77" s="17"/>
      <c r="G77" s="17"/>
      <c r="H77" s="50" t="s">
        <v>27</v>
      </c>
      <c r="I77" s="17"/>
      <c r="J77" s="20"/>
    </row>
    <row r="78" spans="1:10">
      <c r="A78" s="273"/>
      <c r="B78" s="16" t="s">
        <v>78</v>
      </c>
      <c r="C78" s="17"/>
      <c r="D78" s="17"/>
      <c r="E78" s="17"/>
      <c r="F78" s="17"/>
      <c r="G78" s="17"/>
      <c r="H78" s="50" t="s">
        <v>28</v>
      </c>
      <c r="I78" s="17"/>
      <c r="J78" s="20"/>
    </row>
    <row r="79" spans="1:10">
      <c r="A79" s="273"/>
      <c r="B79" s="16" t="s">
        <v>78</v>
      </c>
      <c r="C79" s="17"/>
      <c r="D79" s="17"/>
      <c r="E79" s="17"/>
      <c r="F79" s="17"/>
      <c r="G79" s="17"/>
      <c r="H79" s="50" t="s">
        <v>29</v>
      </c>
      <c r="I79" s="17"/>
      <c r="J79" s="20"/>
    </row>
    <row r="80" spans="1:10">
      <c r="A80" s="273"/>
      <c r="B80" s="16" t="s">
        <v>78</v>
      </c>
      <c r="C80" s="17"/>
      <c r="D80" s="17"/>
      <c r="E80" s="17"/>
      <c r="F80" s="17"/>
      <c r="G80" s="17"/>
      <c r="H80" s="50" t="s">
        <v>30</v>
      </c>
      <c r="I80" s="17"/>
      <c r="J80" s="20"/>
    </row>
    <row r="81" spans="1:10">
      <c r="A81" s="273"/>
      <c r="B81" s="16" t="s">
        <v>78</v>
      </c>
      <c r="C81" s="17"/>
      <c r="D81" s="17"/>
      <c r="E81" s="17"/>
      <c r="F81" s="17"/>
      <c r="G81" s="17"/>
      <c r="H81" s="50" t="s">
        <v>34</v>
      </c>
      <c r="I81" s="17"/>
      <c r="J81" s="20"/>
    </row>
    <row r="82" spans="1:10">
      <c r="A82" s="273"/>
      <c r="B82" s="16" t="s">
        <v>78</v>
      </c>
      <c r="C82" s="17"/>
      <c r="D82" s="17"/>
      <c r="E82" s="17"/>
      <c r="F82" s="17"/>
      <c r="G82" s="17"/>
      <c r="H82" s="70" t="s">
        <v>35</v>
      </c>
      <c r="I82" s="17"/>
      <c r="J82" s="17"/>
    </row>
    <row r="83" spans="1:10">
      <c r="A83" s="273"/>
      <c r="B83" s="16" t="s">
        <v>16</v>
      </c>
      <c r="C83" s="17"/>
      <c r="D83" s="17"/>
      <c r="E83" s="17"/>
      <c r="F83" s="17"/>
      <c r="G83" s="17"/>
      <c r="H83" s="50" t="s">
        <v>36</v>
      </c>
      <c r="I83" s="17"/>
      <c r="J83" s="20"/>
    </row>
    <row r="84" spans="1:10" ht="14.25">
      <c r="A84" s="273"/>
      <c r="B84" s="16" t="s">
        <v>16</v>
      </c>
      <c r="C84" s="17"/>
      <c r="D84" s="17"/>
      <c r="E84" s="267"/>
      <c r="F84" s="17"/>
      <c r="G84" s="17"/>
      <c r="H84" s="50" t="s">
        <v>37</v>
      </c>
      <c r="I84" s="17"/>
      <c r="J84" s="20"/>
    </row>
    <row r="85" spans="1:10" ht="13.5" thickBot="1">
      <c r="A85" s="274"/>
      <c r="B85" s="16" t="s">
        <v>16</v>
      </c>
      <c r="C85" s="17"/>
      <c r="D85" s="17"/>
      <c r="E85" s="17"/>
      <c r="F85" s="17"/>
      <c r="G85" s="17"/>
      <c r="H85" s="50" t="s">
        <v>38</v>
      </c>
      <c r="I85" s="17"/>
      <c r="J85" s="20"/>
    </row>
    <row r="86" spans="1:10" ht="13.5" thickTop="1">
      <c r="A86" s="272">
        <v>46149</v>
      </c>
      <c r="B86" s="40" t="s">
        <v>78</v>
      </c>
      <c r="C86" s="17"/>
      <c r="D86" s="17"/>
      <c r="E86" s="17"/>
      <c r="F86" s="17"/>
      <c r="G86" s="17"/>
      <c r="H86" s="50" t="s">
        <v>17</v>
      </c>
      <c r="I86" s="17"/>
      <c r="J86" s="20"/>
    </row>
    <row r="87" spans="1:10">
      <c r="A87" s="273"/>
      <c r="B87" s="40" t="s">
        <v>78</v>
      </c>
      <c r="C87" s="17"/>
      <c r="D87" s="17"/>
      <c r="E87" s="17"/>
      <c r="F87" s="17"/>
      <c r="G87" s="17"/>
      <c r="H87" s="50" t="s">
        <v>22</v>
      </c>
      <c r="I87" s="17"/>
      <c r="J87" s="20"/>
    </row>
    <row r="88" spans="1:10">
      <c r="A88" s="273"/>
      <c r="B88" s="40" t="s">
        <v>78</v>
      </c>
      <c r="C88" s="17"/>
      <c r="D88" s="17"/>
      <c r="E88" s="17"/>
      <c r="F88" s="17"/>
      <c r="G88" s="17"/>
      <c r="H88" s="50" t="s">
        <v>24</v>
      </c>
      <c r="I88" s="17"/>
      <c r="J88" s="20"/>
    </row>
    <row r="89" spans="1:10">
      <c r="A89" s="273"/>
      <c r="B89" s="40" t="s">
        <v>78</v>
      </c>
      <c r="C89" s="17"/>
      <c r="D89" s="17"/>
      <c r="E89" s="17"/>
      <c r="F89" s="17"/>
      <c r="G89" s="17"/>
      <c r="H89" s="50" t="s">
        <v>25</v>
      </c>
      <c r="I89" s="17"/>
      <c r="J89" s="20"/>
    </row>
    <row r="90" spans="1:10">
      <c r="A90" s="273"/>
      <c r="B90" s="40" t="s">
        <v>78</v>
      </c>
      <c r="C90" s="17"/>
      <c r="D90" s="17"/>
      <c r="E90" s="17"/>
      <c r="F90" s="17"/>
      <c r="G90" s="17"/>
      <c r="H90" s="70" t="s">
        <v>26</v>
      </c>
      <c r="I90" s="17"/>
      <c r="J90" s="17"/>
    </row>
    <row r="91" spans="1:10">
      <c r="A91" s="273"/>
      <c r="B91" s="40" t="s">
        <v>78</v>
      </c>
      <c r="C91" s="17"/>
      <c r="D91" s="17"/>
      <c r="E91" s="17"/>
      <c r="F91" s="17"/>
      <c r="G91" s="17"/>
      <c r="H91" s="50" t="s">
        <v>27</v>
      </c>
      <c r="I91" s="17"/>
      <c r="J91" s="20"/>
    </row>
    <row r="92" spans="1:10">
      <c r="A92" s="273"/>
      <c r="B92" s="40" t="s">
        <v>78</v>
      </c>
      <c r="C92" s="17"/>
      <c r="D92" s="17"/>
      <c r="E92" s="17"/>
      <c r="F92" s="17"/>
      <c r="G92" s="17"/>
      <c r="H92" s="50" t="s">
        <v>28</v>
      </c>
      <c r="I92" s="17"/>
      <c r="J92" s="20"/>
    </row>
    <row r="93" spans="1:10" ht="14.25">
      <c r="A93" s="273"/>
      <c r="B93" s="16" t="s">
        <v>78</v>
      </c>
      <c r="C93" s="17"/>
      <c r="D93" s="17"/>
      <c r="E93" s="17"/>
      <c r="F93" s="265"/>
      <c r="G93" s="17"/>
      <c r="H93" s="50" t="s">
        <v>29</v>
      </c>
      <c r="I93" s="17"/>
      <c r="J93" s="20"/>
    </row>
    <row r="94" spans="1:10">
      <c r="A94" s="273"/>
      <c r="B94" s="16" t="s">
        <v>78</v>
      </c>
      <c r="C94" s="17"/>
      <c r="D94" s="17"/>
      <c r="E94" s="17"/>
      <c r="F94" s="17"/>
      <c r="G94" s="17"/>
      <c r="H94" s="50" t="s">
        <v>30</v>
      </c>
      <c r="I94" s="17"/>
      <c r="J94" s="20"/>
    </row>
    <row r="95" spans="1:10">
      <c r="A95" s="273"/>
      <c r="B95" s="16" t="s">
        <v>78</v>
      </c>
      <c r="C95" s="17"/>
      <c r="D95" s="17"/>
      <c r="E95" s="17"/>
      <c r="F95" s="17"/>
      <c r="G95" s="17"/>
      <c r="H95" s="50" t="s">
        <v>34</v>
      </c>
      <c r="I95" s="17"/>
      <c r="J95" s="20"/>
    </row>
    <row r="96" spans="1:10">
      <c r="A96" s="273"/>
      <c r="B96" s="16" t="s">
        <v>78</v>
      </c>
      <c r="C96" s="17"/>
      <c r="D96" s="17"/>
      <c r="E96" s="17"/>
      <c r="F96" s="17"/>
      <c r="G96" s="17"/>
      <c r="H96" s="70" t="s">
        <v>35</v>
      </c>
      <c r="I96" s="17"/>
      <c r="J96" s="17"/>
    </row>
    <row r="97" spans="1:10">
      <c r="A97" s="273"/>
      <c r="B97" s="16" t="s">
        <v>78</v>
      </c>
      <c r="C97" s="17"/>
      <c r="D97" s="17"/>
      <c r="E97" s="17"/>
      <c r="F97" s="17"/>
      <c r="G97" s="17"/>
      <c r="H97" s="50" t="s">
        <v>36</v>
      </c>
      <c r="I97" s="17"/>
      <c r="J97" s="20"/>
    </row>
    <row r="98" spans="1:10">
      <c r="A98" s="273"/>
      <c r="B98" s="16" t="s">
        <v>78</v>
      </c>
      <c r="C98" s="17"/>
      <c r="D98" s="17"/>
      <c r="E98" s="17"/>
      <c r="F98" s="17"/>
      <c r="G98" s="17"/>
      <c r="H98" s="50" t="s">
        <v>37</v>
      </c>
      <c r="I98" s="17"/>
      <c r="J98" s="20"/>
    </row>
    <row r="99" spans="1:10" ht="13.5" thickBot="1">
      <c r="A99" s="274"/>
      <c r="B99" s="16" t="s">
        <v>78</v>
      </c>
      <c r="C99" s="17"/>
      <c r="D99" s="17"/>
      <c r="E99" s="17"/>
      <c r="F99" s="17"/>
      <c r="G99" s="17"/>
      <c r="H99" s="50" t="s">
        <v>38</v>
      </c>
      <c r="I99" s="17"/>
      <c r="J99" s="20"/>
    </row>
    <row r="100" spans="1:10" ht="13.5" thickTop="1">
      <c r="A100" s="272">
        <v>46150</v>
      </c>
      <c r="B100" s="16" t="s">
        <v>16</v>
      </c>
      <c r="C100" s="17"/>
      <c r="D100" s="17"/>
      <c r="E100" s="17"/>
      <c r="F100" s="17"/>
      <c r="G100" s="17"/>
      <c r="H100" s="50" t="s">
        <v>17</v>
      </c>
      <c r="I100" s="17"/>
      <c r="J100" s="20"/>
    </row>
    <row r="101" spans="1:10">
      <c r="A101" s="273"/>
      <c r="B101" s="16" t="s">
        <v>16</v>
      </c>
      <c r="C101" s="17"/>
      <c r="D101" s="17"/>
      <c r="E101" s="17"/>
      <c r="F101" s="17"/>
      <c r="G101" s="17"/>
      <c r="H101" s="50" t="s">
        <v>22</v>
      </c>
      <c r="I101" s="17"/>
      <c r="J101" s="20"/>
    </row>
    <row r="102" spans="1:10">
      <c r="A102" s="273"/>
      <c r="B102" s="16" t="s">
        <v>16</v>
      </c>
      <c r="C102" s="17"/>
      <c r="D102" s="17"/>
      <c r="E102" s="17"/>
      <c r="F102" s="17"/>
      <c r="G102" s="17"/>
      <c r="H102" s="50" t="s">
        <v>24</v>
      </c>
      <c r="I102" s="17"/>
      <c r="J102" s="20"/>
    </row>
    <row r="103" spans="1:10" ht="14.25">
      <c r="A103" s="273"/>
      <c r="B103" s="16" t="s">
        <v>16</v>
      </c>
      <c r="C103" s="17"/>
      <c r="D103" s="17"/>
      <c r="E103" s="265"/>
      <c r="F103" s="45"/>
      <c r="G103" s="17"/>
      <c r="H103" s="50" t="s">
        <v>25</v>
      </c>
      <c r="I103" s="17"/>
      <c r="J103" s="20"/>
    </row>
    <row r="104" spans="1:10">
      <c r="A104" s="273"/>
      <c r="B104" s="16" t="s">
        <v>16</v>
      </c>
      <c r="C104" s="17"/>
      <c r="D104" s="17"/>
      <c r="E104" s="17"/>
      <c r="F104" s="17"/>
      <c r="G104" s="17"/>
      <c r="H104" s="50" t="s">
        <v>26</v>
      </c>
      <c r="I104" s="17"/>
      <c r="J104" s="20"/>
    </row>
    <row r="105" spans="1:10">
      <c r="A105" s="273"/>
      <c r="B105" s="16" t="s">
        <v>16</v>
      </c>
      <c r="C105" s="17"/>
      <c r="D105" s="17"/>
      <c r="E105" s="17"/>
      <c r="F105" s="17"/>
      <c r="G105" s="17"/>
      <c r="H105" s="50" t="s">
        <v>27</v>
      </c>
      <c r="I105" s="17"/>
      <c r="J105" s="20"/>
    </row>
    <row r="106" spans="1:10">
      <c r="A106" s="273"/>
      <c r="B106" s="16" t="s">
        <v>16</v>
      </c>
      <c r="C106" s="17"/>
      <c r="D106" s="17"/>
      <c r="E106" s="17"/>
      <c r="F106" s="17"/>
      <c r="G106" s="17"/>
      <c r="H106" s="50" t="s">
        <v>28</v>
      </c>
      <c r="I106" s="17"/>
      <c r="J106" s="20"/>
    </row>
    <row r="107" spans="1:10">
      <c r="A107" s="273"/>
      <c r="B107" s="16" t="s">
        <v>16</v>
      </c>
      <c r="C107" s="17"/>
      <c r="D107" s="17"/>
      <c r="E107" s="17"/>
      <c r="F107" s="17"/>
      <c r="G107" s="17"/>
      <c r="H107" s="50" t="s">
        <v>29</v>
      </c>
      <c r="I107" s="17"/>
      <c r="J107" s="20"/>
    </row>
    <row r="108" spans="1:10">
      <c r="A108" s="273"/>
      <c r="B108" s="16" t="s">
        <v>16</v>
      </c>
      <c r="C108" s="17"/>
      <c r="D108" s="17"/>
      <c r="E108" s="17"/>
      <c r="F108" s="17"/>
      <c r="G108" s="17"/>
      <c r="H108" s="70" t="s">
        <v>30</v>
      </c>
      <c r="I108" s="17"/>
      <c r="J108" s="17"/>
    </row>
    <row r="109" spans="1:10">
      <c r="A109" s="273"/>
      <c r="B109" s="16" t="s">
        <v>16</v>
      </c>
      <c r="C109" s="17"/>
      <c r="D109" s="17"/>
      <c r="E109" s="17"/>
      <c r="F109" s="17"/>
      <c r="G109" s="17"/>
      <c r="H109" s="50" t="s">
        <v>34</v>
      </c>
      <c r="I109" s="17"/>
      <c r="J109" s="20"/>
    </row>
    <row r="110" spans="1:10">
      <c r="A110" s="273"/>
      <c r="B110" s="16" t="s">
        <v>16</v>
      </c>
      <c r="C110" s="17"/>
      <c r="D110" s="17"/>
      <c r="E110" s="17"/>
      <c r="F110" s="17"/>
      <c r="G110" s="17"/>
      <c r="H110" s="50" t="s">
        <v>35</v>
      </c>
      <c r="I110" s="17"/>
      <c r="J110" s="20"/>
    </row>
    <row r="111" spans="1:10">
      <c r="A111" s="273"/>
      <c r="B111" s="16" t="s">
        <v>16</v>
      </c>
      <c r="C111" s="17"/>
      <c r="D111" s="17"/>
      <c r="E111" s="17"/>
      <c r="F111" s="17"/>
      <c r="G111" s="17"/>
      <c r="H111" s="50" t="s">
        <v>36</v>
      </c>
      <c r="I111" s="17"/>
      <c r="J111" s="20"/>
    </row>
    <row r="112" spans="1:10">
      <c r="A112" s="273"/>
      <c r="B112" s="16" t="s">
        <v>16</v>
      </c>
      <c r="C112" s="17"/>
      <c r="D112" s="17"/>
      <c r="E112" s="17"/>
      <c r="F112" s="17"/>
      <c r="G112" s="17"/>
      <c r="H112" s="50" t="s">
        <v>37</v>
      </c>
      <c r="I112" s="17"/>
      <c r="J112" s="20"/>
    </row>
    <row r="113" spans="1:10">
      <c r="A113" s="274"/>
      <c r="B113" s="16" t="s">
        <v>16</v>
      </c>
      <c r="C113" s="17"/>
      <c r="D113" s="17"/>
      <c r="E113" s="17"/>
      <c r="F113" s="17"/>
      <c r="G113" s="17"/>
      <c r="H113" s="50" t="s">
        <v>38</v>
      </c>
      <c r="I113" s="17"/>
      <c r="J113" s="20"/>
    </row>
    <row r="114" spans="1:10">
      <c r="A114" s="280">
        <v>46151</v>
      </c>
      <c r="B114" s="40" t="s">
        <v>16</v>
      </c>
      <c r="C114" s="17"/>
      <c r="D114" s="17"/>
      <c r="E114" s="17"/>
      <c r="F114" s="17"/>
      <c r="G114" s="17"/>
      <c r="H114" s="50" t="s">
        <v>17</v>
      </c>
      <c r="I114" s="17"/>
      <c r="J114" s="20"/>
    </row>
    <row r="115" spans="1:10">
      <c r="A115" s="273"/>
      <c r="B115" s="40" t="s">
        <v>16</v>
      </c>
      <c r="C115" s="17"/>
      <c r="D115" s="17"/>
      <c r="E115" s="17"/>
      <c r="F115" s="17"/>
      <c r="G115" s="17"/>
      <c r="H115" s="50" t="s">
        <v>22</v>
      </c>
      <c r="I115" s="17"/>
      <c r="J115" s="20"/>
    </row>
    <row r="116" spans="1:10">
      <c r="A116" s="273"/>
      <c r="B116" s="40" t="s">
        <v>16</v>
      </c>
      <c r="C116" s="17"/>
      <c r="D116" s="17"/>
      <c r="E116" s="17"/>
      <c r="F116" s="17"/>
      <c r="G116" s="17"/>
      <c r="H116" s="50" t="s">
        <v>24</v>
      </c>
      <c r="I116" s="17"/>
      <c r="J116" s="20"/>
    </row>
    <row r="117" spans="1:10">
      <c r="A117" s="273"/>
      <c r="B117" s="40" t="s">
        <v>16</v>
      </c>
      <c r="C117" s="17"/>
      <c r="D117" s="17"/>
      <c r="E117" s="17"/>
      <c r="F117" s="17"/>
      <c r="G117" s="17"/>
      <c r="H117" s="50" t="s">
        <v>25</v>
      </c>
      <c r="I117" s="17"/>
      <c r="J117" s="20"/>
    </row>
    <row r="118" spans="1:10">
      <c r="A118" s="273"/>
      <c r="B118" s="40" t="s">
        <v>16</v>
      </c>
      <c r="C118" s="17"/>
      <c r="D118" s="17"/>
      <c r="E118" s="17"/>
      <c r="F118" s="17"/>
      <c r="G118" s="17"/>
      <c r="H118" s="50" t="s">
        <v>26</v>
      </c>
      <c r="I118" s="17"/>
      <c r="J118" s="20"/>
    </row>
    <row r="119" spans="1:10">
      <c r="A119" s="273"/>
      <c r="B119" s="40" t="s">
        <v>16</v>
      </c>
      <c r="C119" s="17"/>
      <c r="D119" s="17"/>
      <c r="E119" s="17"/>
      <c r="F119" s="17"/>
      <c r="G119" s="17"/>
      <c r="H119" s="70" t="s">
        <v>27</v>
      </c>
      <c r="I119" s="17"/>
      <c r="J119" s="17"/>
    </row>
    <row r="120" spans="1:10">
      <c r="A120" s="273"/>
      <c r="B120" s="40" t="s">
        <v>16</v>
      </c>
      <c r="C120" s="17"/>
      <c r="D120" s="17"/>
      <c r="E120" s="17"/>
      <c r="F120" s="17"/>
      <c r="G120" s="17"/>
      <c r="H120" s="50" t="s">
        <v>28</v>
      </c>
      <c r="I120" s="17"/>
      <c r="J120" s="20"/>
    </row>
    <row r="121" spans="1:10">
      <c r="A121" s="273"/>
      <c r="B121" s="40" t="s">
        <v>16</v>
      </c>
      <c r="C121" s="17"/>
      <c r="D121" s="17"/>
      <c r="E121" s="46"/>
      <c r="F121" s="46"/>
      <c r="G121" s="17"/>
      <c r="H121" s="50" t="s">
        <v>29</v>
      </c>
      <c r="I121" s="17"/>
      <c r="J121" s="47"/>
    </row>
    <row r="122" spans="1:10">
      <c r="A122" s="273"/>
      <c r="B122" s="40" t="s">
        <v>16</v>
      </c>
      <c r="C122" s="17"/>
      <c r="D122" s="17"/>
      <c r="E122" s="17"/>
      <c r="F122" s="17"/>
      <c r="G122" s="17"/>
      <c r="H122" s="50" t="s">
        <v>30</v>
      </c>
      <c r="I122" s="17"/>
      <c r="J122" s="20"/>
    </row>
    <row r="123" spans="1:10">
      <c r="A123" s="273"/>
      <c r="B123" s="40" t="s">
        <v>16</v>
      </c>
      <c r="C123" s="17"/>
      <c r="D123" s="17"/>
      <c r="E123" s="17"/>
      <c r="F123" s="17"/>
      <c r="G123" s="17"/>
      <c r="H123" s="50" t="s">
        <v>34</v>
      </c>
      <c r="I123" s="17"/>
      <c r="J123" s="20"/>
    </row>
    <row r="124" spans="1:10">
      <c r="A124" s="273"/>
      <c r="B124" s="40" t="s">
        <v>16</v>
      </c>
      <c r="C124" s="17"/>
      <c r="D124" s="17"/>
      <c r="E124" s="17"/>
      <c r="F124" s="17"/>
      <c r="G124" s="17"/>
      <c r="H124" s="50" t="s">
        <v>35</v>
      </c>
      <c r="I124" s="17"/>
      <c r="J124" s="20"/>
    </row>
    <row r="125" spans="1:10">
      <c r="A125" s="273"/>
      <c r="B125" s="40" t="s">
        <v>16</v>
      </c>
      <c r="C125" s="17"/>
      <c r="D125" s="17"/>
      <c r="E125" s="17"/>
      <c r="F125" s="17"/>
      <c r="G125" s="17"/>
      <c r="H125" s="50" t="s">
        <v>36</v>
      </c>
      <c r="I125" s="17"/>
      <c r="J125" s="20"/>
    </row>
    <row r="126" spans="1:10">
      <c r="A126" s="273"/>
      <c r="B126" s="40" t="s">
        <v>16</v>
      </c>
      <c r="C126" s="17"/>
      <c r="D126" s="17"/>
      <c r="E126" s="17"/>
      <c r="F126" s="17"/>
      <c r="G126" s="17"/>
      <c r="H126" s="50" t="s">
        <v>37</v>
      </c>
      <c r="I126" s="17"/>
      <c r="J126" s="20"/>
    </row>
    <row r="127" spans="1:10" ht="15" thickBot="1">
      <c r="A127" s="274"/>
      <c r="B127" s="40" t="s">
        <v>16</v>
      </c>
      <c r="C127" s="17"/>
      <c r="D127" s="17"/>
      <c r="E127" s="17"/>
      <c r="F127" s="265"/>
      <c r="G127" s="17"/>
      <c r="H127" s="50" t="s">
        <v>38</v>
      </c>
      <c r="I127" s="17"/>
      <c r="J127" s="20"/>
    </row>
    <row r="128" spans="1:10" ht="13.5" thickTop="1">
      <c r="A128" s="272">
        <v>46152</v>
      </c>
      <c r="B128" s="40" t="s">
        <v>16</v>
      </c>
      <c r="C128" s="17"/>
      <c r="D128" s="17"/>
      <c r="E128" s="17"/>
      <c r="F128" s="17"/>
      <c r="G128" s="17"/>
      <c r="H128" s="50" t="s">
        <v>17</v>
      </c>
      <c r="I128" s="17"/>
      <c r="J128" s="20"/>
    </row>
    <row r="129" spans="1:10">
      <c r="A129" s="273"/>
      <c r="B129" s="40" t="s">
        <v>16</v>
      </c>
      <c r="C129" s="17"/>
      <c r="D129" s="17"/>
      <c r="E129" s="17"/>
      <c r="F129" s="17"/>
      <c r="G129" s="17"/>
      <c r="H129" s="50" t="s">
        <v>22</v>
      </c>
      <c r="I129" s="17"/>
      <c r="J129" s="20"/>
    </row>
    <row r="130" spans="1:10">
      <c r="A130" s="273"/>
      <c r="B130" s="40" t="s">
        <v>16</v>
      </c>
      <c r="C130" s="17"/>
      <c r="D130" s="17"/>
      <c r="E130" s="17"/>
      <c r="F130" s="17"/>
      <c r="G130" s="17"/>
      <c r="H130" s="50" t="s">
        <v>24</v>
      </c>
      <c r="I130" s="17"/>
      <c r="J130" s="20"/>
    </row>
    <row r="131" spans="1:10">
      <c r="A131" s="273"/>
      <c r="B131" s="40" t="s">
        <v>16</v>
      </c>
      <c r="C131" s="17"/>
      <c r="D131" s="17"/>
      <c r="E131" s="17"/>
      <c r="F131" s="17"/>
      <c r="G131" s="17"/>
      <c r="H131" s="50" t="s">
        <v>25</v>
      </c>
      <c r="I131" s="17"/>
      <c r="J131" s="20"/>
    </row>
    <row r="132" spans="1:10">
      <c r="A132" s="273"/>
      <c r="B132" s="40" t="s">
        <v>16</v>
      </c>
      <c r="C132" s="17"/>
      <c r="D132" s="17"/>
      <c r="E132" s="17"/>
      <c r="F132" s="17"/>
      <c r="G132" s="17"/>
      <c r="H132" s="50" t="s">
        <v>26</v>
      </c>
      <c r="I132" s="17"/>
      <c r="J132" s="20"/>
    </row>
    <row r="133" spans="1:10">
      <c r="A133" s="273"/>
      <c r="B133" s="40" t="s">
        <v>16</v>
      </c>
      <c r="C133" s="17"/>
      <c r="D133" s="17"/>
      <c r="E133" s="17"/>
      <c r="F133" s="17"/>
      <c r="G133" s="17"/>
      <c r="H133" s="50" t="s">
        <v>27</v>
      </c>
      <c r="I133" s="17"/>
      <c r="J133" s="20"/>
    </row>
    <row r="134" spans="1:10">
      <c r="A134" s="273"/>
      <c r="B134" s="40" t="s">
        <v>16</v>
      </c>
      <c r="C134" s="17"/>
      <c r="D134" s="17"/>
      <c r="E134" s="17"/>
      <c r="F134" s="17"/>
      <c r="G134" s="17"/>
      <c r="H134" s="50" t="s">
        <v>28</v>
      </c>
      <c r="I134" s="17"/>
      <c r="J134" s="20"/>
    </row>
    <row r="135" spans="1:10">
      <c r="A135" s="273"/>
      <c r="B135" s="40" t="s">
        <v>16</v>
      </c>
      <c r="C135" s="17"/>
      <c r="D135" s="17"/>
      <c r="E135" s="17"/>
      <c r="F135" s="17"/>
      <c r="G135" s="17"/>
      <c r="H135" s="50" t="s">
        <v>29</v>
      </c>
      <c r="I135" s="17"/>
      <c r="J135" s="20"/>
    </row>
    <row r="136" spans="1:10">
      <c r="A136" s="273"/>
      <c r="B136" s="40" t="s">
        <v>16</v>
      </c>
      <c r="C136" s="17"/>
      <c r="D136" s="17"/>
      <c r="E136" s="17"/>
      <c r="F136" s="17"/>
      <c r="G136" s="17"/>
      <c r="H136" s="50" t="s">
        <v>30</v>
      </c>
      <c r="I136" s="17"/>
      <c r="J136" s="20"/>
    </row>
    <row r="137" spans="1:10">
      <c r="A137" s="273"/>
      <c r="B137" s="40" t="s">
        <v>16</v>
      </c>
      <c r="C137" s="17"/>
      <c r="D137" s="17"/>
      <c r="E137" s="17"/>
      <c r="F137" s="17"/>
      <c r="G137" s="17"/>
      <c r="H137" s="50" t="s">
        <v>34</v>
      </c>
      <c r="I137" s="17"/>
      <c r="J137" s="20"/>
    </row>
    <row r="138" spans="1:10">
      <c r="A138" s="273"/>
      <c r="B138" s="40" t="s">
        <v>16</v>
      </c>
      <c r="C138" s="17"/>
      <c r="D138" s="17"/>
      <c r="E138" s="17"/>
      <c r="F138" s="17"/>
      <c r="G138" s="17"/>
      <c r="H138" s="50" t="s">
        <v>35</v>
      </c>
      <c r="I138" s="17"/>
      <c r="J138" s="20"/>
    </row>
    <row r="139" spans="1:10" ht="14.25">
      <c r="A139" s="273"/>
      <c r="B139" s="40" t="s">
        <v>16</v>
      </c>
      <c r="C139" s="17"/>
      <c r="D139" s="17"/>
      <c r="E139" s="265"/>
      <c r="F139" s="17"/>
      <c r="G139" s="17"/>
      <c r="H139" s="50" t="s">
        <v>36</v>
      </c>
      <c r="I139" s="17"/>
      <c r="J139" s="20"/>
    </row>
    <row r="140" spans="1:10">
      <c r="A140" s="273"/>
      <c r="B140" s="40" t="s">
        <v>16</v>
      </c>
      <c r="C140" s="17"/>
      <c r="D140" s="17"/>
      <c r="E140" s="17"/>
      <c r="F140" s="17"/>
      <c r="G140" s="17"/>
      <c r="H140" s="50" t="s">
        <v>37</v>
      </c>
      <c r="I140" s="17"/>
      <c r="J140" s="20"/>
    </row>
    <row r="141" spans="1:10" ht="13.5" thickBot="1">
      <c r="A141" s="274"/>
      <c r="B141" s="40" t="s">
        <v>16</v>
      </c>
      <c r="C141" s="17"/>
      <c r="D141" s="17"/>
      <c r="E141" s="17"/>
      <c r="F141" s="17"/>
      <c r="G141" s="17"/>
      <c r="H141" s="50" t="s">
        <v>38</v>
      </c>
      <c r="I141" s="17"/>
      <c r="J141" s="20"/>
    </row>
    <row r="142" spans="1:10" ht="13.5" thickTop="1">
      <c r="A142" s="272">
        <v>46153</v>
      </c>
      <c r="B142" s="16" t="s">
        <v>78</v>
      </c>
      <c r="C142" s="17"/>
      <c r="D142" s="17"/>
      <c r="E142" s="17"/>
      <c r="F142" s="17"/>
      <c r="G142" s="17"/>
      <c r="H142" s="50" t="s">
        <v>17</v>
      </c>
      <c r="I142" s="17"/>
      <c r="J142" s="20"/>
    </row>
    <row r="143" spans="1:10">
      <c r="A143" s="273"/>
      <c r="B143" s="16" t="s">
        <v>78</v>
      </c>
      <c r="C143" s="17"/>
      <c r="D143" s="17"/>
      <c r="E143" s="17"/>
      <c r="F143" s="17"/>
      <c r="G143" s="17"/>
      <c r="H143" s="50" t="s">
        <v>22</v>
      </c>
      <c r="I143" s="17"/>
      <c r="J143" s="20"/>
    </row>
    <row r="144" spans="1:10">
      <c r="A144" s="273"/>
      <c r="B144" s="16" t="s">
        <v>78</v>
      </c>
      <c r="C144" s="17"/>
      <c r="D144" s="17"/>
      <c r="E144" s="17"/>
      <c r="F144" s="17"/>
      <c r="G144" s="17"/>
      <c r="H144" s="50" t="s">
        <v>24</v>
      </c>
      <c r="I144" s="17"/>
      <c r="J144" s="20"/>
    </row>
    <row r="145" spans="1:10">
      <c r="A145" s="273"/>
      <c r="B145" s="16" t="s">
        <v>78</v>
      </c>
      <c r="C145" s="17"/>
      <c r="D145" s="17"/>
      <c r="E145" s="17"/>
      <c r="F145" s="17"/>
      <c r="G145" s="17"/>
      <c r="H145" s="50" t="s">
        <v>25</v>
      </c>
      <c r="I145" s="17"/>
      <c r="J145" s="20"/>
    </row>
    <row r="146" spans="1:10">
      <c r="A146" s="273"/>
      <c r="B146" s="16" t="s">
        <v>78</v>
      </c>
      <c r="C146" s="17"/>
      <c r="D146" s="17"/>
      <c r="E146" s="17"/>
      <c r="F146" s="17"/>
      <c r="G146" s="17"/>
      <c r="H146" s="50" t="s">
        <v>26</v>
      </c>
      <c r="I146" s="17"/>
      <c r="J146" s="20"/>
    </row>
    <row r="147" spans="1:10">
      <c r="A147" s="273"/>
      <c r="B147" s="16" t="s">
        <v>78</v>
      </c>
      <c r="C147" s="17"/>
      <c r="D147" s="17"/>
      <c r="E147" s="17"/>
      <c r="F147" s="17"/>
      <c r="G147" s="17"/>
      <c r="H147" s="50" t="s">
        <v>27</v>
      </c>
      <c r="I147" s="17"/>
      <c r="J147" s="20"/>
    </row>
    <row r="148" spans="1:10">
      <c r="A148" s="273"/>
      <c r="B148" s="16" t="s">
        <v>78</v>
      </c>
      <c r="C148" s="17"/>
      <c r="D148" s="17"/>
      <c r="E148" s="17"/>
      <c r="F148" s="17"/>
      <c r="G148" s="17"/>
      <c r="H148" s="50" t="s">
        <v>28</v>
      </c>
      <c r="I148" s="17"/>
      <c r="J148" s="20"/>
    </row>
    <row r="149" spans="1:10">
      <c r="A149" s="273"/>
      <c r="B149" s="16" t="s">
        <v>78</v>
      </c>
      <c r="C149" s="17"/>
      <c r="D149" s="17"/>
      <c r="E149" s="17"/>
      <c r="F149" s="17"/>
      <c r="G149" s="17"/>
      <c r="H149" s="50" t="s">
        <v>29</v>
      </c>
      <c r="I149" s="17"/>
      <c r="J149" s="20"/>
    </row>
    <row r="150" spans="1:10">
      <c r="A150" s="273"/>
      <c r="B150" s="16" t="s">
        <v>78</v>
      </c>
      <c r="C150" s="17"/>
      <c r="D150" s="17"/>
      <c r="E150" s="17"/>
      <c r="F150" s="17"/>
      <c r="G150" s="17"/>
      <c r="H150" s="50" t="s">
        <v>30</v>
      </c>
      <c r="I150" s="17"/>
      <c r="J150" s="20"/>
    </row>
    <row r="151" spans="1:10">
      <c r="A151" s="273"/>
      <c r="B151" s="16" t="s">
        <v>78</v>
      </c>
      <c r="C151" s="17"/>
      <c r="D151" s="17"/>
      <c r="E151" s="17"/>
      <c r="F151" s="17"/>
      <c r="G151" s="17"/>
      <c r="H151" s="50" t="s">
        <v>34</v>
      </c>
      <c r="I151" s="17"/>
      <c r="J151" s="20"/>
    </row>
    <row r="152" spans="1:10">
      <c r="A152" s="273"/>
      <c r="B152" s="16" t="s">
        <v>78</v>
      </c>
      <c r="C152" s="17"/>
      <c r="D152" s="17"/>
      <c r="E152" s="17"/>
      <c r="F152" s="17"/>
      <c r="G152" s="17"/>
      <c r="H152" s="50" t="s">
        <v>35</v>
      </c>
      <c r="I152" s="17"/>
      <c r="J152" s="20"/>
    </row>
    <row r="153" spans="1:10">
      <c r="A153" s="273"/>
      <c r="B153" s="16" t="s">
        <v>78</v>
      </c>
      <c r="C153" s="17"/>
      <c r="D153" s="17"/>
      <c r="E153" s="17"/>
      <c r="F153" s="17"/>
      <c r="G153" s="17"/>
      <c r="H153" s="50" t="s">
        <v>36</v>
      </c>
      <c r="I153" s="17"/>
      <c r="J153" s="20"/>
    </row>
    <row r="154" spans="1:10">
      <c r="A154" s="273"/>
      <c r="B154" s="16" t="s">
        <v>78</v>
      </c>
      <c r="C154" s="17"/>
      <c r="D154" s="17"/>
      <c r="E154" s="17"/>
      <c r="F154" s="17"/>
      <c r="G154" s="17"/>
      <c r="H154" s="50" t="s">
        <v>37</v>
      </c>
      <c r="I154" s="17"/>
      <c r="J154" s="20"/>
    </row>
    <row r="155" spans="1:10" ht="13.5" thickBot="1">
      <c r="A155" s="274"/>
      <c r="B155" s="16" t="s">
        <v>78</v>
      </c>
      <c r="C155" s="17"/>
      <c r="D155" s="17"/>
      <c r="E155" s="17"/>
      <c r="F155" s="17"/>
      <c r="G155" s="17"/>
      <c r="H155" s="50" t="s">
        <v>38</v>
      </c>
      <c r="I155" s="17"/>
      <c r="J155" s="20"/>
    </row>
    <row r="156" spans="1:10" ht="13.5" thickTop="1">
      <c r="A156" s="272">
        <v>46154</v>
      </c>
      <c r="B156" s="40" t="s">
        <v>78</v>
      </c>
      <c r="C156" s="17"/>
      <c r="D156" s="17"/>
      <c r="E156" s="17"/>
      <c r="F156" s="17"/>
      <c r="G156" s="17"/>
      <c r="H156" s="50" t="s">
        <v>17</v>
      </c>
      <c r="I156" s="17"/>
      <c r="J156" s="20"/>
    </row>
    <row r="157" spans="1:10">
      <c r="A157" s="273"/>
      <c r="B157" s="40" t="s">
        <v>78</v>
      </c>
      <c r="C157" s="17"/>
      <c r="D157" s="17"/>
      <c r="E157" s="17"/>
      <c r="F157" s="17"/>
      <c r="G157" s="17"/>
      <c r="H157" s="50" t="s">
        <v>22</v>
      </c>
      <c r="I157" s="17"/>
      <c r="J157" s="20"/>
    </row>
    <row r="158" spans="1:10">
      <c r="A158" s="273"/>
      <c r="B158" s="40" t="s">
        <v>78</v>
      </c>
      <c r="C158" s="17"/>
      <c r="D158" s="17"/>
      <c r="E158" s="17"/>
      <c r="F158" s="17"/>
      <c r="G158" s="17"/>
      <c r="H158" s="50" t="s">
        <v>24</v>
      </c>
      <c r="I158" s="17"/>
      <c r="J158" s="20"/>
    </row>
    <row r="159" spans="1:10">
      <c r="A159" s="273"/>
      <c r="B159" s="40" t="s">
        <v>78</v>
      </c>
      <c r="C159" s="17"/>
      <c r="D159" s="17"/>
      <c r="E159" s="17"/>
      <c r="F159" s="17"/>
      <c r="G159" s="17"/>
      <c r="H159" s="50" t="s">
        <v>25</v>
      </c>
      <c r="I159" s="17"/>
      <c r="J159" s="20"/>
    </row>
    <row r="160" spans="1:10" ht="14.25">
      <c r="A160" s="273"/>
      <c r="B160" s="40" t="s">
        <v>78</v>
      </c>
      <c r="C160" s="17"/>
      <c r="D160" s="17"/>
      <c r="E160" s="17"/>
      <c r="F160" s="265"/>
      <c r="G160" s="17"/>
      <c r="H160" s="50" t="s">
        <v>26</v>
      </c>
      <c r="I160" s="17"/>
      <c r="J160" s="20"/>
    </row>
    <row r="161" spans="1:10">
      <c r="A161" s="273"/>
      <c r="B161" s="40" t="s">
        <v>78</v>
      </c>
      <c r="C161" s="17"/>
      <c r="D161" s="17"/>
      <c r="E161" s="17"/>
      <c r="F161" s="17"/>
      <c r="G161" s="17"/>
      <c r="H161" s="50" t="s">
        <v>27</v>
      </c>
      <c r="I161" s="17"/>
      <c r="J161" s="20"/>
    </row>
    <row r="162" spans="1:10">
      <c r="A162" s="273"/>
      <c r="B162" s="40" t="s">
        <v>78</v>
      </c>
      <c r="C162" s="17"/>
      <c r="D162" s="17"/>
      <c r="E162" s="17"/>
      <c r="F162" s="17"/>
      <c r="G162" s="17"/>
      <c r="H162" s="50" t="s">
        <v>28</v>
      </c>
      <c r="I162" s="17"/>
      <c r="J162" s="20"/>
    </row>
    <row r="163" spans="1:10">
      <c r="A163" s="273"/>
      <c r="B163" s="40" t="s">
        <v>78</v>
      </c>
      <c r="C163" s="17"/>
      <c r="D163" s="17"/>
      <c r="E163" s="17"/>
      <c r="F163" s="17"/>
      <c r="G163" s="17"/>
      <c r="H163" s="50" t="s">
        <v>29</v>
      </c>
      <c r="I163" s="17"/>
      <c r="J163" s="20"/>
    </row>
    <row r="164" spans="1:10">
      <c r="A164" s="273"/>
      <c r="B164" s="40" t="s">
        <v>78</v>
      </c>
      <c r="C164" s="17"/>
      <c r="D164" s="17"/>
      <c r="E164" s="17"/>
      <c r="F164" s="17"/>
      <c r="G164" s="17"/>
      <c r="H164" s="50" t="s">
        <v>30</v>
      </c>
      <c r="I164" s="17"/>
      <c r="J164" s="20"/>
    </row>
    <row r="165" spans="1:10" ht="14.25">
      <c r="A165" s="273"/>
      <c r="B165" s="40" t="s">
        <v>78</v>
      </c>
      <c r="C165" s="17"/>
      <c r="D165" s="17"/>
      <c r="E165" s="265"/>
      <c r="F165" s="17"/>
      <c r="G165" s="17"/>
      <c r="H165" s="50" t="s">
        <v>34</v>
      </c>
      <c r="I165" s="17"/>
      <c r="J165" s="20"/>
    </row>
    <row r="166" spans="1:10">
      <c r="A166" s="273"/>
      <c r="B166" s="40" t="s">
        <v>78</v>
      </c>
      <c r="C166" s="17"/>
      <c r="D166" s="17"/>
      <c r="E166" s="17"/>
      <c r="F166" s="17"/>
      <c r="G166" s="17"/>
      <c r="H166" s="50" t="s">
        <v>35</v>
      </c>
      <c r="I166" s="17"/>
      <c r="J166" s="20"/>
    </row>
    <row r="167" spans="1:10">
      <c r="A167" s="273"/>
      <c r="B167" s="40" t="s">
        <v>78</v>
      </c>
      <c r="C167" s="17"/>
      <c r="D167" s="17"/>
      <c r="E167" s="17"/>
      <c r="F167" s="17"/>
      <c r="G167" s="17"/>
      <c r="H167" s="50" t="s">
        <v>36</v>
      </c>
      <c r="I167" s="17"/>
      <c r="J167" s="20"/>
    </row>
    <row r="168" spans="1:10">
      <c r="A168" s="273"/>
      <c r="B168" s="40" t="s">
        <v>78</v>
      </c>
      <c r="C168" s="17"/>
      <c r="D168" s="17"/>
      <c r="E168" s="17"/>
      <c r="F168" s="17"/>
      <c r="G168" s="17"/>
      <c r="H168" s="50" t="s">
        <v>37</v>
      </c>
      <c r="I168" s="17"/>
      <c r="J168" s="20"/>
    </row>
    <row r="169" spans="1:10" ht="13.5" thickBot="1">
      <c r="A169" s="274"/>
      <c r="B169" s="40" t="s">
        <v>78</v>
      </c>
      <c r="C169" s="17"/>
      <c r="D169" s="17"/>
      <c r="E169" s="17"/>
      <c r="F169" s="17"/>
      <c r="G169" s="17"/>
      <c r="H169" s="50" t="s">
        <v>38</v>
      </c>
      <c r="I169" s="17"/>
      <c r="J169" s="20"/>
    </row>
    <row r="170" spans="1:10" ht="13.5" thickTop="1">
      <c r="A170" s="272">
        <v>46155</v>
      </c>
      <c r="B170" s="16" t="s">
        <v>78</v>
      </c>
      <c r="C170" s="17"/>
      <c r="D170" s="17"/>
      <c r="E170" s="17"/>
      <c r="F170" s="17"/>
      <c r="G170" s="17"/>
      <c r="H170" s="50" t="s">
        <v>17</v>
      </c>
      <c r="I170" s="17"/>
      <c r="J170" s="20"/>
    </row>
    <row r="171" spans="1:10" ht="14.25">
      <c r="A171" s="273"/>
      <c r="B171" s="16" t="s">
        <v>78</v>
      </c>
      <c r="C171" s="17"/>
      <c r="D171" s="17"/>
      <c r="E171" s="265"/>
      <c r="F171" s="265"/>
      <c r="G171" s="17"/>
      <c r="H171" s="50" t="s">
        <v>22</v>
      </c>
      <c r="I171" s="17"/>
      <c r="J171" s="20"/>
    </row>
    <row r="172" spans="1:10" ht="14.25">
      <c r="A172" s="273"/>
      <c r="B172" s="16" t="s">
        <v>78</v>
      </c>
      <c r="C172" s="17"/>
      <c r="D172" s="17"/>
      <c r="E172" s="265"/>
      <c r="F172" s="265"/>
      <c r="G172" s="17"/>
      <c r="H172" s="50" t="s">
        <v>24</v>
      </c>
      <c r="I172" s="17"/>
      <c r="J172" s="20"/>
    </row>
    <row r="173" spans="1:10" ht="14.25">
      <c r="A173" s="273"/>
      <c r="B173" s="16" t="s">
        <v>78</v>
      </c>
      <c r="C173" s="17"/>
      <c r="D173" s="17"/>
      <c r="E173" s="45"/>
      <c r="F173" s="265"/>
      <c r="G173" s="17"/>
      <c r="H173" s="50" t="s">
        <v>25</v>
      </c>
      <c r="I173" s="17"/>
      <c r="J173" s="20"/>
    </row>
    <row r="174" spans="1:10" ht="14.25">
      <c r="A174" s="273"/>
      <c r="B174" s="16" t="s">
        <v>78</v>
      </c>
      <c r="C174" s="17"/>
      <c r="D174" s="17"/>
      <c r="E174" s="265"/>
      <c r="F174" s="265"/>
      <c r="G174" s="17"/>
      <c r="H174" s="50" t="s">
        <v>26</v>
      </c>
      <c r="I174" s="17"/>
      <c r="J174" s="20"/>
    </row>
    <row r="175" spans="1:10">
      <c r="A175" s="273"/>
      <c r="B175" s="16" t="s">
        <v>78</v>
      </c>
      <c r="C175" s="17"/>
      <c r="D175" s="17"/>
      <c r="E175" s="17"/>
      <c r="F175" s="17"/>
      <c r="G175" s="17"/>
      <c r="H175" s="50" t="s">
        <v>27</v>
      </c>
      <c r="I175" s="17"/>
      <c r="J175" s="20"/>
    </row>
    <row r="176" spans="1:10">
      <c r="A176" s="273"/>
      <c r="B176" s="16" t="s">
        <v>78</v>
      </c>
      <c r="C176" s="17"/>
      <c r="D176" s="17"/>
      <c r="E176" s="17"/>
      <c r="F176" s="17"/>
      <c r="G176" s="17"/>
      <c r="H176" s="50" t="s">
        <v>28</v>
      </c>
      <c r="I176" s="17"/>
      <c r="J176" s="20"/>
    </row>
    <row r="177" spans="1:10">
      <c r="A177" s="273"/>
      <c r="B177" s="16" t="s">
        <v>78</v>
      </c>
      <c r="C177" s="17"/>
      <c r="D177" s="17"/>
      <c r="E177" s="17"/>
      <c r="F177" s="17"/>
      <c r="G177" s="17"/>
      <c r="H177" s="50" t="s">
        <v>29</v>
      </c>
      <c r="I177" s="17"/>
      <c r="J177" s="20"/>
    </row>
    <row r="178" spans="1:10">
      <c r="A178" s="273"/>
      <c r="B178" s="16" t="s">
        <v>78</v>
      </c>
      <c r="C178" s="17"/>
      <c r="D178" s="17"/>
      <c r="E178" s="17"/>
      <c r="F178" s="17"/>
      <c r="G178" s="17"/>
      <c r="H178" s="50" t="s">
        <v>30</v>
      </c>
      <c r="I178" s="17"/>
      <c r="J178" s="20"/>
    </row>
    <row r="179" spans="1:10">
      <c r="A179" s="273"/>
      <c r="B179" s="16" t="s">
        <v>78</v>
      </c>
      <c r="C179" s="17"/>
      <c r="D179" s="17"/>
      <c r="E179" s="17"/>
      <c r="F179" s="17"/>
      <c r="G179" s="17"/>
      <c r="H179" s="50" t="s">
        <v>34</v>
      </c>
      <c r="I179" s="17"/>
      <c r="J179" s="20"/>
    </row>
    <row r="180" spans="1:10">
      <c r="A180" s="273"/>
      <c r="B180" s="16" t="s">
        <v>78</v>
      </c>
      <c r="C180" s="17"/>
      <c r="D180" s="17"/>
      <c r="E180" s="17"/>
      <c r="F180" s="17"/>
      <c r="G180" s="17"/>
      <c r="H180" s="50" t="s">
        <v>35</v>
      </c>
      <c r="I180" s="17"/>
      <c r="J180" s="20"/>
    </row>
    <row r="181" spans="1:10">
      <c r="A181" s="273"/>
      <c r="B181" s="16" t="s">
        <v>16</v>
      </c>
      <c r="C181" s="17"/>
      <c r="D181" s="17"/>
      <c r="E181" s="17"/>
      <c r="F181" s="17"/>
      <c r="G181" s="17"/>
      <c r="H181" s="50" t="s">
        <v>36</v>
      </c>
      <c r="I181" s="17"/>
      <c r="J181" s="20"/>
    </row>
    <row r="182" spans="1:10">
      <c r="A182" s="273"/>
      <c r="B182" s="16" t="s">
        <v>16</v>
      </c>
      <c r="C182" s="17"/>
      <c r="D182" s="17"/>
      <c r="E182" s="17"/>
      <c r="F182" s="17"/>
      <c r="G182" s="17"/>
      <c r="H182" s="50" t="s">
        <v>37</v>
      </c>
      <c r="I182" s="17"/>
      <c r="J182" s="20"/>
    </row>
    <row r="183" spans="1:10" ht="13.5" thickBot="1">
      <c r="A183" s="274"/>
      <c r="B183" s="16" t="s">
        <v>16</v>
      </c>
      <c r="C183" s="17"/>
      <c r="D183" s="17"/>
      <c r="E183" s="17"/>
      <c r="F183" s="17"/>
      <c r="G183" s="17"/>
      <c r="H183" s="50" t="s">
        <v>38</v>
      </c>
      <c r="I183" s="17"/>
      <c r="J183" s="20"/>
    </row>
    <row r="184" spans="1:10" ht="13.5" thickTop="1">
      <c r="A184" s="272">
        <v>46156</v>
      </c>
      <c r="B184" s="16" t="s">
        <v>78</v>
      </c>
      <c r="C184" s="17"/>
      <c r="D184" s="17"/>
      <c r="E184" s="17"/>
      <c r="F184" s="17"/>
      <c r="G184" s="17"/>
      <c r="H184" s="17" t="s">
        <v>17</v>
      </c>
      <c r="I184" s="17"/>
      <c r="J184" s="17"/>
    </row>
    <row r="185" spans="1:10">
      <c r="A185" s="273"/>
      <c r="B185" s="16" t="s">
        <v>78</v>
      </c>
      <c r="C185" s="17"/>
      <c r="D185" s="17"/>
      <c r="E185" s="17"/>
      <c r="F185" s="17"/>
      <c r="G185" s="66"/>
      <c r="H185" s="52" t="s">
        <v>22</v>
      </c>
      <c r="I185" s="17"/>
      <c r="J185" s="20"/>
    </row>
    <row r="186" spans="1:10" ht="14.25">
      <c r="A186" s="273"/>
      <c r="B186" s="16" t="s">
        <v>78</v>
      </c>
      <c r="C186" s="17"/>
      <c r="D186" s="17"/>
      <c r="E186" s="265"/>
      <c r="F186" s="265"/>
      <c r="G186" s="17"/>
      <c r="H186" s="53" t="s">
        <v>24</v>
      </c>
      <c r="I186" s="17"/>
      <c r="J186" s="17"/>
    </row>
    <row r="187" spans="1:10">
      <c r="A187" s="273"/>
      <c r="B187" s="16" t="s">
        <v>78</v>
      </c>
      <c r="C187" s="17"/>
      <c r="D187" s="17"/>
      <c r="E187" s="17"/>
      <c r="F187" s="17"/>
      <c r="G187" s="17"/>
      <c r="H187" s="52" t="s">
        <v>25</v>
      </c>
      <c r="I187" s="17"/>
      <c r="J187" s="20"/>
    </row>
    <row r="188" spans="1:10">
      <c r="A188" s="273"/>
      <c r="B188" s="16" t="s">
        <v>78</v>
      </c>
      <c r="C188" s="17"/>
      <c r="D188" s="17"/>
      <c r="E188" s="16"/>
      <c r="F188" s="17"/>
      <c r="G188" s="17"/>
      <c r="H188" s="52" t="s">
        <v>26</v>
      </c>
      <c r="I188" s="17"/>
      <c r="J188" s="20"/>
    </row>
    <row r="189" spans="1:10">
      <c r="A189" s="273"/>
      <c r="B189" s="16" t="s">
        <v>78</v>
      </c>
      <c r="C189" s="17"/>
      <c r="D189" s="17"/>
      <c r="E189" s="17"/>
      <c r="F189" s="17"/>
      <c r="G189" s="17"/>
      <c r="H189" s="53" t="s">
        <v>27</v>
      </c>
      <c r="I189" s="17"/>
      <c r="J189" s="17"/>
    </row>
    <row r="190" spans="1:10">
      <c r="A190" s="273"/>
      <c r="B190" s="16" t="s">
        <v>78</v>
      </c>
      <c r="C190" s="17"/>
      <c r="D190" s="17"/>
      <c r="E190" s="17"/>
      <c r="F190" s="22"/>
      <c r="G190" s="17"/>
      <c r="H190" s="52" t="s">
        <v>28</v>
      </c>
      <c r="I190" s="17"/>
      <c r="J190" s="20"/>
    </row>
    <row r="191" spans="1:10">
      <c r="A191" s="273"/>
      <c r="B191" s="16" t="s">
        <v>78</v>
      </c>
      <c r="C191" s="17"/>
      <c r="D191" s="17"/>
      <c r="E191" s="17"/>
      <c r="F191" s="17"/>
      <c r="G191" s="17"/>
      <c r="H191" s="52" t="s">
        <v>29</v>
      </c>
      <c r="I191" s="17"/>
      <c r="J191" s="20"/>
    </row>
    <row r="192" spans="1:10">
      <c r="A192" s="273"/>
      <c r="B192" s="16" t="s">
        <v>78</v>
      </c>
      <c r="C192" s="17"/>
      <c r="D192" s="17"/>
      <c r="E192" s="17"/>
      <c r="F192" s="17"/>
      <c r="G192" s="17"/>
      <c r="H192" s="52" t="s">
        <v>30</v>
      </c>
      <c r="I192" s="17"/>
      <c r="J192" s="20"/>
    </row>
    <row r="193" spans="1:10">
      <c r="A193" s="273"/>
      <c r="B193" s="16" t="s">
        <v>78</v>
      </c>
      <c r="C193" s="17"/>
      <c r="D193" s="17"/>
      <c r="E193" s="17"/>
      <c r="F193" s="17"/>
      <c r="G193" s="17"/>
      <c r="H193" s="52" t="s">
        <v>34</v>
      </c>
      <c r="I193" s="17"/>
      <c r="J193" s="20"/>
    </row>
    <row r="194" spans="1:10">
      <c r="A194" s="273"/>
      <c r="B194" s="16" t="s">
        <v>78</v>
      </c>
      <c r="C194" s="17"/>
      <c r="D194" s="17"/>
      <c r="E194" s="17"/>
      <c r="F194" s="17"/>
      <c r="G194" s="17"/>
      <c r="H194" s="52" t="s">
        <v>35</v>
      </c>
      <c r="I194" s="17"/>
      <c r="J194" s="20"/>
    </row>
    <row r="195" spans="1:10">
      <c r="A195" s="273"/>
      <c r="B195" s="16" t="s">
        <v>78</v>
      </c>
      <c r="C195" s="17"/>
      <c r="D195" s="17"/>
      <c r="E195" s="17"/>
      <c r="F195" s="17"/>
      <c r="G195" s="17"/>
      <c r="H195" s="52" t="s">
        <v>36</v>
      </c>
      <c r="I195" s="17"/>
      <c r="J195" s="20"/>
    </row>
    <row r="196" spans="1:10">
      <c r="A196" s="273"/>
      <c r="B196" s="16" t="s">
        <v>78</v>
      </c>
      <c r="C196" s="17"/>
      <c r="D196" s="17"/>
      <c r="E196" s="17"/>
      <c r="F196" s="17"/>
      <c r="G196" s="17"/>
      <c r="H196" s="52" t="s">
        <v>37</v>
      </c>
      <c r="I196" s="17"/>
      <c r="J196" s="20"/>
    </row>
    <row r="197" spans="1:10" ht="13.5" thickBot="1">
      <c r="A197" s="274"/>
      <c r="B197" s="16" t="s">
        <v>78</v>
      </c>
      <c r="C197" s="17"/>
      <c r="D197" s="17"/>
      <c r="E197" s="17"/>
      <c r="F197" s="17"/>
      <c r="G197" s="17"/>
      <c r="H197" s="52" t="s">
        <v>38</v>
      </c>
      <c r="I197" s="17"/>
      <c r="J197" s="20"/>
    </row>
    <row r="198" spans="1:10" ht="13.5" thickTop="1">
      <c r="A198" s="272">
        <v>46157</v>
      </c>
      <c r="B198" s="16" t="s">
        <v>16</v>
      </c>
      <c r="C198" s="17"/>
      <c r="D198" s="17"/>
      <c r="E198" s="17"/>
      <c r="F198" s="17"/>
      <c r="G198" s="17"/>
      <c r="H198" s="52" t="s">
        <v>17</v>
      </c>
      <c r="I198" s="17"/>
      <c r="J198" s="20"/>
    </row>
    <row r="199" spans="1:10">
      <c r="A199" s="273"/>
      <c r="B199" s="16" t="s">
        <v>16</v>
      </c>
      <c r="C199" s="17"/>
      <c r="D199" s="17"/>
      <c r="E199" s="17"/>
      <c r="F199" s="17"/>
      <c r="G199" s="269"/>
      <c r="H199" s="52" t="s">
        <v>22</v>
      </c>
      <c r="I199" s="17"/>
      <c r="J199" s="20"/>
    </row>
    <row r="200" spans="1:10">
      <c r="A200" s="273"/>
      <c r="B200" s="16" t="s">
        <v>16</v>
      </c>
      <c r="C200" s="17"/>
      <c r="D200" s="17"/>
      <c r="E200" s="17"/>
      <c r="F200" s="17"/>
      <c r="G200" s="269"/>
      <c r="H200" s="53" t="s">
        <v>24</v>
      </c>
      <c r="I200" s="17"/>
      <c r="J200" s="17"/>
    </row>
    <row r="201" spans="1:10">
      <c r="A201" s="273"/>
      <c r="B201" s="16" t="s">
        <v>16</v>
      </c>
      <c r="C201" s="17"/>
      <c r="D201" s="17"/>
      <c r="E201" s="17"/>
      <c r="F201" s="17"/>
      <c r="G201" s="17"/>
      <c r="H201" s="52" t="s">
        <v>25</v>
      </c>
      <c r="I201" s="17"/>
      <c r="J201" s="20"/>
    </row>
    <row r="202" spans="1:10">
      <c r="A202" s="273"/>
      <c r="B202" s="16" t="s">
        <v>16</v>
      </c>
      <c r="C202" s="17"/>
      <c r="D202" s="17"/>
      <c r="E202" s="17"/>
      <c r="F202" s="17"/>
      <c r="G202" s="17"/>
      <c r="H202" s="52" t="s">
        <v>26</v>
      </c>
      <c r="I202" s="17"/>
      <c r="J202" s="20"/>
    </row>
    <row r="203" spans="1:10">
      <c r="A203" s="273"/>
      <c r="B203" s="16" t="s">
        <v>16</v>
      </c>
      <c r="C203" s="17"/>
      <c r="D203" s="17"/>
      <c r="E203" s="17"/>
      <c r="F203" s="17"/>
      <c r="G203" s="17"/>
      <c r="H203" s="52" t="s">
        <v>27</v>
      </c>
      <c r="I203" s="17"/>
      <c r="J203" s="20"/>
    </row>
    <row r="204" spans="1:10">
      <c r="A204" s="273"/>
      <c r="B204" s="16" t="s">
        <v>16</v>
      </c>
      <c r="C204" s="17"/>
      <c r="D204" s="17"/>
      <c r="E204" s="17"/>
      <c r="F204" s="17"/>
      <c r="G204" s="17"/>
      <c r="H204" s="52" t="s">
        <v>28</v>
      </c>
      <c r="I204" s="17"/>
      <c r="J204" s="20"/>
    </row>
    <row r="205" spans="1:10">
      <c r="A205" s="273"/>
      <c r="B205" s="16" t="s">
        <v>16</v>
      </c>
      <c r="C205" s="17"/>
      <c r="D205" s="17"/>
      <c r="E205" s="17"/>
      <c r="F205" s="17"/>
      <c r="G205" s="17"/>
      <c r="H205" s="52" t="s">
        <v>29</v>
      </c>
      <c r="I205" s="17"/>
      <c r="J205" s="20"/>
    </row>
    <row r="206" spans="1:10">
      <c r="A206" s="273"/>
      <c r="B206" s="16" t="s">
        <v>16</v>
      </c>
      <c r="C206" s="17"/>
      <c r="D206" s="17"/>
      <c r="E206" s="17"/>
      <c r="F206" s="17"/>
      <c r="G206" s="17"/>
      <c r="H206" s="52" t="s">
        <v>30</v>
      </c>
      <c r="I206" s="17"/>
      <c r="J206" s="20"/>
    </row>
    <row r="207" spans="1:10">
      <c r="A207" s="273"/>
      <c r="B207" s="16" t="s">
        <v>16</v>
      </c>
      <c r="C207" s="17"/>
      <c r="D207" s="17"/>
      <c r="E207" s="17"/>
      <c r="F207" s="16"/>
      <c r="G207" s="17"/>
      <c r="H207" s="53" t="s">
        <v>34</v>
      </c>
      <c r="I207" s="17"/>
      <c r="J207" s="17"/>
    </row>
    <row r="208" spans="1:10">
      <c r="A208" s="273"/>
      <c r="B208" s="16" t="s">
        <v>16</v>
      </c>
      <c r="C208" s="17"/>
      <c r="D208" s="17"/>
      <c r="E208" s="17"/>
      <c r="F208" s="17"/>
      <c r="G208" s="17"/>
      <c r="H208" s="52" t="s">
        <v>35</v>
      </c>
      <c r="I208" s="17"/>
      <c r="J208" s="20"/>
    </row>
    <row r="209" spans="1:10">
      <c r="A209" s="273"/>
      <c r="B209" s="16" t="s">
        <v>16</v>
      </c>
      <c r="C209" s="17"/>
      <c r="D209" s="17"/>
      <c r="E209" s="17"/>
      <c r="F209" s="17"/>
      <c r="G209" s="17"/>
      <c r="H209" s="52" t="s">
        <v>36</v>
      </c>
      <c r="I209" s="17"/>
      <c r="J209" s="20"/>
    </row>
    <row r="210" spans="1:10">
      <c r="A210" s="273"/>
      <c r="B210" s="16" t="s">
        <v>16</v>
      </c>
      <c r="C210" s="17"/>
      <c r="D210" s="17"/>
      <c r="E210" s="58"/>
      <c r="F210" s="17"/>
      <c r="G210" s="17"/>
      <c r="H210" s="52" t="s">
        <v>37</v>
      </c>
      <c r="I210" s="17"/>
      <c r="J210" s="20"/>
    </row>
    <row r="211" spans="1:10" ht="13.5" thickBot="1">
      <c r="A211" s="274"/>
      <c r="B211" s="16" t="s">
        <v>16</v>
      </c>
      <c r="C211" s="17"/>
      <c r="D211" s="17"/>
      <c r="E211" s="17"/>
      <c r="F211" s="17"/>
      <c r="G211" s="17"/>
      <c r="H211" s="52" t="s">
        <v>38</v>
      </c>
      <c r="I211" s="17"/>
      <c r="J211" s="20"/>
    </row>
    <row r="212" spans="1:10" ht="13.5" thickTop="1">
      <c r="A212" s="272">
        <v>46158</v>
      </c>
      <c r="B212" s="16" t="s">
        <v>16</v>
      </c>
      <c r="C212" s="17"/>
      <c r="D212" s="17"/>
      <c r="E212" s="17"/>
      <c r="F212" s="17"/>
      <c r="G212" s="17"/>
      <c r="H212" s="52" t="s">
        <v>17</v>
      </c>
      <c r="I212" s="17"/>
      <c r="J212" s="20"/>
    </row>
    <row r="213" spans="1:10">
      <c r="A213" s="273"/>
      <c r="B213" s="16" t="s">
        <v>16</v>
      </c>
      <c r="C213" s="17"/>
      <c r="D213" s="17"/>
      <c r="E213" s="17"/>
      <c r="F213" s="17"/>
      <c r="G213" s="17"/>
      <c r="H213" s="52" t="s">
        <v>22</v>
      </c>
      <c r="I213" s="17"/>
      <c r="J213" s="20"/>
    </row>
    <row r="214" spans="1:10">
      <c r="A214" s="273"/>
      <c r="B214" s="16" t="s">
        <v>16</v>
      </c>
      <c r="C214" s="17"/>
      <c r="D214" s="17"/>
      <c r="E214" s="17"/>
      <c r="F214" s="17"/>
      <c r="G214" s="17"/>
      <c r="H214" s="52" t="s">
        <v>24</v>
      </c>
      <c r="I214" s="17"/>
      <c r="J214" s="20"/>
    </row>
    <row r="215" spans="1:10">
      <c r="A215" s="273"/>
      <c r="B215" s="16" t="s">
        <v>16</v>
      </c>
      <c r="C215" s="17"/>
      <c r="D215" s="17"/>
      <c r="E215" s="17"/>
      <c r="F215" s="17"/>
      <c r="G215" s="17"/>
      <c r="H215" s="52" t="s">
        <v>25</v>
      </c>
      <c r="I215" s="17"/>
      <c r="J215" s="20"/>
    </row>
    <row r="216" spans="1:10">
      <c r="A216" s="273"/>
      <c r="B216" s="16" t="s">
        <v>16</v>
      </c>
      <c r="C216" s="17"/>
      <c r="D216" s="17"/>
      <c r="E216" s="17"/>
      <c r="F216" s="17"/>
      <c r="G216" s="17"/>
      <c r="H216" s="52" t="s">
        <v>26</v>
      </c>
      <c r="I216" s="17"/>
      <c r="J216" s="20"/>
    </row>
    <row r="217" spans="1:10" ht="14.25">
      <c r="A217" s="273"/>
      <c r="B217" s="16" t="s">
        <v>16</v>
      </c>
      <c r="C217" s="17"/>
      <c r="D217" s="17"/>
      <c r="E217" s="265"/>
      <c r="F217" s="17"/>
      <c r="G217" s="17"/>
      <c r="H217" s="52" t="s">
        <v>27</v>
      </c>
      <c r="I217" s="17"/>
      <c r="J217" s="20"/>
    </row>
    <row r="218" spans="1:10">
      <c r="A218" s="273"/>
      <c r="B218" s="16" t="s">
        <v>16</v>
      </c>
      <c r="C218" s="17"/>
      <c r="D218" s="17"/>
      <c r="E218" s="17"/>
      <c r="F218" s="17"/>
      <c r="G218" s="17"/>
      <c r="H218" s="52" t="s">
        <v>28</v>
      </c>
      <c r="I218" s="17"/>
      <c r="J218" s="20"/>
    </row>
    <row r="219" spans="1:10">
      <c r="A219" s="273"/>
      <c r="B219" s="16" t="s">
        <v>16</v>
      </c>
      <c r="C219" s="17"/>
      <c r="D219" s="17"/>
      <c r="E219" s="17"/>
      <c r="F219" s="17"/>
      <c r="G219" s="17"/>
      <c r="H219" s="52" t="s">
        <v>29</v>
      </c>
      <c r="I219" s="17"/>
      <c r="J219" s="20"/>
    </row>
    <row r="220" spans="1:10">
      <c r="A220" s="273"/>
      <c r="B220" s="16" t="s">
        <v>16</v>
      </c>
      <c r="C220" s="17"/>
      <c r="D220" s="17"/>
      <c r="E220" s="16"/>
      <c r="F220" s="17"/>
      <c r="G220" s="17"/>
      <c r="H220" s="52" t="s">
        <v>30</v>
      </c>
      <c r="I220" s="17"/>
      <c r="J220" s="20"/>
    </row>
    <row r="221" spans="1:10">
      <c r="A221" s="273"/>
      <c r="B221" s="16" t="s">
        <v>16</v>
      </c>
      <c r="C221" s="17"/>
      <c r="D221" s="17"/>
      <c r="E221" s="17"/>
      <c r="F221" s="60"/>
      <c r="G221" s="17"/>
      <c r="H221" s="52" t="s">
        <v>34</v>
      </c>
      <c r="I221" s="17"/>
      <c r="J221" s="20"/>
    </row>
    <row r="222" spans="1:10">
      <c r="A222" s="273"/>
      <c r="B222" s="16" t="s">
        <v>16</v>
      </c>
      <c r="C222" s="17"/>
      <c r="D222" s="17"/>
      <c r="E222" s="17"/>
      <c r="F222" s="17"/>
      <c r="G222" s="17"/>
      <c r="H222" s="52" t="s">
        <v>35</v>
      </c>
      <c r="I222" s="17"/>
      <c r="J222" s="20"/>
    </row>
    <row r="223" spans="1:10">
      <c r="A223" s="273"/>
      <c r="B223" s="16" t="s">
        <v>16</v>
      </c>
      <c r="C223" s="17"/>
      <c r="D223" s="17"/>
      <c r="E223" s="17"/>
      <c r="F223" s="17"/>
      <c r="G223" s="17"/>
      <c r="H223" s="52" t="s">
        <v>36</v>
      </c>
      <c r="I223" s="17"/>
      <c r="J223" s="20"/>
    </row>
    <row r="224" spans="1:10">
      <c r="A224" s="273"/>
      <c r="B224" s="16" t="s">
        <v>16</v>
      </c>
      <c r="C224" s="17"/>
      <c r="D224" s="17"/>
      <c r="E224" s="17"/>
      <c r="F224" s="17"/>
      <c r="G224" s="17"/>
      <c r="H224" s="52" t="s">
        <v>37</v>
      </c>
      <c r="I224" s="17"/>
      <c r="J224" s="20"/>
    </row>
    <row r="225" spans="1:10" ht="13.5" thickBot="1">
      <c r="A225" s="274"/>
      <c r="B225" s="16" t="s">
        <v>16</v>
      </c>
      <c r="C225" s="17"/>
      <c r="D225" s="17"/>
      <c r="E225" s="17"/>
      <c r="F225" s="17"/>
      <c r="G225" s="17"/>
      <c r="H225" s="52" t="s">
        <v>38</v>
      </c>
      <c r="I225" s="17"/>
      <c r="J225" s="20"/>
    </row>
    <row r="226" spans="1:10" ht="13.5" thickTop="1">
      <c r="A226" s="272">
        <v>46159</v>
      </c>
      <c r="B226" s="16" t="s">
        <v>16</v>
      </c>
      <c r="C226" s="17"/>
      <c r="D226" s="17"/>
      <c r="E226" s="17"/>
      <c r="F226" s="17"/>
      <c r="G226" s="17"/>
      <c r="H226" s="52" t="s">
        <v>17</v>
      </c>
      <c r="I226" s="17"/>
      <c r="J226" s="20"/>
    </row>
    <row r="227" spans="1:10">
      <c r="A227" s="273"/>
      <c r="B227" s="16" t="s">
        <v>16</v>
      </c>
      <c r="C227" s="17"/>
      <c r="D227" s="17"/>
      <c r="E227" s="17"/>
      <c r="F227" s="17"/>
      <c r="G227" s="17"/>
      <c r="H227" s="52" t="s">
        <v>22</v>
      </c>
      <c r="I227" s="17"/>
      <c r="J227" s="20"/>
    </row>
    <row r="228" spans="1:10">
      <c r="A228" s="273"/>
      <c r="B228" s="16" t="s">
        <v>16</v>
      </c>
      <c r="C228" s="17"/>
      <c r="D228" s="17"/>
      <c r="E228" s="17"/>
      <c r="F228" s="17"/>
      <c r="G228" s="17"/>
      <c r="H228" s="52" t="s">
        <v>24</v>
      </c>
      <c r="I228" s="17"/>
      <c r="J228" s="20"/>
    </row>
    <row r="229" spans="1:10">
      <c r="A229" s="273"/>
      <c r="B229" s="16" t="s">
        <v>16</v>
      </c>
      <c r="C229" s="17"/>
      <c r="D229" s="17"/>
      <c r="E229" s="17"/>
      <c r="F229" s="17"/>
      <c r="G229" s="17"/>
      <c r="H229" s="52" t="s">
        <v>25</v>
      </c>
      <c r="I229" s="17"/>
      <c r="J229" s="20"/>
    </row>
    <row r="230" spans="1:10">
      <c r="A230" s="273"/>
      <c r="B230" s="16" t="s">
        <v>16</v>
      </c>
      <c r="C230" s="17"/>
      <c r="D230" s="17"/>
      <c r="E230" s="17"/>
      <c r="F230" s="17"/>
      <c r="G230" s="17"/>
      <c r="H230" s="52" t="s">
        <v>26</v>
      </c>
      <c r="I230" s="17"/>
      <c r="J230" s="20"/>
    </row>
    <row r="231" spans="1:10">
      <c r="A231" s="273"/>
      <c r="B231" s="16" t="s">
        <v>16</v>
      </c>
      <c r="C231" s="17"/>
      <c r="D231" s="17"/>
      <c r="E231" s="17"/>
      <c r="F231" s="17"/>
      <c r="G231" s="17"/>
      <c r="H231" s="52" t="s">
        <v>27</v>
      </c>
      <c r="I231" s="17"/>
      <c r="J231" s="20"/>
    </row>
    <row r="232" spans="1:10">
      <c r="A232" s="273"/>
      <c r="B232" s="16" t="s">
        <v>16</v>
      </c>
      <c r="C232" s="17"/>
      <c r="D232" s="17"/>
      <c r="E232" s="17"/>
      <c r="F232" s="17"/>
      <c r="G232" s="17"/>
      <c r="H232" s="52" t="s">
        <v>28</v>
      </c>
      <c r="I232" s="17"/>
      <c r="J232" s="20"/>
    </row>
    <row r="233" spans="1:10">
      <c r="A233" s="273"/>
      <c r="B233" s="16" t="s">
        <v>16</v>
      </c>
      <c r="C233" s="17"/>
      <c r="D233" s="17"/>
      <c r="E233" s="17"/>
      <c r="F233" s="17"/>
      <c r="G233" s="17"/>
      <c r="H233" s="52" t="s">
        <v>29</v>
      </c>
      <c r="I233" s="17"/>
      <c r="J233" s="20"/>
    </row>
    <row r="234" spans="1:10">
      <c r="A234" s="273"/>
      <c r="B234" s="16" t="s">
        <v>16</v>
      </c>
      <c r="C234" s="17"/>
      <c r="D234" s="17"/>
      <c r="E234" s="17"/>
      <c r="F234" s="17"/>
      <c r="G234" s="17"/>
      <c r="H234" s="52" t="s">
        <v>30</v>
      </c>
      <c r="I234" s="17"/>
      <c r="J234" s="20"/>
    </row>
    <row r="235" spans="1:10">
      <c r="A235" s="273"/>
      <c r="B235" s="16" t="s">
        <v>16</v>
      </c>
      <c r="C235" s="17"/>
      <c r="D235" s="17"/>
      <c r="E235" s="17"/>
      <c r="F235" s="17"/>
      <c r="G235" s="17"/>
      <c r="H235" s="52" t="s">
        <v>34</v>
      </c>
      <c r="I235" s="17"/>
      <c r="J235" s="20"/>
    </row>
    <row r="236" spans="1:10">
      <c r="A236" s="273"/>
      <c r="B236" s="16" t="s">
        <v>16</v>
      </c>
      <c r="C236" s="17"/>
      <c r="D236" s="17"/>
      <c r="E236" s="17"/>
      <c r="F236" s="17"/>
      <c r="G236" s="17"/>
      <c r="H236" s="52" t="s">
        <v>35</v>
      </c>
      <c r="I236" s="17"/>
      <c r="J236" s="20"/>
    </row>
    <row r="237" spans="1:10">
      <c r="A237" s="273"/>
      <c r="B237" s="16" t="s">
        <v>16</v>
      </c>
      <c r="C237" s="17"/>
      <c r="D237" s="17"/>
      <c r="E237" s="17"/>
      <c r="F237" s="17"/>
      <c r="G237" s="17"/>
      <c r="H237" s="52" t="s">
        <v>36</v>
      </c>
      <c r="I237" s="17"/>
      <c r="J237" s="20"/>
    </row>
    <row r="238" spans="1:10">
      <c r="A238" s="273"/>
      <c r="B238" s="16" t="s">
        <v>16</v>
      </c>
      <c r="C238" s="17"/>
      <c r="D238" s="17"/>
      <c r="E238" s="17"/>
      <c r="F238" s="17"/>
      <c r="G238" s="17"/>
      <c r="H238" s="52" t="s">
        <v>37</v>
      </c>
      <c r="I238" s="17"/>
      <c r="J238" s="20"/>
    </row>
    <row r="239" spans="1:10" ht="13.5" thickBot="1">
      <c r="A239" s="274"/>
      <c r="B239" s="16" t="s">
        <v>16</v>
      </c>
      <c r="C239" s="17"/>
      <c r="D239" s="17"/>
      <c r="E239" s="17"/>
      <c r="F239" s="17"/>
      <c r="G239" s="17"/>
      <c r="H239" s="52" t="s">
        <v>38</v>
      </c>
      <c r="I239" s="17"/>
      <c r="J239" s="20"/>
    </row>
    <row r="240" spans="1:10" ht="13.5" thickTop="1">
      <c r="A240" s="272">
        <v>46160</v>
      </c>
      <c r="B240" s="16" t="s">
        <v>51</v>
      </c>
      <c r="C240" s="17"/>
      <c r="D240" s="17"/>
      <c r="E240" s="17"/>
      <c r="F240" s="17"/>
      <c r="G240" s="17"/>
      <c r="H240" s="52" t="s">
        <v>17</v>
      </c>
      <c r="I240" s="17"/>
      <c r="J240" s="20"/>
    </row>
    <row r="241" spans="1:10">
      <c r="A241" s="273"/>
      <c r="B241" s="16" t="s">
        <v>51</v>
      </c>
      <c r="C241" s="17"/>
      <c r="D241" s="17"/>
      <c r="E241" s="17"/>
      <c r="F241" s="17"/>
      <c r="G241" s="17"/>
      <c r="H241" s="52" t="s">
        <v>22</v>
      </c>
      <c r="I241" s="17"/>
      <c r="J241" s="20"/>
    </row>
    <row r="242" spans="1:10">
      <c r="A242" s="273"/>
      <c r="B242" s="16" t="s">
        <v>51</v>
      </c>
      <c r="C242" s="17"/>
      <c r="D242" s="17"/>
      <c r="E242" s="58"/>
      <c r="F242" s="17"/>
      <c r="G242" s="17"/>
      <c r="H242" s="52" t="s">
        <v>24</v>
      </c>
      <c r="I242" s="17"/>
      <c r="J242" s="20"/>
    </row>
    <row r="243" spans="1:10">
      <c r="A243" s="273"/>
      <c r="B243" s="16" t="s">
        <v>51</v>
      </c>
      <c r="C243" s="17"/>
      <c r="D243" s="17"/>
      <c r="E243" s="17"/>
      <c r="F243" s="17"/>
      <c r="G243" s="17"/>
      <c r="H243" s="52" t="s">
        <v>25</v>
      </c>
      <c r="I243" s="17"/>
      <c r="J243" s="20"/>
    </row>
    <row r="244" spans="1:10">
      <c r="A244" s="273"/>
      <c r="B244" s="16" t="s">
        <v>51</v>
      </c>
      <c r="C244" s="17"/>
      <c r="D244" s="17"/>
      <c r="E244" s="17"/>
      <c r="F244" s="17"/>
      <c r="G244" s="17"/>
      <c r="H244" s="52" t="s">
        <v>26</v>
      </c>
      <c r="I244" s="17"/>
      <c r="J244" s="20"/>
    </row>
    <row r="245" spans="1:10">
      <c r="A245" s="273"/>
      <c r="B245" s="16" t="s">
        <v>51</v>
      </c>
      <c r="C245" s="17"/>
      <c r="D245" s="17"/>
      <c r="E245" s="17"/>
      <c r="F245" s="17"/>
      <c r="G245" s="17"/>
      <c r="H245" s="52" t="s">
        <v>27</v>
      </c>
      <c r="I245" s="17"/>
      <c r="J245" s="20"/>
    </row>
    <row r="246" spans="1:10">
      <c r="A246" s="273"/>
      <c r="B246" s="16" t="s">
        <v>51</v>
      </c>
      <c r="C246" s="17"/>
      <c r="D246" s="17"/>
      <c r="E246" s="17"/>
      <c r="F246" s="17"/>
      <c r="G246" s="17"/>
      <c r="H246" s="52" t="s">
        <v>28</v>
      </c>
      <c r="I246" s="17"/>
      <c r="J246" s="20"/>
    </row>
    <row r="247" spans="1:10">
      <c r="A247" s="273"/>
      <c r="B247" s="16" t="s">
        <v>51</v>
      </c>
      <c r="C247" s="17"/>
      <c r="D247" s="17"/>
      <c r="E247" s="17"/>
      <c r="F247" s="17"/>
      <c r="G247" s="17"/>
      <c r="H247" s="52" t="s">
        <v>29</v>
      </c>
      <c r="I247" s="17"/>
      <c r="J247" s="20"/>
    </row>
    <row r="248" spans="1:10">
      <c r="A248" s="273"/>
      <c r="B248" s="16" t="s">
        <v>51</v>
      </c>
      <c r="C248" s="17"/>
      <c r="D248" s="17"/>
      <c r="E248" s="17"/>
      <c r="F248" s="17"/>
      <c r="G248" s="17"/>
      <c r="H248" s="52" t="s">
        <v>30</v>
      </c>
      <c r="I248" s="17"/>
      <c r="J248" s="20"/>
    </row>
    <row r="249" spans="1:10">
      <c r="A249" s="273"/>
      <c r="B249" s="16" t="s">
        <v>51</v>
      </c>
      <c r="C249" s="17"/>
      <c r="D249" s="17"/>
      <c r="E249" s="17"/>
      <c r="F249" s="17"/>
      <c r="G249" s="17"/>
      <c r="H249" s="52" t="s">
        <v>34</v>
      </c>
      <c r="I249" s="17"/>
      <c r="J249" s="20"/>
    </row>
    <row r="250" spans="1:10">
      <c r="A250" s="273"/>
      <c r="B250" s="16" t="s">
        <v>51</v>
      </c>
      <c r="C250" s="17"/>
      <c r="D250" s="17"/>
      <c r="E250" s="17"/>
      <c r="F250" s="17"/>
      <c r="G250" s="17"/>
      <c r="H250" s="52" t="s">
        <v>35</v>
      </c>
      <c r="I250" s="17"/>
      <c r="J250" s="20"/>
    </row>
    <row r="251" spans="1:10">
      <c r="A251" s="273"/>
      <c r="B251" s="16" t="s">
        <v>51</v>
      </c>
      <c r="C251" s="17"/>
      <c r="D251" s="17"/>
      <c r="E251" s="17"/>
      <c r="F251" s="17"/>
      <c r="G251" s="17"/>
      <c r="H251" s="52" t="s">
        <v>36</v>
      </c>
      <c r="I251" s="17"/>
      <c r="J251" s="20"/>
    </row>
    <row r="252" spans="1:10">
      <c r="A252" s="273"/>
      <c r="B252" s="16" t="s">
        <v>51</v>
      </c>
      <c r="C252" s="17"/>
      <c r="D252" s="17"/>
      <c r="E252" s="17"/>
      <c r="F252" s="17"/>
      <c r="G252" s="17"/>
      <c r="H252" s="52" t="s">
        <v>37</v>
      </c>
      <c r="I252" s="17"/>
      <c r="J252" s="20"/>
    </row>
    <row r="253" spans="1:10" ht="13.5" thickBot="1">
      <c r="A253" s="274"/>
      <c r="B253" s="16" t="s">
        <v>51</v>
      </c>
      <c r="C253" s="17"/>
      <c r="D253" s="17"/>
      <c r="E253" s="17"/>
      <c r="F253" s="17"/>
      <c r="G253" s="17"/>
      <c r="H253" s="52" t="s">
        <v>38</v>
      </c>
      <c r="I253" s="17"/>
      <c r="J253" s="20"/>
    </row>
    <row r="254" spans="1:10" ht="13.5" thickTop="1">
      <c r="A254" s="272">
        <v>46161</v>
      </c>
      <c r="B254" s="16" t="s">
        <v>51</v>
      </c>
      <c r="C254" s="17"/>
      <c r="D254" s="17"/>
      <c r="E254" s="17"/>
      <c r="F254" s="17"/>
      <c r="G254" s="17"/>
      <c r="H254" s="52" t="s">
        <v>17</v>
      </c>
      <c r="I254" s="17"/>
      <c r="J254" s="20"/>
    </row>
    <row r="255" spans="1:10">
      <c r="A255" s="273"/>
      <c r="B255" s="16" t="s">
        <v>51</v>
      </c>
      <c r="C255" s="17"/>
      <c r="D255" s="17"/>
      <c r="E255" s="17"/>
      <c r="F255" s="17"/>
      <c r="G255" s="17"/>
      <c r="H255" s="52" t="s">
        <v>22</v>
      </c>
      <c r="I255" s="17"/>
      <c r="J255" s="20"/>
    </row>
    <row r="256" spans="1:10">
      <c r="A256" s="273"/>
      <c r="B256" s="16" t="s">
        <v>51</v>
      </c>
      <c r="C256" s="17"/>
      <c r="D256" s="17"/>
      <c r="E256" s="17"/>
      <c r="F256" s="17"/>
      <c r="G256" s="17"/>
      <c r="H256" s="52" t="s">
        <v>24</v>
      </c>
      <c r="I256" s="17"/>
      <c r="J256" s="20"/>
    </row>
    <row r="257" spans="1:10">
      <c r="A257" s="273"/>
      <c r="B257" s="16" t="s">
        <v>51</v>
      </c>
      <c r="C257" s="17"/>
      <c r="D257" s="17"/>
      <c r="E257" s="17"/>
      <c r="F257" s="17"/>
      <c r="G257" s="17"/>
      <c r="H257" s="52" t="s">
        <v>25</v>
      </c>
      <c r="I257" s="17"/>
      <c r="J257" s="20"/>
    </row>
    <row r="258" spans="1:10">
      <c r="A258" s="273"/>
      <c r="B258" s="16" t="s">
        <v>51</v>
      </c>
      <c r="C258" s="17"/>
      <c r="D258" s="17"/>
      <c r="E258" s="17"/>
      <c r="F258" s="17"/>
      <c r="G258" s="17"/>
      <c r="H258" s="52" t="s">
        <v>26</v>
      </c>
      <c r="I258" s="17"/>
      <c r="J258" s="20"/>
    </row>
    <row r="259" spans="1:10">
      <c r="A259" s="273"/>
      <c r="B259" s="16" t="s">
        <v>51</v>
      </c>
      <c r="C259" s="17"/>
      <c r="D259" s="17"/>
      <c r="E259" s="17"/>
      <c r="F259" s="17"/>
      <c r="G259" s="17"/>
      <c r="H259" s="52" t="s">
        <v>27</v>
      </c>
      <c r="I259" s="17"/>
      <c r="J259" s="20"/>
    </row>
    <row r="260" spans="1:10">
      <c r="A260" s="273"/>
      <c r="B260" s="16" t="s">
        <v>51</v>
      </c>
      <c r="C260" s="17"/>
      <c r="D260" s="17"/>
      <c r="E260" s="17"/>
      <c r="F260" s="17"/>
      <c r="G260" s="17"/>
      <c r="H260" s="52" t="s">
        <v>28</v>
      </c>
      <c r="I260" s="17"/>
      <c r="J260" s="20"/>
    </row>
    <row r="261" spans="1:10">
      <c r="A261" s="273"/>
      <c r="B261" s="16" t="s">
        <v>51</v>
      </c>
      <c r="C261" s="17"/>
      <c r="D261" s="17"/>
      <c r="E261" s="17"/>
      <c r="F261" s="17"/>
      <c r="G261" s="17"/>
      <c r="H261" s="52" t="s">
        <v>29</v>
      </c>
      <c r="I261" s="17"/>
      <c r="J261" s="20"/>
    </row>
    <row r="262" spans="1:10">
      <c r="A262" s="273"/>
      <c r="B262" s="16" t="s">
        <v>51</v>
      </c>
      <c r="C262" s="17"/>
      <c r="D262" s="17"/>
      <c r="E262" s="17"/>
      <c r="F262" s="17"/>
      <c r="G262" s="17"/>
      <c r="H262" s="52" t="s">
        <v>30</v>
      </c>
      <c r="I262" s="17"/>
      <c r="J262" s="20"/>
    </row>
    <row r="263" spans="1:10">
      <c r="A263" s="273"/>
      <c r="B263" s="16" t="s">
        <v>51</v>
      </c>
      <c r="C263" s="17"/>
      <c r="D263" s="17"/>
      <c r="E263" s="17"/>
      <c r="F263" s="41"/>
      <c r="G263" s="74"/>
      <c r="H263" s="52" t="s">
        <v>34</v>
      </c>
      <c r="I263" s="17"/>
      <c r="J263" s="20"/>
    </row>
    <row r="264" spans="1:10">
      <c r="A264" s="273"/>
      <c r="B264" s="16" t="s">
        <v>51</v>
      </c>
      <c r="C264" s="17"/>
      <c r="D264" s="17"/>
      <c r="E264" s="17"/>
      <c r="F264" s="17"/>
      <c r="G264" s="17"/>
      <c r="H264" s="52" t="s">
        <v>35</v>
      </c>
      <c r="I264" s="17"/>
      <c r="J264" s="20"/>
    </row>
    <row r="265" spans="1:10">
      <c r="A265" s="273"/>
      <c r="B265" s="16" t="s">
        <v>51</v>
      </c>
      <c r="C265" s="17"/>
      <c r="D265" s="17"/>
      <c r="E265" s="17"/>
      <c r="F265" s="17"/>
      <c r="G265" s="17"/>
      <c r="H265" s="52" t="s">
        <v>36</v>
      </c>
      <c r="I265" s="17"/>
      <c r="J265" s="20"/>
    </row>
    <row r="266" spans="1:10">
      <c r="A266" s="273"/>
      <c r="B266" s="16" t="s">
        <v>51</v>
      </c>
      <c r="C266" s="17"/>
      <c r="D266" s="17"/>
      <c r="E266" s="17"/>
      <c r="F266" s="17"/>
      <c r="G266" s="17"/>
      <c r="H266" s="52" t="s">
        <v>37</v>
      </c>
      <c r="I266" s="17"/>
      <c r="J266" s="20"/>
    </row>
    <row r="267" spans="1:10" ht="13.5" thickBot="1">
      <c r="A267" s="274"/>
      <c r="B267" s="16" t="s">
        <v>51</v>
      </c>
      <c r="C267" s="17"/>
      <c r="D267" s="17"/>
      <c r="E267" s="17"/>
      <c r="F267" s="17"/>
      <c r="G267" s="17"/>
      <c r="H267" s="52" t="s">
        <v>38</v>
      </c>
      <c r="I267" s="17"/>
      <c r="J267" s="20"/>
    </row>
    <row r="268" spans="1:10" ht="13.5" thickTop="1">
      <c r="A268" s="272">
        <v>46162</v>
      </c>
      <c r="B268" s="16" t="s">
        <v>78</v>
      </c>
      <c r="C268" s="17"/>
      <c r="D268" s="17"/>
      <c r="E268" s="17"/>
      <c r="F268" s="17"/>
      <c r="G268" s="17"/>
      <c r="H268" s="52" t="s">
        <v>17</v>
      </c>
      <c r="I268" s="17"/>
      <c r="J268" s="20"/>
    </row>
    <row r="269" spans="1:10">
      <c r="A269" s="273"/>
      <c r="B269" s="16" t="s">
        <v>78</v>
      </c>
      <c r="C269" s="17"/>
      <c r="D269" s="17"/>
      <c r="E269" s="17"/>
      <c r="F269" s="17"/>
      <c r="G269" s="17"/>
      <c r="H269" s="52" t="s">
        <v>22</v>
      </c>
      <c r="I269" s="17"/>
      <c r="J269" s="20"/>
    </row>
    <row r="270" spans="1:10">
      <c r="A270" s="273"/>
      <c r="B270" s="16" t="s">
        <v>78</v>
      </c>
      <c r="C270" s="17"/>
      <c r="D270" s="17"/>
      <c r="E270" s="17"/>
      <c r="F270" s="17"/>
      <c r="G270" s="17"/>
      <c r="H270" s="52" t="s">
        <v>24</v>
      </c>
      <c r="I270" s="17"/>
      <c r="J270" s="20"/>
    </row>
    <row r="271" spans="1:10">
      <c r="A271" s="273"/>
      <c r="B271" s="16" t="s">
        <v>78</v>
      </c>
      <c r="C271" s="17"/>
      <c r="D271" s="17"/>
      <c r="E271" s="17"/>
      <c r="F271" s="17"/>
      <c r="G271" s="17"/>
      <c r="H271" s="52" t="s">
        <v>25</v>
      </c>
      <c r="I271" s="17"/>
      <c r="J271" s="20"/>
    </row>
    <row r="272" spans="1:10">
      <c r="A272" s="273"/>
      <c r="B272" s="16" t="s">
        <v>78</v>
      </c>
      <c r="C272" s="17"/>
      <c r="D272" s="17"/>
      <c r="E272" s="17"/>
      <c r="F272" s="17"/>
      <c r="G272" s="17"/>
      <c r="H272" s="52" t="s">
        <v>26</v>
      </c>
      <c r="I272" s="17"/>
      <c r="J272" s="20"/>
    </row>
    <row r="273" spans="1:10">
      <c r="A273" s="273"/>
      <c r="B273" s="16" t="s">
        <v>78</v>
      </c>
      <c r="C273" s="17"/>
      <c r="D273" s="17"/>
      <c r="E273" s="17"/>
      <c r="F273" s="17"/>
      <c r="G273" s="17"/>
      <c r="H273" s="52" t="s">
        <v>27</v>
      </c>
      <c r="I273" s="17"/>
      <c r="J273" s="20"/>
    </row>
    <row r="274" spans="1:10">
      <c r="A274" s="273"/>
      <c r="B274" s="16" t="s">
        <v>78</v>
      </c>
      <c r="C274" s="17"/>
      <c r="D274" s="17"/>
      <c r="E274" s="17"/>
      <c r="F274" s="17"/>
      <c r="G274" s="17"/>
      <c r="H274" s="52" t="s">
        <v>28</v>
      </c>
      <c r="I274" s="17"/>
      <c r="J274" s="20"/>
    </row>
    <row r="275" spans="1:10">
      <c r="A275" s="273"/>
      <c r="B275" s="16" t="s">
        <v>78</v>
      </c>
      <c r="C275" s="17"/>
      <c r="D275" s="17"/>
      <c r="E275" s="17"/>
      <c r="F275" s="17"/>
      <c r="G275" s="17"/>
      <c r="H275" s="52" t="s">
        <v>29</v>
      </c>
      <c r="I275" s="17"/>
      <c r="J275" s="20"/>
    </row>
    <row r="276" spans="1:10">
      <c r="A276" s="273"/>
      <c r="B276" s="16" t="s">
        <v>78</v>
      </c>
      <c r="C276" s="17"/>
      <c r="D276" s="17"/>
      <c r="E276" s="17"/>
      <c r="F276" s="17"/>
      <c r="G276" s="17"/>
      <c r="H276" s="52" t="s">
        <v>30</v>
      </c>
      <c r="I276" s="17"/>
      <c r="J276" s="20"/>
    </row>
    <row r="277" spans="1:10">
      <c r="A277" s="273"/>
      <c r="B277" s="16" t="s">
        <v>78</v>
      </c>
      <c r="C277" s="17"/>
      <c r="D277" s="17"/>
      <c r="E277" s="17"/>
      <c r="F277" s="17"/>
      <c r="G277" s="17"/>
      <c r="H277" s="52" t="s">
        <v>34</v>
      </c>
      <c r="I277" s="17"/>
      <c r="J277" s="20"/>
    </row>
    <row r="278" spans="1:10">
      <c r="A278" s="273"/>
      <c r="B278" s="16" t="s">
        <v>78</v>
      </c>
      <c r="C278" s="17"/>
      <c r="D278" s="17"/>
      <c r="E278" s="17"/>
      <c r="F278" s="17"/>
      <c r="G278" s="17"/>
      <c r="H278" s="52" t="s">
        <v>35</v>
      </c>
      <c r="I278" s="17"/>
      <c r="J278" s="20"/>
    </row>
    <row r="279" spans="1:10">
      <c r="A279" s="273"/>
      <c r="B279" s="16" t="s">
        <v>16</v>
      </c>
      <c r="C279" s="17"/>
      <c r="D279" s="17"/>
      <c r="E279" s="17"/>
      <c r="F279" s="17"/>
      <c r="G279" s="17"/>
      <c r="H279" s="52" t="s">
        <v>36</v>
      </c>
      <c r="I279" s="17"/>
      <c r="J279" s="20"/>
    </row>
    <row r="280" spans="1:10">
      <c r="A280" s="273"/>
      <c r="B280" s="16" t="s">
        <v>16</v>
      </c>
      <c r="C280" s="17"/>
      <c r="D280" s="17"/>
      <c r="E280" s="17"/>
      <c r="F280" s="17"/>
      <c r="G280" s="17"/>
      <c r="H280" s="52" t="s">
        <v>37</v>
      </c>
      <c r="I280" s="17"/>
      <c r="J280" s="20"/>
    </row>
    <row r="281" spans="1:10" ht="13.5" thickBot="1">
      <c r="A281" s="274"/>
      <c r="B281" s="16" t="s">
        <v>16</v>
      </c>
      <c r="C281" s="17"/>
      <c r="D281" s="17"/>
      <c r="E281" s="17"/>
      <c r="F281" s="17"/>
      <c r="G281" s="17"/>
      <c r="H281" s="52" t="s">
        <v>38</v>
      </c>
      <c r="I281" s="17"/>
      <c r="J281" s="20"/>
    </row>
    <row r="282" spans="1:10" ht="13.5" thickTop="1">
      <c r="A282" s="272">
        <v>46163</v>
      </c>
      <c r="B282" s="16" t="s">
        <v>51</v>
      </c>
      <c r="C282" s="17"/>
      <c r="D282" s="17"/>
      <c r="E282" s="17"/>
      <c r="F282" s="17"/>
      <c r="G282" s="17"/>
      <c r="H282" s="52" t="s">
        <v>17</v>
      </c>
      <c r="I282" s="17"/>
      <c r="J282" s="20"/>
    </row>
    <row r="283" spans="1:10">
      <c r="A283" s="273"/>
      <c r="B283" s="16" t="s">
        <v>51</v>
      </c>
      <c r="C283" s="17"/>
      <c r="D283" s="17"/>
      <c r="E283" s="17"/>
      <c r="F283" s="17"/>
      <c r="G283" s="17"/>
      <c r="H283" s="52" t="s">
        <v>22</v>
      </c>
      <c r="I283" s="17"/>
      <c r="J283" s="20"/>
    </row>
    <row r="284" spans="1:10">
      <c r="A284" s="273"/>
      <c r="B284" s="16" t="s">
        <v>51</v>
      </c>
      <c r="C284" s="17"/>
      <c r="D284" s="17"/>
      <c r="E284" s="17"/>
      <c r="F284" s="17"/>
      <c r="G284" s="17"/>
      <c r="H284" s="52" t="s">
        <v>24</v>
      </c>
      <c r="I284" s="17"/>
      <c r="J284" s="20"/>
    </row>
    <row r="285" spans="1:10">
      <c r="A285" s="273"/>
      <c r="B285" s="16" t="s">
        <v>51</v>
      </c>
      <c r="C285" s="17"/>
      <c r="D285" s="17"/>
      <c r="E285" s="17"/>
      <c r="F285" s="17"/>
      <c r="G285" s="17"/>
      <c r="H285" s="52" t="s">
        <v>25</v>
      </c>
      <c r="I285" s="17"/>
      <c r="J285" s="20"/>
    </row>
    <row r="286" spans="1:10">
      <c r="A286" s="273"/>
      <c r="B286" s="16" t="s">
        <v>51</v>
      </c>
      <c r="C286" s="17"/>
      <c r="D286" s="17"/>
      <c r="E286" s="17"/>
      <c r="F286" s="17"/>
      <c r="G286" s="17"/>
      <c r="H286" s="52" t="s">
        <v>26</v>
      </c>
      <c r="I286" s="17"/>
      <c r="J286" s="20"/>
    </row>
    <row r="287" spans="1:10">
      <c r="A287" s="273"/>
      <c r="B287" s="16" t="s">
        <v>51</v>
      </c>
      <c r="C287" s="17"/>
      <c r="D287" s="17"/>
      <c r="E287" s="17"/>
      <c r="F287" s="17"/>
      <c r="G287" s="17"/>
      <c r="H287" s="52" t="s">
        <v>27</v>
      </c>
      <c r="I287" s="17"/>
      <c r="J287" s="20"/>
    </row>
    <row r="288" spans="1:10" ht="14.25">
      <c r="A288" s="273"/>
      <c r="B288" s="16" t="s">
        <v>51</v>
      </c>
      <c r="C288" s="17"/>
      <c r="D288" s="17"/>
      <c r="E288" s="17"/>
      <c r="F288" s="45"/>
      <c r="G288" s="17"/>
      <c r="H288" s="52" t="s">
        <v>28</v>
      </c>
      <c r="I288" s="17"/>
      <c r="J288" s="20"/>
    </row>
    <row r="289" spans="1:10">
      <c r="A289" s="273"/>
      <c r="B289" s="16" t="s">
        <v>51</v>
      </c>
      <c r="C289" s="17"/>
      <c r="D289" s="17"/>
      <c r="E289" s="17"/>
      <c r="F289" s="17"/>
      <c r="G289" s="17"/>
      <c r="H289" s="52" t="s">
        <v>29</v>
      </c>
      <c r="I289" s="17"/>
      <c r="J289" s="20"/>
    </row>
    <row r="290" spans="1:10">
      <c r="A290" s="273"/>
      <c r="B290" s="16" t="s">
        <v>78</v>
      </c>
      <c r="C290" s="17"/>
      <c r="D290" s="17"/>
      <c r="E290" s="17"/>
      <c r="F290" s="17"/>
      <c r="G290" s="17"/>
      <c r="H290" s="52" t="s">
        <v>30</v>
      </c>
      <c r="I290" s="17"/>
      <c r="J290" s="20"/>
    </row>
    <row r="291" spans="1:10">
      <c r="A291" s="273"/>
      <c r="B291" s="16" t="s">
        <v>78</v>
      </c>
      <c r="C291" s="17"/>
      <c r="D291" s="17"/>
      <c r="E291" s="17"/>
      <c r="F291" s="17"/>
      <c r="G291" s="17"/>
      <c r="H291" s="52" t="s">
        <v>34</v>
      </c>
      <c r="I291" s="17"/>
      <c r="J291" s="20"/>
    </row>
    <row r="292" spans="1:10">
      <c r="A292" s="273"/>
      <c r="B292" s="16" t="s">
        <v>78</v>
      </c>
      <c r="C292" s="17"/>
      <c r="D292" s="17"/>
      <c r="E292" s="17"/>
      <c r="F292" s="17"/>
      <c r="G292" s="17"/>
      <c r="H292" s="52" t="s">
        <v>35</v>
      </c>
      <c r="I292" s="17"/>
      <c r="J292" s="20"/>
    </row>
    <row r="293" spans="1:10">
      <c r="A293" s="273"/>
      <c r="B293" s="16" t="s">
        <v>78</v>
      </c>
      <c r="C293" s="17"/>
      <c r="D293" s="17"/>
      <c r="E293" s="17"/>
      <c r="F293" s="17"/>
      <c r="G293" s="17"/>
      <c r="H293" s="52" t="s">
        <v>36</v>
      </c>
      <c r="I293" s="17"/>
      <c r="J293" s="20"/>
    </row>
    <row r="294" spans="1:10">
      <c r="A294" s="273"/>
      <c r="B294" s="16" t="s">
        <v>78</v>
      </c>
      <c r="C294" s="17"/>
      <c r="D294" s="17"/>
      <c r="E294" s="17"/>
      <c r="F294" s="17"/>
      <c r="G294" s="17"/>
      <c r="H294" s="52" t="s">
        <v>37</v>
      </c>
      <c r="I294" s="17"/>
      <c r="J294" s="20"/>
    </row>
    <row r="295" spans="1:10" ht="13.5" thickBot="1">
      <c r="A295" s="274"/>
      <c r="B295" s="16" t="s">
        <v>78</v>
      </c>
      <c r="C295" s="17"/>
      <c r="D295" s="17"/>
      <c r="E295" s="17"/>
      <c r="F295" s="17"/>
      <c r="G295" s="17"/>
      <c r="H295" s="52" t="s">
        <v>38</v>
      </c>
      <c r="I295" s="17"/>
      <c r="J295" s="20"/>
    </row>
    <row r="296" spans="1:10" ht="15.75" thickTop="1">
      <c r="A296" s="272">
        <v>46164</v>
      </c>
      <c r="B296" s="16" t="s">
        <v>16</v>
      </c>
      <c r="C296" s="17"/>
      <c r="D296" s="17"/>
      <c r="E296" s="17"/>
      <c r="F296" s="64"/>
      <c r="G296" s="17"/>
      <c r="H296" s="52" t="s">
        <v>17</v>
      </c>
      <c r="I296" s="17"/>
      <c r="J296" s="20"/>
    </row>
    <row r="297" spans="1:10">
      <c r="A297" s="273"/>
      <c r="B297" s="16" t="s">
        <v>16</v>
      </c>
      <c r="C297" s="17"/>
      <c r="D297" s="17"/>
      <c r="E297" s="17"/>
      <c r="F297" s="17"/>
      <c r="G297" s="17"/>
      <c r="H297" s="52" t="s">
        <v>22</v>
      </c>
      <c r="I297" s="17"/>
      <c r="J297" s="20"/>
    </row>
    <row r="298" spans="1:10" ht="15">
      <c r="A298" s="273"/>
      <c r="B298" s="16" t="s">
        <v>16</v>
      </c>
      <c r="C298" s="17"/>
      <c r="D298" s="17"/>
      <c r="E298" s="17"/>
      <c r="F298" s="64"/>
      <c r="G298" s="17"/>
      <c r="H298" s="52" t="s">
        <v>24</v>
      </c>
      <c r="I298" s="17"/>
      <c r="J298" s="20"/>
    </row>
    <row r="299" spans="1:10">
      <c r="A299" s="273"/>
      <c r="B299" s="16" t="s">
        <v>16</v>
      </c>
      <c r="C299" s="17"/>
      <c r="D299" s="17"/>
      <c r="E299" s="17"/>
      <c r="F299" s="17"/>
      <c r="G299" s="17"/>
      <c r="H299" s="52" t="s">
        <v>25</v>
      </c>
      <c r="I299" s="17"/>
      <c r="J299" s="20"/>
    </row>
    <row r="300" spans="1:10">
      <c r="A300" s="273"/>
      <c r="B300" s="16" t="s">
        <v>16</v>
      </c>
      <c r="C300" s="17"/>
      <c r="D300" s="17"/>
      <c r="E300" s="17"/>
      <c r="F300" s="17"/>
      <c r="G300" s="17"/>
      <c r="H300" s="52" t="s">
        <v>26</v>
      </c>
      <c r="I300" s="17"/>
      <c r="J300" s="20"/>
    </row>
    <row r="301" spans="1:10">
      <c r="A301" s="273"/>
      <c r="B301" s="16" t="s">
        <v>16</v>
      </c>
      <c r="C301" s="17"/>
      <c r="D301" s="17"/>
      <c r="E301" s="17"/>
      <c r="F301" s="17"/>
      <c r="G301" s="17"/>
      <c r="H301" s="52" t="s">
        <v>27</v>
      </c>
      <c r="I301" s="17"/>
      <c r="J301" s="20"/>
    </row>
    <row r="302" spans="1:10">
      <c r="A302" s="273"/>
      <c r="B302" s="16" t="s">
        <v>16</v>
      </c>
      <c r="C302" s="17"/>
      <c r="D302" s="17"/>
      <c r="E302" s="17"/>
      <c r="F302" s="17"/>
      <c r="G302" s="17"/>
      <c r="H302" s="52" t="s">
        <v>28</v>
      </c>
      <c r="I302" s="17"/>
      <c r="J302" s="20"/>
    </row>
    <row r="303" spans="1:10">
      <c r="A303" s="273"/>
      <c r="B303" s="16" t="s">
        <v>16</v>
      </c>
      <c r="C303" s="17"/>
      <c r="D303" s="17"/>
      <c r="E303" s="17"/>
      <c r="F303" s="17"/>
      <c r="G303" s="17"/>
      <c r="H303" s="52" t="s">
        <v>29</v>
      </c>
      <c r="I303" s="17"/>
      <c r="J303" s="20"/>
    </row>
    <row r="304" spans="1:10">
      <c r="A304" s="273"/>
      <c r="B304" s="16" t="s">
        <v>16</v>
      </c>
      <c r="C304" s="17"/>
      <c r="D304" s="17"/>
      <c r="E304" s="17"/>
      <c r="F304" s="17"/>
      <c r="G304" s="17"/>
      <c r="H304" s="52" t="s">
        <v>30</v>
      </c>
      <c r="I304" s="17"/>
      <c r="J304" s="20"/>
    </row>
    <row r="305" spans="1:10">
      <c r="A305" s="273"/>
      <c r="B305" s="16" t="s">
        <v>16</v>
      </c>
      <c r="C305" s="17"/>
      <c r="D305" s="17"/>
      <c r="E305" s="17"/>
      <c r="F305" s="17"/>
      <c r="G305" s="17"/>
      <c r="H305" s="52" t="s">
        <v>34</v>
      </c>
      <c r="I305" s="17"/>
      <c r="J305" s="20"/>
    </row>
    <row r="306" spans="1:10">
      <c r="A306" s="273"/>
      <c r="B306" s="16" t="s">
        <v>16</v>
      </c>
      <c r="C306" s="17"/>
      <c r="D306" s="17"/>
      <c r="E306" s="17"/>
      <c r="F306" s="17"/>
      <c r="G306" s="17"/>
      <c r="H306" s="52" t="s">
        <v>35</v>
      </c>
      <c r="I306" s="17"/>
      <c r="J306" s="20"/>
    </row>
    <row r="307" spans="1:10">
      <c r="A307" s="273"/>
      <c r="B307" s="16" t="s">
        <v>16</v>
      </c>
      <c r="C307" s="17"/>
      <c r="D307" s="17"/>
      <c r="E307" s="17"/>
      <c r="F307" s="17"/>
      <c r="G307" s="17"/>
      <c r="H307" s="52" t="s">
        <v>36</v>
      </c>
      <c r="I307" s="17"/>
      <c r="J307" s="20"/>
    </row>
    <row r="308" spans="1:10">
      <c r="A308" s="273"/>
      <c r="B308" s="16" t="s">
        <v>16</v>
      </c>
      <c r="C308" s="17"/>
      <c r="D308" s="17"/>
      <c r="E308" s="17"/>
      <c r="F308" s="17"/>
      <c r="G308" s="17"/>
      <c r="H308" s="52" t="s">
        <v>37</v>
      </c>
      <c r="I308" s="17"/>
      <c r="J308" s="20"/>
    </row>
    <row r="309" spans="1:10" ht="13.5" thickBot="1">
      <c r="A309" s="274"/>
      <c r="B309" s="16" t="s">
        <v>16</v>
      </c>
      <c r="C309" s="17"/>
      <c r="D309" s="17"/>
      <c r="E309" s="17"/>
      <c r="F309" s="17"/>
      <c r="G309" s="17"/>
      <c r="H309" s="52" t="s">
        <v>38</v>
      </c>
      <c r="I309" s="17"/>
      <c r="J309" s="20"/>
    </row>
    <row r="310" spans="1:10" ht="13.5" thickTop="1">
      <c r="A310" s="272">
        <v>46165</v>
      </c>
      <c r="B310" s="16" t="s">
        <v>16</v>
      </c>
      <c r="C310" s="17"/>
      <c r="D310" s="17"/>
      <c r="E310" s="17"/>
      <c r="F310" s="17"/>
      <c r="G310" s="17"/>
      <c r="H310" s="52" t="s">
        <v>17</v>
      </c>
      <c r="I310" s="17"/>
      <c r="J310" s="20"/>
    </row>
    <row r="311" spans="1:10">
      <c r="A311" s="273"/>
      <c r="B311" s="16" t="s">
        <v>16</v>
      </c>
      <c r="C311" s="17"/>
      <c r="D311" s="17"/>
      <c r="E311" s="17"/>
      <c r="F311" s="17"/>
      <c r="G311" s="17"/>
      <c r="H311" s="52" t="s">
        <v>22</v>
      </c>
      <c r="I311" s="17"/>
      <c r="J311" s="20"/>
    </row>
    <row r="312" spans="1:10">
      <c r="A312" s="273"/>
      <c r="B312" s="16" t="s">
        <v>16</v>
      </c>
      <c r="C312" s="17"/>
      <c r="D312" s="17"/>
      <c r="E312" s="17"/>
      <c r="F312" s="17"/>
      <c r="G312" s="17"/>
      <c r="H312" s="52" t="s">
        <v>24</v>
      </c>
      <c r="I312" s="17"/>
      <c r="J312" s="20"/>
    </row>
    <row r="313" spans="1:10" ht="14.25">
      <c r="A313" s="273"/>
      <c r="B313" s="16" t="s">
        <v>16</v>
      </c>
      <c r="C313" s="17"/>
      <c r="D313" s="17"/>
      <c r="E313" s="265"/>
      <c r="F313" s="265"/>
      <c r="G313" s="17"/>
      <c r="H313" s="52" t="s">
        <v>25</v>
      </c>
      <c r="I313" s="17"/>
      <c r="J313" s="20"/>
    </row>
    <row r="314" spans="1:10">
      <c r="A314" s="273"/>
      <c r="B314" s="16" t="s">
        <v>16</v>
      </c>
      <c r="C314" s="17"/>
      <c r="D314" s="17"/>
      <c r="E314" s="17"/>
      <c r="F314" s="17"/>
      <c r="G314" s="17"/>
      <c r="H314" s="52" t="s">
        <v>26</v>
      </c>
      <c r="I314" s="17"/>
      <c r="J314" s="20"/>
    </row>
    <row r="315" spans="1:10">
      <c r="A315" s="273"/>
      <c r="B315" s="16" t="s">
        <v>16</v>
      </c>
      <c r="C315" s="17"/>
      <c r="D315" s="17"/>
      <c r="E315" s="17"/>
      <c r="F315" s="17"/>
      <c r="G315" s="17"/>
      <c r="H315" s="52" t="s">
        <v>27</v>
      </c>
      <c r="I315" s="17"/>
      <c r="J315" s="20"/>
    </row>
    <row r="316" spans="1:10">
      <c r="A316" s="273"/>
      <c r="B316" s="16" t="s">
        <v>16</v>
      </c>
      <c r="C316" s="17"/>
      <c r="D316" s="17"/>
      <c r="E316" s="17"/>
      <c r="F316" s="17"/>
      <c r="G316" s="17"/>
      <c r="H316" s="52" t="s">
        <v>28</v>
      </c>
      <c r="I316" s="17"/>
      <c r="J316" s="20"/>
    </row>
    <row r="317" spans="1:10">
      <c r="A317" s="273"/>
      <c r="B317" s="16" t="s">
        <v>16</v>
      </c>
      <c r="C317" s="17"/>
      <c r="D317" s="17"/>
      <c r="E317" s="17"/>
      <c r="F317" s="17"/>
      <c r="G317" s="17"/>
      <c r="H317" s="52" t="s">
        <v>29</v>
      </c>
      <c r="I317" s="17"/>
      <c r="J317" s="20"/>
    </row>
    <row r="318" spans="1:10">
      <c r="A318" s="273"/>
      <c r="B318" s="16" t="s">
        <v>16</v>
      </c>
      <c r="C318" s="17"/>
      <c r="D318" s="17"/>
      <c r="E318" s="17"/>
      <c r="F318" s="17"/>
      <c r="G318" s="17"/>
      <c r="H318" s="52" t="s">
        <v>30</v>
      </c>
      <c r="I318" s="17"/>
      <c r="J318" s="20"/>
    </row>
    <row r="319" spans="1:10">
      <c r="A319" s="273"/>
      <c r="B319" s="16" t="s">
        <v>16</v>
      </c>
      <c r="C319" s="17"/>
      <c r="D319" s="17"/>
      <c r="E319" s="17"/>
      <c r="F319" s="17"/>
      <c r="G319" s="17"/>
      <c r="H319" s="52" t="s">
        <v>34</v>
      </c>
      <c r="I319" s="17"/>
      <c r="J319" s="20"/>
    </row>
    <row r="320" spans="1:10">
      <c r="A320" s="273"/>
      <c r="B320" s="16" t="s">
        <v>16</v>
      </c>
      <c r="C320" s="17"/>
      <c r="D320" s="17"/>
      <c r="E320" s="17"/>
      <c r="F320" s="17"/>
      <c r="G320" s="17"/>
      <c r="H320" s="52" t="s">
        <v>35</v>
      </c>
      <c r="I320" s="17"/>
      <c r="J320" s="20"/>
    </row>
    <row r="321" spans="1:10">
      <c r="A321" s="273"/>
      <c r="B321" s="16" t="s">
        <v>16</v>
      </c>
      <c r="C321" s="17"/>
      <c r="D321" s="17"/>
      <c r="E321" s="17"/>
      <c r="F321" s="17"/>
      <c r="G321" s="17"/>
      <c r="H321" s="52" t="s">
        <v>36</v>
      </c>
      <c r="I321" s="17"/>
      <c r="J321" s="20"/>
    </row>
    <row r="322" spans="1:10">
      <c r="A322" s="273"/>
      <c r="B322" s="16" t="s">
        <v>16</v>
      </c>
      <c r="C322" s="17"/>
      <c r="D322" s="17"/>
      <c r="E322" s="17"/>
      <c r="F322" s="17"/>
      <c r="G322" s="17"/>
      <c r="H322" s="52" t="s">
        <v>37</v>
      </c>
      <c r="I322" s="17"/>
      <c r="J322" s="20"/>
    </row>
    <row r="323" spans="1:10" ht="13.5" thickBot="1">
      <c r="A323" s="274"/>
      <c r="B323" s="16" t="s">
        <v>16</v>
      </c>
      <c r="C323" s="17"/>
      <c r="D323" s="17"/>
      <c r="E323" s="17"/>
      <c r="F323" s="17"/>
      <c r="G323" s="17"/>
      <c r="H323" s="52" t="s">
        <v>38</v>
      </c>
      <c r="I323" s="17"/>
      <c r="J323" s="20"/>
    </row>
    <row r="324" spans="1:10" ht="13.5" thickTop="1">
      <c r="A324" s="272">
        <v>46166</v>
      </c>
      <c r="B324" s="16" t="s">
        <v>16</v>
      </c>
      <c r="C324" s="17"/>
      <c r="D324" s="17"/>
      <c r="E324" s="17"/>
      <c r="F324" s="17"/>
      <c r="G324" s="17"/>
      <c r="H324" s="52" t="s">
        <v>17</v>
      </c>
      <c r="I324" s="17"/>
      <c r="J324" s="20"/>
    </row>
    <row r="325" spans="1:10">
      <c r="A325" s="273"/>
      <c r="B325" s="16" t="s">
        <v>16</v>
      </c>
      <c r="C325" s="17"/>
      <c r="D325" s="17"/>
      <c r="E325" s="17"/>
      <c r="F325" s="17"/>
      <c r="G325" s="17"/>
      <c r="H325" s="52" t="s">
        <v>22</v>
      </c>
      <c r="I325" s="17"/>
      <c r="J325" s="20"/>
    </row>
    <row r="326" spans="1:10">
      <c r="A326" s="273"/>
      <c r="B326" s="16" t="s">
        <v>16</v>
      </c>
      <c r="C326" s="17"/>
      <c r="D326" s="17"/>
      <c r="E326" s="17"/>
      <c r="F326" s="17"/>
      <c r="G326" s="17"/>
      <c r="H326" s="52" t="s">
        <v>24</v>
      </c>
      <c r="I326" s="17"/>
      <c r="J326" s="20"/>
    </row>
    <row r="327" spans="1:10">
      <c r="A327" s="273"/>
      <c r="B327" s="16" t="s">
        <v>16</v>
      </c>
      <c r="C327" s="17"/>
      <c r="D327" s="17"/>
      <c r="E327" s="17"/>
      <c r="F327" s="17"/>
      <c r="G327" s="17"/>
      <c r="H327" s="52" t="s">
        <v>25</v>
      </c>
      <c r="I327" s="17"/>
      <c r="J327" s="20"/>
    </row>
    <row r="328" spans="1:10">
      <c r="A328" s="273"/>
      <c r="B328" s="16" t="s">
        <v>16</v>
      </c>
      <c r="C328" s="17"/>
      <c r="D328" s="17"/>
      <c r="E328" s="17"/>
      <c r="F328" s="17"/>
      <c r="G328" s="17"/>
      <c r="H328" s="52" t="s">
        <v>26</v>
      </c>
      <c r="I328" s="17"/>
      <c r="J328" s="20"/>
    </row>
    <row r="329" spans="1:10">
      <c r="A329" s="273"/>
      <c r="B329" s="16" t="s">
        <v>16</v>
      </c>
      <c r="C329" s="17"/>
      <c r="D329" s="17"/>
      <c r="E329" s="17"/>
      <c r="F329" s="17"/>
      <c r="G329" s="66"/>
      <c r="H329" s="52" t="s">
        <v>27</v>
      </c>
      <c r="I329" s="17"/>
      <c r="J329" s="20"/>
    </row>
    <row r="330" spans="1:10">
      <c r="A330" s="273"/>
      <c r="B330" s="16" t="s">
        <v>16</v>
      </c>
      <c r="C330" s="17"/>
      <c r="D330" s="17"/>
      <c r="E330" s="17"/>
      <c r="F330" s="17"/>
      <c r="G330" s="17"/>
      <c r="H330" s="52" t="s">
        <v>28</v>
      </c>
      <c r="I330" s="17"/>
      <c r="J330" s="20"/>
    </row>
    <row r="331" spans="1:10">
      <c r="A331" s="273"/>
      <c r="B331" s="16" t="s">
        <v>16</v>
      </c>
      <c r="C331" s="17"/>
      <c r="D331" s="17"/>
      <c r="E331" s="17"/>
      <c r="F331" s="17"/>
      <c r="G331" s="17"/>
      <c r="H331" s="52" t="s">
        <v>29</v>
      </c>
      <c r="I331" s="17"/>
      <c r="J331" s="20"/>
    </row>
    <row r="332" spans="1:10">
      <c r="A332" s="273"/>
      <c r="B332" s="16" t="s">
        <v>16</v>
      </c>
      <c r="C332" s="17"/>
      <c r="D332" s="17"/>
      <c r="E332" s="17"/>
      <c r="F332" s="17"/>
      <c r="G332" s="17"/>
      <c r="H332" s="52" t="s">
        <v>30</v>
      </c>
      <c r="I332" s="17"/>
      <c r="J332" s="20"/>
    </row>
    <row r="333" spans="1:10">
      <c r="A333" s="273"/>
      <c r="B333" s="16" t="s">
        <v>16</v>
      </c>
      <c r="C333" s="17"/>
      <c r="D333" s="17"/>
      <c r="E333" s="17"/>
      <c r="F333" s="17"/>
      <c r="G333" s="17"/>
      <c r="H333" s="52" t="s">
        <v>34</v>
      </c>
      <c r="I333" s="17"/>
      <c r="J333" s="20"/>
    </row>
    <row r="334" spans="1:10">
      <c r="A334" s="273"/>
      <c r="B334" s="16" t="s">
        <v>16</v>
      </c>
      <c r="C334" s="17"/>
      <c r="D334" s="17"/>
      <c r="E334" s="17"/>
      <c r="F334" s="17"/>
      <c r="G334" s="17"/>
      <c r="H334" s="52" t="s">
        <v>35</v>
      </c>
      <c r="I334" s="17"/>
      <c r="J334" s="20"/>
    </row>
    <row r="335" spans="1:10">
      <c r="A335" s="273"/>
      <c r="B335" s="16" t="s">
        <v>16</v>
      </c>
      <c r="C335" s="17"/>
      <c r="D335" s="17"/>
      <c r="E335" s="17"/>
      <c r="F335" s="17"/>
      <c r="G335" s="17"/>
      <c r="H335" s="52" t="s">
        <v>36</v>
      </c>
      <c r="I335" s="17"/>
      <c r="J335" s="20"/>
    </row>
    <row r="336" spans="1:10">
      <c r="A336" s="273"/>
      <c r="B336" s="16" t="s">
        <v>16</v>
      </c>
      <c r="C336" s="17"/>
      <c r="D336" s="17"/>
      <c r="E336" s="17"/>
      <c r="F336" s="17"/>
      <c r="G336" s="17"/>
      <c r="H336" s="52" t="s">
        <v>37</v>
      </c>
      <c r="I336" s="17"/>
      <c r="J336" s="20"/>
    </row>
    <row r="337" spans="1:10" ht="13.5" thickBot="1">
      <c r="A337" s="274"/>
      <c r="B337" s="16" t="s">
        <v>16</v>
      </c>
      <c r="C337" s="17"/>
      <c r="D337" s="17"/>
      <c r="E337" s="17"/>
      <c r="F337" s="17"/>
      <c r="G337" s="17"/>
      <c r="H337" s="52" t="s">
        <v>38</v>
      </c>
      <c r="I337" s="17"/>
      <c r="J337" s="20"/>
    </row>
    <row r="338" spans="1:10" ht="13.5" thickTop="1">
      <c r="A338" s="272">
        <v>46167</v>
      </c>
      <c r="B338" s="16" t="s">
        <v>51</v>
      </c>
      <c r="C338" s="17"/>
      <c r="D338" s="17"/>
      <c r="E338" s="17"/>
      <c r="F338" s="17"/>
      <c r="G338" s="17"/>
      <c r="H338" s="52" t="s">
        <v>17</v>
      </c>
      <c r="I338" s="17"/>
      <c r="J338" s="20"/>
    </row>
    <row r="339" spans="1:10">
      <c r="A339" s="273"/>
      <c r="B339" s="16" t="s">
        <v>51</v>
      </c>
      <c r="C339" s="17"/>
      <c r="D339" s="17"/>
      <c r="E339" s="17"/>
      <c r="F339" s="17"/>
      <c r="G339" s="17"/>
      <c r="H339" s="52" t="s">
        <v>22</v>
      </c>
      <c r="I339" s="17"/>
      <c r="J339" s="20"/>
    </row>
    <row r="340" spans="1:10">
      <c r="A340" s="273"/>
      <c r="B340" s="16" t="s">
        <v>51</v>
      </c>
      <c r="C340" s="17"/>
      <c r="D340" s="17"/>
      <c r="E340" s="17"/>
      <c r="F340" s="17"/>
      <c r="G340" s="17"/>
      <c r="H340" s="52" t="s">
        <v>24</v>
      </c>
      <c r="I340" s="17"/>
      <c r="J340" s="20"/>
    </row>
    <row r="341" spans="1:10">
      <c r="A341" s="273"/>
      <c r="B341" s="16" t="s">
        <v>51</v>
      </c>
      <c r="C341" s="17"/>
      <c r="D341" s="17"/>
      <c r="E341" s="17"/>
      <c r="F341" s="17"/>
      <c r="G341" s="17"/>
      <c r="H341" s="52" t="s">
        <v>25</v>
      </c>
      <c r="I341" s="17"/>
      <c r="J341" s="20"/>
    </row>
    <row r="342" spans="1:10">
      <c r="A342" s="273"/>
      <c r="B342" s="16" t="s">
        <v>51</v>
      </c>
      <c r="C342" s="17"/>
      <c r="D342" s="17"/>
      <c r="E342" s="17"/>
      <c r="F342" s="17"/>
      <c r="G342" s="17"/>
      <c r="H342" s="52" t="s">
        <v>26</v>
      </c>
      <c r="I342" s="17"/>
      <c r="J342" s="20"/>
    </row>
    <row r="343" spans="1:10">
      <c r="A343" s="273"/>
      <c r="B343" s="16" t="s">
        <v>51</v>
      </c>
      <c r="C343" s="17"/>
      <c r="D343" s="17"/>
      <c r="E343" s="17"/>
      <c r="F343" s="17"/>
      <c r="G343" s="17"/>
      <c r="H343" s="52" t="s">
        <v>27</v>
      </c>
      <c r="I343" s="17"/>
      <c r="J343" s="20"/>
    </row>
    <row r="344" spans="1:10">
      <c r="A344" s="273"/>
      <c r="B344" s="16" t="s">
        <v>51</v>
      </c>
      <c r="C344" s="17"/>
      <c r="D344" s="17"/>
      <c r="E344" s="17"/>
      <c r="F344" s="17"/>
      <c r="G344" s="17"/>
      <c r="H344" s="52" t="s">
        <v>28</v>
      </c>
      <c r="I344" s="17"/>
      <c r="J344" s="20"/>
    </row>
    <row r="345" spans="1:10">
      <c r="A345" s="273"/>
      <c r="B345" s="16" t="s">
        <v>51</v>
      </c>
      <c r="C345" s="17"/>
      <c r="D345" s="17"/>
      <c r="E345" s="17"/>
      <c r="F345" s="17"/>
      <c r="G345" s="17"/>
      <c r="H345" s="52" t="s">
        <v>29</v>
      </c>
      <c r="I345" s="17"/>
      <c r="J345" s="20"/>
    </row>
    <row r="346" spans="1:10">
      <c r="A346" s="273"/>
      <c r="B346" s="16" t="s">
        <v>51</v>
      </c>
      <c r="C346" s="17"/>
      <c r="D346" s="17"/>
      <c r="E346" s="17"/>
      <c r="F346" s="17"/>
      <c r="G346" s="17"/>
      <c r="H346" s="52" t="s">
        <v>30</v>
      </c>
      <c r="I346" s="17"/>
      <c r="J346" s="20"/>
    </row>
    <row r="347" spans="1:10">
      <c r="A347" s="273"/>
      <c r="B347" s="16" t="s">
        <v>51</v>
      </c>
      <c r="C347" s="17"/>
      <c r="D347" s="17"/>
      <c r="E347" s="17"/>
      <c r="F347" s="17"/>
      <c r="G347" s="17"/>
      <c r="H347" s="52" t="s">
        <v>34</v>
      </c>
      <c r="I347" s="17"/>
      <c r="J347" s="20"/>
    </row>
    <row r="348" spans="1:10">
      <c r="A348" s="273"/>
      <c r="B348" s="16" t="s">
        <v>51</v>
      </c>
      <c r="C348" s="17"/>
      <c r="D348" s="17"/>
      <c r="E348" s="17"/>
      <c r="F348" s="17"/>
      <c r="G348" s="17"/>
      <c r="H348" s="52" t="s">
        <v>35</v>
      </c>
      <c r="I348" s="17"/>
      <c r="J348" s="20"/>
    </row>
    <row r="349" spans="1:10">
      <c r="A349" s="273"/>
      <c r="B349" s="16" t="s">
        <v>51</v>
      </c>
      <c r="C349" s="17"/>
      <c r="D349" s="17"/>
      <c r="E349" s="17"/>
      <c r="F349" s="17"/>
      <c r="G349" s="17"/>
      <c r="H349" s="52" t="s">
        <v>36</v>
      </c>
      <c r="I349" s="17"/>
      <c r="J349" s="20"/>
    </row>
    <row r="350" spans="1:10">
      <c r="A350" s="273"/>
      <c r="B350" s="16" t="s">
        <v>51</v>
      </c>
      <c r="C350" s="17"/>
      <c r="D350" s="17"/>
      <c r="E350" s="17"/>
      <c r="F350" s="17"/>
      <c r="G350" s="17"/>
      <c r="H350" s="52" t="s">
        <v>37</v>
      </c>
      <c r="I350" s="17"/>
      <c r="J350" s="20"/>
    </row>
    <row r="351" spans="1:10" ht="13.5" thickBot="1">
      <c r="A351" s="274"/>
      <c r="B351" s="16" t="s">
        <v>51</v>
      </c>
      <c r="C351" s="17"/>
      <c r="D351" s="17"/>
      <c r="E351" s="17"/>
      <c r="F351" s="17"/>
      <c r="G351" s="17"/>
      <c r="H351" s="52" t="s">
        <v>38</v>
      </c>
      <c r="I351" s="17"/>
      <c r="J351" s="20"/>
    </row>
    <row r="352" spans="1:10" ht="13.5" thickTop="1">
      <c r="A352" s="272">
        <v>46168</v>
      </c>
      <c r="B352" s="40" t="s">
        <v>78</v>
      </c>
      <c r="C352" s="17"/>
      <c r="D352" s="17"/>
      <c r="E352" s="17"/>
      <c r="F352" s="17"/>
      <c r="G352" s="17"/>
      <c r="H352" s="52" t="s">
        <v>17</v>
      </c>
      <c r="I352" s="17"/>
      <c r="J352" s="20"/>
    </row>
    <row r="353" spans="1:10">
      <c r="A353" s="273"/>
      <c r="B353" s="40" t="s">
        <v>78</v>
      </c>
      <c r="C353" s="17"/>
      <c r="D353" s="17"/>
      <c r="E353" s="17"/>
      <c r="F353" s="17"/>
      <c r="G353" s="17"/>
      <c r="H353" s="52" t="s">
        <v>22</v>
      </c>
      <c r="I353" s="17"/>
      <c r="J353" s="20"/>
    </row>
    <row r="354" spans="1:10">
      <c r="A354" s="273"/>
      <c r="B354" s="40" t="s">
        <v>78</v>
      </c>
      <c r="C354" s="17"/>
      <c r="D354" s="17"/>
      <c r="E354" s="17"/>
      <c r="F354" s="17"/>
      <c r="G354" s="17"/>
      <c r="H354" s="52" t="s">
        <v>24</v>
      </c>
      <c r="I354" s="17"/>
      <c r="J354" s="20"/>
    </row>
    <row r="355" spans="1:10">
      <c r="A355" s="273"/>
      <c r="B355" s="40" t="s">
        <v>78</v>
      </c>
      <c r="C355" s="17"/>
      <c r="D355" s="17"/>
      <c r="E355" s="17"/>
      <c r="F355" s="17"/>
      <c r="G355" s="17"/>
      <c r="H355" s="52" t="s">
        <v>25</v>
      </c>
      <c r="I355" s="17"/>
      <c r="J355" s="20"/>
    </row>
    <row r="356" spans="1:10">
      <c r="A356" s="273"/>
      <c r="B356" s="40" t="s">
        <v>78</v>
      </c>
      <c r="C356" s="17"/>
      <c r="D356" s="17"/>
      <c r="E356" s="17"/>
      <c r="F356" s="17"/>
      <c r="G356" s="17"/>
      <c r="H356" s="52" t="s">
        <v>26</v>
      </c>
      <c r="I356" s="17"/>
      <c r="J356" s="20"/>
    </row>
    <row r="357" spans="1:10">
      <c r="A357" s="273"/>
      <c r="B357" s="40" t="s">
        <v>78</v>
      </c>
      <c r="C357" s="17"/>
      <c r="D357" s="17"/>
      <c r="E357" s="17"/>
      <c r="F357" s="17"/>
      <c r="G357" s="17"/>
      <c r="H357" s="52" t="s">
        <v>27</v>
      </c>
      <c r="I357" s="17"/>
      <c r="J357" s="20"/>
    </row>
    <row r="358" spans="1:10">
      <c r="A358" s="273"/>
      <c r="B358" s="40" t="s">
        <v>78</v>
      </c>
      <c r="C358" s="17"/>
      <c r="D358" s="17"/>
      <c r="E358" s="17"/>
      <c r="F358" s="17"/>
      <c r="G358" s="17"/>
      <c r="H358" s="52" t="s">
        <v>28</v>
      </c>
      <c r="I358" s="17"/>
      <c r="J358" s="20"/>
    </row>
    <row r="359" spans="1:10">
      <c r="A359" s="273"/>
      <c r="B359" s="40" t="s">
        <v>78</v>
      </c>
      <c r="C359" s="17"/>
      <c r="D359" s="17"/>
      <c r="E359" s="17"/>
      <c r="F359" s="17"/>
      <c r="G359" s="17"/>
      <c r="H359" s="52" t="s">
        <v>29</v>
      </c>
      <c r="I359" s="17"/>
      <c r="J359" s="20"/>
    </row>
    <row r="360" spans="1:10">
      <c r="A360" s="273"/>
      <c r="B360" s="40" t="s">
        <v>78</v>
      </c>
      <c r="C360" s="17"/>
      <c r="D360" s="17"/>
      <c r="E360" s="17"/>
      <c r="F360" s="17"/>
      <c r="G360" s="17"/>
      <c r="H360" s="52" t="s">
        <v>30</v>
      </c>
      <c r="I360" s="17"/>
      <c r="J360" s="20"/>
    </row>
    <row r="361" spans="1:10">
      <c r="A361" s="273"/>
      <c r="B361" s="40" t="s">
        <v>78</v>
      </c>
      <c r="C361" s="17"/>
      <c r="D361" s="17"/>
      <c r="E361" s="17"/>
      <c r="F361" s="17"/>
      <c r="G361" s="17"/>
      <c r="H361" s="52" t="s">
        <v>34</v>
      </c>
      <c r="I361" s="17"/>
      <c r="J361" s="20"/>
    </row>
    <row r="362" spans="1:10">
      <c r="A362" s="273"/>
      <c r="B362" s="40" t="s">
        <v>78</v>
      </c>
      <c r="C362" s="17"/>
      <c r="D362" s="17"/>
      <c r="E362" s="17"/>
      <c r="F362" s="17"/>
      <c r="G362" s="17"/>
      <c r="H362" s="52" t="s">
        <v>35</v>
      </c>
      <c r="I362" s="17"/>
      <c r="J362" s="20"/>
    </row>
    <row r="363" spans="1:10">
      <c r="A363" s="273"/>
      <c r="B363" s="40" t="s">
        <v>78</v>
      </c>
      <c r="C363" s="17"/>
      <c r="D363" s="17"/>
      <c r="E363" s="67"/>
      <c r="F363" s="17"/>
      <c r="G363" s="17"/>
      <c r="H363" s="52" t="s">
        <v>36</v>
      </c>
      <c r="I363" s="17"/>
      <c r="J363" s="20"/>
    </row>
    <row r="364" spans="1:10">
      <c r="A364" s="273"/>
      <c r="B364" s="40" t="s">
        <v>78</v>
      </c>
      <c r="C364" s="17"/>
      <c r="D364" s="17"/>
      <c r="E364" s="17"/>
      <c r="F364" s="17"/>
      <c r="G364" s="17"/>
      <c r="H364" s="52" t="s">
        <v>37</v>
      </c>
      <c r="I364" s="17"/>
      <c r="J364" s="20"/>
    </row>
    <row r="365" spans="1:10" ht="13.5" thickBot="1">
      <c r="A365" s="274"/>
      <c r="B365" s="40" t="s">
        <v>78</v>
      </c>
      <c r="C365" s="17"/>
      <c r="D365" s="17"/>
      <c r="E365" s="17"/>
      <c r="F365" s="17"/>
      <c r="G365" s="17"/>
      <c r="H365" s="52" t="s">
        <v>38</v>
      </c>
      <c r="I365" s="17"/>
      <c r="J365" s="20"/>
    </row>
    <row r="366" spans="1:10" ht="13.5" thickTop="1">
      <c r="A366" s="272">
        <v>46169</v>
      </c>
      <c r="B366" s="16" t="s">
        <v>78</v>
      </c>
      <c r="C366" s="17"/>
      <c r="D366" s="17"/>
      <c r="E366" s="17"/>
      <c r="F366" s="17"/>
      <c r="G366" s="17"/>
      <c r="H366" s="52" t="s">
        <v>17</v>
      </c>
      <c r="I366" s="17"/>
      <c r="J366" s="20"/>
    </row>
    <row r="367" spans="1:10">
      <c r="A367" s="273"/>
      <c r="B367" s="16" t="s">
        <v>78</v>
      </c>
      <c r="C367" s="17"/>
      <c r="D367" s="17"/>
      <c r="E367" s="17"/>
      <c r="F367" s="17"/>
      <c r="G367" s="17"/>
      <c r="H367" s="52" t="s">
        <v>22</v>
      </c>
      <c r="I367" s="17"/>
      <c r="J367" s="20"/>
    </row>
    <row r="368" spans="1:10">
      <c r="A368" s="273"/>
      <c r="B368" s="16" t="s">
        <v>78</v>
      </c>
      <c r="C368" s="17"/>
      <c r="D368" s="17"/>
      <c r="E368" s="17"/>
      <c r="F368" s="17"/>
      <c r="G368" s="17"/>
      <c r="H368" s="52" t="s">
        <v>24</v>
      </c>
      <c r="I368" s="17"/>
      <c r="J368" s="20"/>
    </row>
    <row r="369" spans="1:10">
      <c r="A369" s="273"/>
      <c r="B369" s="16" t="s">
        <v>78</v>
      </c>
      <c r="C369" s="17"/>
      <c r="D369" s="17"/>
      <c r="E369" s="17"/>
      <c r="F369" s="17"/>
      <c r="G369" s="17"/>
      <c r="H369" s="52" t="s">
        <v>25</v>
      </c>
      <c r="I369" s="17"/>
      <c r="J369" s="20"/>
    </row>
    <row r="370" spans="1:10">
      <c r="A370" s="273"/>
      <c r="B370" s="16" t="s">
        <v>78</v>
      </c>
      <c r="C370" s="17"/>
      <c r="D370" s="17"/>
      <c r="E370" s="17"/>
      <c r="F370" s="17"/>
      <c r="G370" s="17"/>
      <c r="H370" s="52" t="s">
        <v>26</v>
      </c>
      <c r="I370" s="17"/>
      <c r="J370" s="20"/>
    </row>
    <row r="371" spans="1:10">
      <c r="A371" s="273"/>
      <c r="B371" s="16" t="s">
        <v>78</v>
      </c>
      <c r="C371" s="17"/>
      <c r="D371" s="17"/>
      <c r="E371" s="17"/>
      <c r="F371" s="17"/>
      <c r="G371" s="17"/>
      <c r="H371" s="52" t="s">
        <v>27</v>
      </c>
      <c r="I371" s="17"/>
      <c r="J371" s="20"/>
    </row>
    <row r="372" spans="1:10">
      <c r="A372" s="273"/>
      <c r="B372" s="16" t="s">
        <v>78</v>
      </c>
      <c r="C372" s="17"/>
      <c r="D372" s="17"/>
      <c r="E372" s="17"/>
      <c r="F372" s="17"/>
      <c r="G372" s="17"/>
      <c r="H372" s="52" t="s">
        <v>28</v>
      </c>
      <c r="I372" s="17"/>
      <c r="J372" s="20"/>
    </row>
    <row r="373" spans="1:10">
      <c r="A373" s="273"/>
      <c r="B373" s="16" t="s">
        <v>78</v>
      </c>
      <c r="C373" s="17"/>
      <c r="D373" s="17"/>
      <c r="E373" s="17"/>
      <c r="F373" s="17"/>
      <c r="G373" s="17"/>
      <c r="H373" s="52" t="s">
        <v>29</v>
      </c>
      <c r="I373" s="17"/>
      <c r="J373" s="20"/>
    </row>
    <row r="374" spans="1:10">
      <c r="A374" s="273"/>
      <c r="B374" s="16" t="s">
        <v>78</v>
      </c>
      <c r="C374" s="17"/>
      <c r="D374" s="17"/>
      <c r="E374" s="17"/>
      <c r="F374" s="17"/>
      <c r="G374" s="17"/>
      <c r="H374" s="52" t="s">
        <v>30</v>
      </c>
      <c r="I374" s="17"/>
      <c r="J374" s="20"/>
    </row>
    <row r="375" spans="1:10">
      <c r="A375" s="273"/>
      <c r="B375" s="16" t="s">
        <v>78</v>
      </c>
      <c r="C375" s="17"/>
      <c r="D375" s="17"/>
      <c r="E375" s="17"/>
      <c r="F375" s="17"/>
      <c r="G375" s="17"/>
      <c r="H375" s="52" t="s">
        <v>34</v>
      </c>
      <c r="I375" s="17"/>
      <c r="J375" s="20"/>
    </row>
    <row r="376" spans="1:10">
      <c r="A376" s="273"/>
      <c r="B376" s="16" t="s">
        <v>78</v>
      </c>
      <c r="C376" s="17"/>
      <c r="D376" s="17"/>
      <c r="E376" s="17"/>
      <c r="F376" s="17"/>
      <c r="G376" s="17"/>
      <c r="H376" s="52" t="s">
        <v>35</v>
      </c>
      <c r="I376" s="17"/>
      <c r="J376" s="20"/>
    </row>
    <row r="377" spans="1:10">
      <c r="A377" s="273"/>
      <c r="B377" s="16" t="s">
        <v>16</v>
      </c>
      <c r="C377" s="17"/>
      <c r="D377" s="17"/>
      <c r="E377" s="17"/>
      <c r="F377" s="17"/>
      <c r="G377" s="17"/>
      <c r="H377" s="52" t="s">
        <v>36</v>
      </c>
      <c r="I377" s="17"/>
      <c r="J377" s="20"/>
    </row>
    <row r="378" spans="1:10">
      <c r="A378" s="273"/>
      <c r="B378" s="16" t="s">
        <v>16</v>
      </c>
      <c r="C378" s="17"/>
      <c r="D378" s="17"/>
      <c r="E378" s="17"/>
      <c r="F378" s="17"/>
      <c r="G378" s="17"/>
      <c r="H378" s="52" t="s">
        <v>37</v>
      </c>
      <c r="I378" s="17"/>
      <c r="J378" s="20"/>
    </row>
    <row r="379" spans="1:10" ht="13.5" thickBot="1">
      <c r="A379" s="274"/>
      <c r="B379" s="16" t="s">
        <v>16</v>
      </c>
      <c r="C379" s="17"/>
      <c r="D379" s="17"/>
      <c r="E379" s="17"/>
      <c r="F379" s="17"/>
      <c r="G379" s="17"/>
      <c r="H379" s="52" t="s">
        <v>38</v>
      </c>
      <c r="I379" s="17"/>
      <c r="J379" s="20"/>
    </row>
    <row r="380" spans="1:10" ht="13.5" thickTop="1">
      <c r="A380" s="272">
        <v>46170</v>
      </c>
      <c r="B380" s="16" t="s">
        <v>78</v>
      </c>
      <c r="C380" s="17"/>
      <c r="D380" s="17"/>
      <c r="E380" s="17"/>
      <c r="F380" s="17"/>
      <c r="G380" s="17"/>
      <c r="H380" s="52" t="s">
        <v>17</v>
      </c>
      <c r="I380" s="17"/>
      <c r="J380" s="20"/>
    </row>
    <row r="381" spans="1:10">
      <c r="A381" s="273"/>
      <c r="B381" s="16" t="s">
        <v>78</v>
      </c>
      <c r="C381" s="17"/>
      <c r="D381" s="17"/>
      <c r="E381" s="17"/>
      <c r="F381" s="17"/>
      <c r="G381" s="17"/>
      <c r="H381" s="52" t="s">
        <v>22</v>
      </c>
      <c r="I381" s="17"/>
      <c r="J381" s="20"/>
    </row>
    <row r="382" spans="1:10">
      <c r="A382" s="273"/>
      <c r="B382" s="16" t="s">
        <v>78</v>
      </c>
      <c r="C382" s="17"/>
      <c r="D382" s="17"/>
      <c r="E382" s="17"/>
      <c r="F382" s="17"/>
      <c r="G382" s="17"/>
      <c r="H382" s="52" t="s">
        <v>24</v>
      </c>
      <c r="I382" s="17"/>
      <c r="J382" s="20"/>
    </row>
    <row r="383" spans="1:10">
      <c r="A383" s="273"/>
      <c r="B383" s="16" t="s">
        <v>78</v>
      </c>
      <c r="C383" s="17"/>
      <c r="D383" s="17"/>
      <c r="E383" s="17"/>
      <c r="F383" s="17"/>
      <c r="G383" s="17"/>
      <c r="H383" s="52" t="s">
        <v>25</v>
      </c>
      <c r="I383" s="17"/>
      <c r="J383" s="20"/>
    </row>
    <row r="384" spans="1:10">
      <c r="A384" s="273"/>
      <c r="B384" s="16" t="s">
        <v>78</v>
      </c>
      <c r="C384" s="17"/>
      <c r="D384" s="17"/>
      <c r="E384" s="17"/>
      <c r="F384" s="17"/>
      <c r="G384" s="17"/>
      <c r="H384" s="52" t="s">
        <v>26</v>
      </c>
      <c r="I384" s="17"/>
      <c r="J384" s="20"/>
    </row>
    <row r="385" spans="1:10">
      <c r="A385" s="273"/>
      <c r="B385" s="16" t="s">
        <v>78</v>
      </c>
      <c r="C385" s="17"/>
      <c r="D385" s="17"/>
      <c r="E385" s="17"/>
      <c r="F385" s="17"/>
      <c r="G385" s="17"/>
      <c r="H385" s="52" t="s">
        <v>27</v>
      </c>
      <c r="I385" s="17"/>
      <c r="J385" s="20"/>
    </row>
    <row r="386" spans="1:10">
      <c r="A386" s="273"/>
      <c r="B386" s="16" t="s">
        <v>78</v>
      </c>
      <c r="C386" s="17"/>
      <c r="D386" s="17"/>
      <c r="E386" s="17"/>
      <c r="F386" s="17"/>
      <c r="G386" s="17"/>
      <c r="H386" s="52" t="s">
        <v>28</v>
      </c>
      <c r="I386" s="17"/>
      <c r="J386" s="20"/>
    </row>
    <row r="387" spans="1:10">
      <c r="A387" s="273"/>
      <c r="B387" s="16" t="s">
        <v>78</v>
      </c>
      <c r="C387" s="17"/>
      <c r="D387" s="17"/>
      <c r="E387" s="17"/>
      <c r="F387" s="17"/>
      <c r="G387" s="17"/>
      <c r="H387" s="52" t="s">
        <v>29</v>
      </c>
      <c r="I387" s="17"/>
      <c r="J387" s="20"/>
    </row>
    <row r="388" spans="1:10">
      <c r="A388" s="273"/>
      <c r="B388" s="16" t="s">
        <v>78</v>
      </c>
      <c r="C388" s="17"/>
      <c r="D388" s="17"/>
      <c r="E388" s="17"/>
      <c r="F388" s="17"/>
      <c r="G388" s="17"/>
      <c r="H388" s="52" t="s">
        <v>30</v>
      </c>
      <c r="I388" s="17"/>
      <c r="J388" s="20"/>
    </row>
    <row r="389" spans="1:10">
      <c r="A389" s="273"/>
      <c r="B389" s="16" t="s">
        <v>78</v>
      </c>
      <c r="C389" s="17"/>
      <c r="D389" s="17"/>
      <c r="E389" s="17"/>
      <c r="F389" s="17"/>
      <c r="G389" s="17"/>
      <c r="H389" s="52" t="s">
        <v>34</v>
      </c>
      <c r="I389" s="17"/>
      <c r="J389" s="20"/>
    </row>
    <row r="390" spans="1:10">
      <c r="A390" s="273"/>
      <c r="B390" s="16" t="s">
        <v>78</v>
      </c>
      <c r="C390" s="17"/>
      <c r="D390" s="17"/>
      <c r="E390" s="17"/>
      <c r="F390" s="17"/>
      <c r="G390" s="17"/>
      <c r="H390" s="52" t="s">
        <v>35</v>
      </c>
      <c r="I390" s="17"/>
      <c r="J390" s="20"/>
    </row>
    <row r="391" spans="1:10">
      <c r="A391" s="273"/>
      <c r="B391" s="16" t="s">
        <v>78</v>
      </c>
      <c r="C391" s="17"/>
      <c r="D391" s="17"/>
      <c r="E391" s="17"/>
      <c r="F391" s="17"/>
      <c r="G391" s="17"/>
      <c r="H391" s="52" t="s">
        <v>36</v>
      </c>
      <c r="I391" s="17"/>
      <c r="J391" s="20"/>
    </row>
    <row r="392" spans="1:10">
      <c r="A392" s="273"/>
      <c r="B392" s="16" t="s">
        <v>78</v>
      </c>
      <c r="C392" s="17"/>
      <c r="D392" s="17"/>
      <c r="E392" s="17"/>
      <c r="F392" s="17"/>
      <c r="G392" s="17"/>
      <c r="H392" s="52" t="s">
        <v>37</v>
      </c>
      <c r="I392" s="17"/>
      <c r="J392" s="20"/>
    </row>
    <row r="393" spans="1:10" ht="13.5" thickBot="1">
      <c r="A393" s="274"/>
      <c r="B393" s="16" t="s">
        <v>78</v>
      </c>
      <c r="C393" s="17"/>
      <c r="D393" s="17"/>
      <c r="E393" s="17"/>
      <c r="F393" s="17"/>
      <c r="G393" s="17"/>
      <c r="H393" s="52" t="s">
        <v>38</v>
      </c>
      <c r="I393" s="17"/>
      <c r="J393" s="20"/>
    </row>
    <row r="394" spans="1:10" ht="13.5" thickTop="1">
      <c r="A394" s="272">
        <v>46171</v>
      </c>
      <c r="B394" s="16" t="s">
        <v>16</v>
      </c>
      <c r="C394" s="17"/>
      <c r="D394" s="17"/>
      <c r="E394" s="17"/>
      <c r="F394" s="17"/>
      <c r="G394" s="17"/>
      <c r="H394" s="52" t="s">
        <v>17</v>
      </c>
      <c r="I394" s="17"/>
      <c r="J394" s="20"/>
    </row>
    <row r="395" spans="1:10">
      <c r="A395" s="273"/>
      <c r="B395" s="16" t="s">
        <v>16</v>
      </c>
      <c r="C395" s="17"/>
      <c r="D395" s="17"/>
      <c r="E395" s="17"/>
      <c r="F395" s="17"/>
      <c r="G395" s="17"/>
      <c r="H395" s="52" t="s">
        <v>22</v>
      </c>
      <c r="I395" s="17"/>
      <c r="J395" s="20"/>
    </row>
    <row r="396" spans="1:10">
      <c r="A396" s="273"/>
      <c r="B396" s="16" t="s">
        <v>16</v>
      </c>
      <c r="C396" s="17"/>
      <c r="D396" s="17"/>
      <c r="E396" s="17"/>
      <c r="F396" s="17"/>
      <c r="G396" s="17"/>
      <c r="H396" s="52" t="s">
        <v>24</v>
      </c>
      <c r="I396" s="17"/>
      <c r="J396" s="20"/>
    </row>
    <row r="397" spans="1:10">
      <c r="A397" s="273"/>
      <c r="B397" s="16" t="s">
        <v>16</v>
      </c>
      <c r="C397" s="17"/>
      <c r="D397" s="17"/>
      <c r="E397" s="17"/>
      <c r="F397" s="17"/>
      <c r="G397" s="17"/>
      <c r="H397" s="52" t="s">
        <v>25</v>
      </c>
      <c r="I397" s="17"/>
      <c r="J397" s="20"/>
    </row>
    <row r="398" spans="1:10">
      <c r="A398" s="273"/>
      <c r="B398" s="16" t="s">
        <v>16</v>
      </c>
      <c r="C398" s="17"/>
      <c r="D398" s="17"/>
      <c r="E398" s="17"/>
      <c r="F398" s="17"/>
      <c r="G398" s="17"/>
      <c r="H398" s="52" t="s">
        <v>26</v>
      </c>
      <c r="I398" s="17"/>
      <c r="J398" s="20"/>
    </row>
    <row r="399" spans="1:10">
      <c r="A399" s="273"/>
      <c r="B399" s="16" t="s">
        <v>16</v>
      </c>
      <c r="C399" s="17"/>
      <c r="D399" s="17"/>
      <c r="E399" s="17"/>
      <c r="F399" s="17"/>
      <c r="G399" s="17"/>
      <c r="H399" s="52" t="s">
        <v>27</v>
      </c>
      <c r="I399" s="17"/>
      <c r="J399" s="20"/>
    </row>
    <row r="400" spans="1:10">
      <c r="A400" s="273"/>
      <c r="B400" s="16" t="s">
        <v>16</v>
      </c>
      <c r="C400" s="17"/>
      <c r="D400" s="17"/>
      <c r="E400" s="17"/>
      <c r="F400" s="17"/>
      <c r="G400" s="17"/>
      <c r="H400" s="52" t="s">
        <v>28</v>
      </c>
      <c r="I400" s="17"/>
      <c r="J400" s="20"/>
    </row>
    <row r="401" spans="1:10">
      <c r="A401" s="273"/>
      <c r="B401" s="16" t="s">
        <v>16</v>
      </c>
      <c r="C401" s="17"/>
      <c r="D401" s="17"/>
      <c r="E401" s="17"/>
      <c r="F401" s="17"/>
      <c r="G401" s="17"/>
      <c r="H401" s="52" t="s">
        <v>29</v>
      </c>
      <c r="I401" s="17"/>
      <c r="J401" s="20"/>
    </row>
    <row r="402" spans="1:10">
      <c r="A402" s="273"/>
      <c r="B402" s="16" t="s">
        <v>16</v>
      </c>
      <c r="C402" s="17"/>
      <c r="D402" s="17"/>
      <c r="E402" s="17"/>
      <c r="F402" s="17"/>
      <c r="G402" s="17"/>
      <c r="H402" s="52" t="s">
        <v>30</v>
      </c>
      <c r="I402" s="17"/>
      <c r="J402" s="20"/>
    </row>
    <row r="403" spans="1:10">
      <c r="A403" s="273"/>
      <c r="B403" s="16" t="s">
        <v>16</v>
      </c>
      <c r="C403" s="17"/>
      <c r="D403" s="17"/>
      <c r="E403" s="17"/>
      <c r="F403" s="17"/>
      <c r="G403" s="17"/>
      <c r="H403" s="52" t="s">
        <v>34</v>
      </c>
      <c r="I403" s="17"/>
      <c r="J403" s="20"/>
    </row>
    <row r="404" spans="1:10">
      <c r="A404" s="273"/>
      <c r="B404" s="16" t="s">
        <v>16</v>
      </c>
      <c r="C404" s="17"/>
      <c r="D404" s="17"/>
      <c r="E404" s="17"/>
      <c r="F404" s="17"/>
      <c r="G404" s="17"/>
      <c r="H404" s="52" t="s">
        <v>35</v>
      </c>
      <c r="I404" s="17"/>
      <c r="J404" s="20"/>
    </row>
    <row r="405" spans="1:10">
      <c r="A405" s="273"/>
      <c r="B405" s="16" t="s">
        <v>16</v>
      </c>
      <c r="C405" s="17"/>
      <c r="D405" s="17"/>
      <c r="E405" s="17"/>
      <c r="F405" s="17"/>
      <c r="G405" s="17"/>
      <c r="H405" s="52" t="s">
        <v>36</v>
      </c>
      <c r="I405" s="17"/>
      <c r="J405" s="20"/>
    </row>
    <row r="406" spans="1:10">
      <c r="A406" s="273"/>
      <c r="B406" s="16" t="s">
        <v>16</v>
      </c>
      <c r="C406" s="17"/>
      <c r="D406" s="17"/>
      <c r="E406" s="17"/>
      <c r="F406" s="17"/>
      <c r="G406" s="17"/>
      <c r="H406" s="52" t="s">
        <v>37</v>
      </c>
      <c r="I406" s="17"/>
      <c r="J406" s="20"/>
    </row>
    <row r="407" spans="1:10" ht="13.5" thickBot="1">
      <c r="A407" s="274"/>
      <c r="B407" s="16" t="s">
        <v>16</v>
      </c>
      <c r="C407" s="17"/>
      <c r="D407" s="17"/>
      <c r="E407" s="17"/>
      <c r="F407" s="17"/>
      <c r="G407" s="17"/>
      <c r="H407" s="52" t="s">
        <v>38</v>
      </c>
      <c r="I407" s="17"/>
      <c r="J407" s="20"/>
    </row>
    <row r="408" spans="1:10" ht="13.5" thickTop="1">
      <c r="A408" s="272">
        <v>46172</v>
      </c>
      <c r="B408" s="16" t="s">
        <v>16</v>
      </c>
      <c r="C408" s="17"/>
      <c r="D408" s="70"/>
      <c r="E408" s="70"/>
      <c r="F408" s="70"/>
      <c r="G408" s="17"/>
      <c r="H408" s="52" t="s">
        <v>17</v>
      </c>
      <c r="I408" s="17"/>
      <c r="J408" s="20"/>
    </row>
    <row r="409" spans="1:10">
      <c r="A409" s="273"/>
      <c r="B409" s="16" t="s">
        <v>16</v>
      </c>
      <c r="C409" s="17"/>
      <c r="D409" s="70"/>
      <c r="E409" s="70"/>
      <c r="F409" s="70"/>
      <c r="G409" s="17"/>
      <c r="H409" s="52" t="s">
        <v>22</v>
      </c>
      <c r="I409" s="17"/>
      <c r="J409" s="20"/>
    </row>
    <row r="410" spans="1:10">
      <c r="A410" s="273"/>
      <c r="B410" s="16" t="s">
        <v>16</v>
      </c>
      <c r="C410" s="17"/>
      <c r="D410" s="70"/>
      <c r="E410" s="70"/>
      <c r="F410" s="70"/>
      <c r="G410" s="17"/>
      <c r="H410" s="52" t="s">
        <v>24</v>
      </c>
      <c r="I410" s="17"/>
      <c r="J410" s="20"/>
    </row>
    <row r="411" spans="1:10">
      <c r="A411" s="273"/>
      <c r="B411" s="16" t="s">
        <v>16</v>
      </c>
      <c r="C411" s="17"/>
      <c r="D411" s="70"/>
      <c r="E411" s="70"/>
      <c r="F411" s="70"/>
      <c r="G411" s="17"/>
      <c r="H411" s="52" t="s">
        <v>25</v>
      </c>
      <c r="I411" s="17"/>
      <c r="J411" s="20"/>
    </row>
    <row r="412" spans="1:10">
      <c r="A412" s="273"/>
      <c r="B412" s="16" t="s">
        <v>16</v>
      </c>
      <c r="C412" s="17"/>
      <c r="D412" s="70"/>
      <c r="E412" s="70"/>
      <c r="F412" s="70"/>
      <c r="G412" s="17"/>
      <c r="H412" s="52" t="s">
        <v>26</v>
      </c>
      <c r="I412" s="17"/>
      <c r="J412" s="20"/>
    </row>
    <row r="413" spans="1:10">
      <c r="A413" s="273"/>
      <c r="B413" s="16" t="s">
        <v>16</v>
      </c>
      <c r="C413" s="17"/>
      <c r="D413" s="70"/>
      <c r="E413" s="70"/>
      <c r="F413" s="70"/>
      <c r="G413" s="17"/>
      <c r="H413" s="52" t="s">
        <v>27</v>
      </c>
      <c r="I413" s="17"/>
      <c r="J413" s="20"/>
    </row>
    <row r="414" spans="1:10">
      <c r="A414" s="273"/>
      <c r="B414" s="16" t="s">
        <v>16</v>
      </c>
      <c r="C414" s="17"/>
      <c r="D414" s="70"/>
      <c r="E414" s="70"/>
      <c r="F414" s="70"/>
      <c r="G414" s="17"/>
      <c r="H414" s="52" t="s">
        <v>28</v>
      </c>
      <c r="I414" s="17"/>
      <c r="J414" s="17"/>
    </row>
    <row r="415" spans="1:10">
      <c r="A415" s="273"/>
      <c r="B415" s="16" t="s">
        <v>16</v>
      </c>
      <c r="C415" s="17"/>
      <c r="D415" s="70"/>
      <c r="E415" s="70"/>
      <c r="F415" s="70"/>
      <c r="G415" s="17"/>
      <c r="H415" s="52" t="s">
        <v>29</v>
      </c>
      <c r="I415" s="17"/>
      <c r="J415" s="17"/>
    </row>
    <row r="416" spans="1:10">
      <c r="A416" s="273"/>
      <c r="B416" s="16" t="s">
        <v>16</v>
      </c>
      <c r="C416" s="17"/>
      <c r="D416" s="70"/>
      <c r="E416" s="70"/>
      <c r="F416" s="70"/>
      <c r="G416" s="17"/>
      <c r="H416" s="52" t="s">
        <v>30</v>
      </c>
      <c r="I416" s="17"/>
      <c r="J416" s="17"/>
    </row>
    <row r="417" spans="1:10">
      <c r="A417" s="273"/>
      <c r="B417" s="16" t="s">
        <v>16</v>
      </c>
      <c r="C417" s="17"/>
      <c r="D417" s="70"/>
      <c r="E417" s="70"/>
      <c r="F417" s="70"/>
      <c r="G417" s="17"/>
      <c r="H417" s="52" t="s">
        <v>34</v>
      </c>
      <c r="I417" s="17"/>
      <c r="J417" s="17"/>
    </row>
    <row r="418" spans="1:10">
      <c r="A418" s="273"/>
      <c r="B418" s="16" t="s">
        <v>16</v>
      </c>
      <c r="C418" s="17"/>
      <c r="D418" s="70"/>
      <c r="E418" s="70"/>
      <c r="F418" s="70"/>
      <c r="G418" s="17"/>
      <c r="H418" s="53" t="s">
        <v>35</v>
      </c>
      <c r="I418" s="17"/>
      <c r="J418" s="17"/>
    </row>
    <row r="419" spans="1:10">
      <c r="A419" s="273"/>
      <c r="B419" s="16" t="s">
        <v>16</v>
      </c>
      <c r="C419" s="17"/>
      <c r="D419" s="70"/>
      <c r="E419" s="70"/>
      <c r="F419" s="70"/>
      <c r="G419" s="17"/>
      <c r="H419" s="53" t="s">
        <v>36</v>
      </c>
      <c r="I419" s="17"/>
      <c r="J419" s="17"/>
    </row>
    <row r="420" spans="1:10">
      <c r="A420" s="273"/>
      <c r="B420" s="16" t="s">
        <v>16</v>
      </c>
      <c r="C420" s="17"/>
      <c r="D420" s="70"/>
      <c r="E420" s="70"/>
      <c r="F420" s="70"/>
      <c r="G420" s="17"/>
      <c r="H420" s="53" t="s">
        <v>37</v>
      </c>
      <c r="I420" s="17"/>
      <c r="J420" s="17"/>
    </row>
    <row r="421" spans="1:10" ht="13.5" thickBot="1">
      <c r="A421" s="274"/>
      <c r="B421" s="16" t="s">
        <v>16</v>
      </c>
      <c r="C421" s="17"/>
      <c r="D421" s="70"/>
      <c r="E421" s="70"/>
      <c r="F421" s="70"/>
      <c r="G421" s="17"/>
      <c r="H421" s="53" t="s">
        <v>38</v>
      </c>
      <c r="I421" s="17"/>
      <c r="J421" s="17"/>
    </row>
    <row r="422" spans="1:10" ht="13.5" thickTop="1">
      <c r="A422" s="272">
        <v>46173</v>
      </c>
      <c r="B422" s="16" t="s">
        <v>16</v>
      </c>
      <c r="H422" s="52" t="s">
        <v>17</v>
      </c>
    </row>
    <row r="423" spans="1:10">
      <c r="A423" s="273"/>
      <c r="B423" s="16" t="s">
        <v>16</v>
      </c>
      <c r="H423" s="52" t="s">
        <v>22</v>
      </c>
    </row>
    <row r="424" spans="1:10">
      <c r="A424" s="273"/>
      <c r="B424" s="16" t="s">
        <v>16</v>
      </c>
      <c r="H424" s="52" t="s">
        <v>24</v>
      </c>
    </row>
    <row r="425" spans="1:10">
      <c r="A425" s="273"/>
      <c r="B425" s="16" t="s">
        <v>16</v>
      </c>
      <c r="H425" s="52" t="s">
        <v>25</v>
      </c>
    </row>
    <row r="426" spans="1:10">
      <c r="A426" s="273"/>
      <c r="B426" s="16" t="s">
        <v>16</v>
      </c>
      <c r="H426" s="52" t="s">
        <v>26</v>
      </c>
    </row>
    <row r="427" spans="1:10">
      <c r="A427" s="273"/>
      <c r="B427" s="16" t="s">
        <v>16</v>
      </c>
      <c r="H427" s="52" t="s">
        <v>27</v>
      </c>
    </row>
    <row r="428" spans="1:10">
      <c r="A428" s="273"/>
      <c r="B428" s="16" t="s">
        <v>16</v>
      </c>
      <c r="H428" s="52" t="s">
        <v>28</v>
      </c>
    </row>
    <row r="429" spans="1:10">
      <c r="A429" s="273"/>
      <c r="B429" s="16" t="s">
        <v>16</v>
      </c>
      <c r="H429" s="52" t="s">
        <v>29</v>
      </c>
    </row>
    <row r="430" spans="1:10">
      <c r="A430" s="273"/>
      <c r="B430" s="16" t="s">
        <v>16</v>
      </c>
      <c r="H430" s="52" t="s">
        <v>30</v>
      </c>
    </row>
    <row r="431" spans="1:10">
      <c r="A431" s="273"/>
      <c r="B431" s="16" t="s">
        <v>16</v>
      </c>
      <c r="H431" s="52" t="s">
        <v>34</v>
      </c>
    </row>
    <row r="432" spans="1:10">
      <c r="A432" s="273"/>
      <c r="B432" s="16" t="s">
        <v>16</v>
      </c>
      <c r="H432" s="53" t="s">
        <v>35</v>
      </c>
    </row>
    <row r="433" spans="1:8">
      <c r="A433" s="273"/>
      <c r="B433" s="16" t="s">
        <v>16</v>
      </c>
      <c r="H433" s="53" t="s">
        <v>36</v>
      </c>
    </row>
    <row r="434" spans="1:8">
      <c r="A434" s="273"/>
      <c r="B434" s="16" t="s">
        <v>16</v>
      </c>
      <c r="H434" s="53" t="s">
        <v>37</v>
      </c>
    </row>
    <row r="435" spans="1:8">
      <c r="A435" s="274"/>
      <c r="B435" s="16" t="s">
        <v>16</v>
      </c>
      <c r="H435" s="53" t="s">
        <v>38</v>
      </c>
    </row>
  </sheetData>
  <mergeCells count="31">
    <mergeCell ref="A422:A435"/>
    <mergeCell ref="A338:A351"/>
    <mergeCell ref="A352:A365"/>
    <mergeCell ref="A366:A379"/>
    <mergeCell ref="A380:A393"/>
    <mergeCell ref="A394:A407"/>
    <mergeCell ref="A408:A421"/>
    <mergeCell ref="A254:A267"/>
    <mergeCell ref="A268:A281"/>
    <mergeCell ref="A282:A295"/>
    <mergeCell ref="A296:A309"/>
    <mergeCell ref="A310:A323"/>
    <mergeCell ref="A324:A337"/>
    <mergeCell ref="A170:A183"/>
    <mergeCell ref="A184:A197"/>
    <mergeCell ref="A198:A211"/>
    <mergeCell ref="A212:A225"/>
    <mergeCell ref="A226:A239"/>
    <mergeCell ref="A240:A253"/>
    <mergeCell ref="A86:A99"/>
    <mergeCell ref="A100:A113"/>
    <mergeCell ref="A114:A127"/>
    <mergeCell ref="A128:A141"/>
    <mergeCell ref="A142:A155"/>
    <mergeCell ref="A156:A169"/>
    <mergeCell ref="A2:A15"/>
    <mergeCell ref="A16:A29"/>
    <mergeCell ref="A30:A43"/>
    <mergeCell ref="A44:A57"/>
    <mergeCell ref="A58:A71"/>
    <mergeCell ref="A72:A8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8"/>
  <sheetViews>
    <sheetView workbookViewId="0"/>
  </sheetViews>
  <sheetFormatPr defaultColWidth="12.7109375" defaultRowHeight="15.75" customHeight="1"/>
  <sheetData>
    <row r="1" spans="1:2" ht="15.75" customHeight="1"/>
    <row r="2" spans="1:2" ht="12.75">
      <c r="A2" s="1" t="s">
        <v>0</v>
      </c>
      <c r="B2" s="1"/>
    </row>
    <row r="3" spans="1:2" ht="12.75">
      <c r="A3" s="2" t="s">
        <v>1</v>
      </c>
      <c r="B3" s="3"/>
    </row>
    <row r="4" spans="1:2" ht="12.75">
      <c r="A4" s="2" t="s">
        <v>2</v>
      </c>
      <c r="B4" s="4"/>
    </row>
    <row r="5" spans="1:2" ht="12.75">
      <c r="A5" s="2" t="s">
        <v>3</v>
      </c>
      <c r="B5" s="5"/>
    </row>
    <row r="8" spans="1:2" ht="12.75">
      <c r="A8" s="1" t="s">
        <v>4</v>
      </c>
      <c r="B8" s="1" t="s">
        <v>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2"/>
  <sheetViews>
    <sheetView workbookViewId="0"/>
  </sheetViews>
  <sheetFormatPr defaultColWidth="12.7109375" defaultRowHeight="15.75" customHeight="1"/>
  <cols>
    <col min="1" max="1" width="13.28515625" customWidth="1"/>
    <col min="2" max="2" width="15.28515625" customWidth="1"/>
    <col min="3" max="3" width="15" customWidth="1"/>
    <col min="4" max="4" width="17.42578125" customWidth="1"/>
    <col min="5" max="5" width="17.7109375" customWidth="1"/>
    <col min="6" max="6" width="19.28515625" customWidth="1"/>
    <col min="7" max="7" width="44.42578125" customWidth="1"/>
    <col min="8" max="8" width="12.42578125" customWidth="1"/>
    <col min="9" max="9" width="55.140625" customWidth="1"/>
  </cols>
  <sheetData>
    <row r="1" spans="1:9">
      <c r="A1" s="6" t="str">
        <f ca="1">IFERROR(__xludf.DUMMYFUNCTION("QUERY({
  'Июль 25'!A:H;
  'Июнь 25'!A:H;
  'Май 25'!A:H;
  'Апрель 25'!A:H;
  'Март 25'!A:H;
  'Февраль 25'!A:H;
  'Январь 25'!A:H;
  'Декабрь 24'!A:H;
  'Ноябрь 24'!A:H;
  'Октябрь 24'!A:H;
  'Сентябрь 24'!A:H;
  'Июнь 24'!A:H;
  'Июль 24'!A:H;
  'Авгус"&amp;"т 24'!A:H;
  'Май 24'!A:H;
  'Апрель 24'!A:H;
  'Март 24'!A:H
},
""select Col1, Col2, Col3, Col4, Col5, Col6, Col7, Col8 where Col4 = 'Создан тикет' OR Col4 = 'В работе'"", 1)"),"")</f>
        <v/>
      </c>
      <c r="B1" s="6" t="str">
        <f ca="1">IFERROR(__xludf.DUMMYFUNCTION("""COMPUTED_VALUE"""),"Ответственный")</f>
        <v>Ответственный</v>
      </c>
      <c r="C1" s="6" t="str">
        <f ca="1">IFERROR(__xludf.DUMMYFUNCTION("""COMPUTED_VALUE"""),"Клиент")</f>
        <v>Клиент</v>
      </c>
      <c r="D1" s="6" t="str">
        <f ca="1">IFERROR(__xludf.DUMMYFUNCTION("""COMPUTED_VALUE"""),"Статус обращения")</f>
        <v>Статус обращения</v>
      </c>
      <c r="E1" s="6" t="str">
        <f ca="1">IFERROR(__xludf.DUMMYFUNCTION("""COMPUTED_VALUE"""),"Срок решения и комментарий")</f>
        <v>Срок решения и комментарий</v>
      </c>
      <c r="F1" s="6" t="str">
        <f ca="1">IFERROR(__xludf.DUMMYFUNCTION("""COMPUTED_VALUE"""),"Решение (ссылка на тикет/ссылка на документацию)")</f>
        <v>Решение (ссылка на тикет/ссылка на документацию)</v>
      </c>
      <c r="G1" s="6" t="str">
        <f ca="1">IFERROR(__xludf.DUMMYFUNCTION("""COMPUTED_VALUE"""),"Обращение клиента")</f>
        <v>Обращение клиента</v>
      </c>
      <c r="H1" s="6" t="str">
        <f ca="1">IFERROR(__xludf.DUMMYFUNCTION("""COMPUTED_VALUE"""),"Время")</f>
        <v>Время</v>
      </c>
      <c r="I1" s="6"/>
    </row>
    <row r="2" spans="1:9">
      <c r="A2" s="7"/>
      <c r="B2" s="8" t="str">
        <f ca="1">IFERROR(__xludf.DUMMYFUNCTION("""COMPUTED_VALUE"""),"Червякова Ольга")</f>
        <v>Червякова Ольга</v>
      </c>
      <c r="C2" s="8" t="str">
        <f ca="1">IFERROR(__xludf.DUMMYFUNCTION("""COMPUTED_VALUE"""),"КХЛ")</f>
        <v>КХЛ</v>
      </c>
      <c r="D2" s="8" t="str">
        <f ca="1">IFERROR(__xludf.DUMMYFUNCTION("""COMPUTED_VALUE"""),"Создан тикет")</f>
        <v>Создан тикет</v>
      </c>
      <c r="E2" s="8"/>
      <c r="F2" s="8"/>
      <c r="G2" s="8" t="str">
        <f ca="1">IFERROR(__xludf.DUMMYFUNCTION("""COMPUTED_VALUE"""),"Коллеги, заметил один момент на вебкастере. Через поиск хочу найти все голы Виноградова за сезон 24/25")</f>
        <v>Коллеги, заметил один момент на вебкастере. Через поиск хочу найти все голы Виноградова за сезон 24/25</v>
      </c>
      <c r="H2" s="8" t="str">
        <f ca="1">IFERROR(__xludf.DUMMYFUNCTION("""COMPUTED_VALUE"""),"13:00-14:00")</f>
        <v>13:00-14:00</v>
      </c>
      <c r="I2" s="8"/>
    </row>
    <row r="3" spans="1:9">
      <c r="A3" s="7"/>
      <c r="B3" s="8" t="str">
        <f ca="1">IFERROR(__xludf.DUMMYFUNCTION("""COMPUTED_VALUE"""),"Червякова Ольга")</f>
        <v>Червякова Ольга</v>
      </c>
      <c r="C3" s="8" t="str">
        <f ca="1">IFERROR(__xludf.DUMMYFUNCTION("""COMPUTED_VALUE"""),"RDS")</f>
        <v>RDS</v>
      </c>
      <c r="D3" s="8" t="str">
        <f ca="1">IFERROR(__xludf.DUMMYFUNCTION("""COMPUTED_VALUE"""),"В работе")</f>
        <v>В работе</v>
      </c>
      <c r="E3" s="8"/>
      <c r="F3" s="8"/>
      <c r="G3" s="8" t="str">
        <f ca="1">IFERROR(__xludf.DUMMYFUNCTION("""COMPUTED_VALUE"""),"Коллеги, добрый день!
Посмотрите, пожалуйста, запрос от пользователя:
Плеер нормально работает только в режиме окна, а в полноэкранном режиме картинка дёргается так, что невозможно смотреть.
Подскажите, что можно ответить?")</f>
        <v>Коллеги, добрый день!
Посмотрите, пожалуйста, запрос от пользователя:
Плеер нормально работает только в режиме окна, а в полноэкранном режиме картинка дёргается так, что невозможно смотреть.
Подскажите, что можно ответить?</v>
      </c>
      <c r="H3" s="8" t="str">
        <f ca="1">IFERROR(__xludf.DUMMYFUNCTION("""COMPUTED_VALUE"""),"16:00-17:00")</f>
        <v>16:00-17:00</v>
      </c>
      <c r="I3" s="8"/>
    </row>
    <row r="4" spans="1:9">
      <c r="A4" s="7"/>
      <c r="B4" s="8" t="str">
        <f ca="1">IFERROR(__xludf.DUMMYFUNCTION("""COMPUTED_VALUE"""),"Червякова Ольга")</f>
        <v>Червякова Ольга</v>
      </c>
      <c r="C4" s="8" t="str">
        <f ca="1">IFERROR(__xludf.DUMMYFUNCTION("""COMPUTED_VALUE"""),"МатчТВ")</f>
        <v>МатчТВ</v>
      </c>
      <c r="D4" s="8" t="str">
        <f ca="1">IFERROR(__xludf.DUMMYFUNCTION("""COMPUTED_VALUE"""),"В работе")</f>
        <v>В работе</v>
      </c>
      <c r="E4" s="8"/>
      <c r="F4" s="8"/>
      <c r="G4" s="8" t="str">
        <f ca="1">IFERROR(__xludf.DUMMYFUNCTION("""COMPUTED_VALUE"""),"Здравствуйте. Коллеги, проблема с загрузкой файла по ссылке. Загружаю: https://fc.gpm-match.ru/index.php/s/PEF86rCfTb5Qyw4
Получаю результат: https://video.matchtv.ru/client/events/1279141")</f>
        <v>Здравствуйте. Коллеги, проблема с загрузкой файла по ссылке. Загружаю: https://fc.gpm-match.ru/index.php/s/PEF86rCfTb5Qyw4
Получаю результат: https://video.matchtv.ru/client/events/1279141</v>
      </c>
      <c r="H4" s="8" t="str">
        <f ca="1">IFERROR(__xludf.DUMMYFUNCTION("""COMPUTED_VALUE"""),"18:00-19:00")</f>
        <v>18:00-19:00</v>
      </c>
      <c r="I4" s="8"/>
    </row>
    <row r="5" spans="1:9">
      <c r="A5" s="7"/>
      <c r="B5" s="8" t="str">
        <f ca="1">IFERROR(__xludf.DUMMYFUNCTION("""COMPUTED_VALUE"""),"Червякова Ольга")</f>
        <v>Червякова Ольга</v>
      </c>
      <c r="C5" s="8" t="str">
        <f ca="1">IFERROR(__xludf.DUMMYFUNCTION("""COMPUTED_VALUE"""),"МатчТВ")</f>
        <v>МатчТВ</v>
      </c>
      <c r="D5" s="8" t="str">
        <f ca="1">IFERROR(__xludf.DUMMYFUNCTION("""COMPUTED_VALUE"""),"В работе")</f>
        <v>В работе</v>
      </c>
      <c r="E5" s="8"/>
      <c r="F5" s="8"/>
      <c r="G5" s="8" t="str">
        <f ca="1">IFERROR(__xludf.DUMMYFUNCTION("""COMPUTED_VALUE"""),"Добрый день. Установка «заглушки» на дополнительные камеры РПЛ, сломало отображение доп. камер - бесконечное ожидание вместо «заглушки».")</f>
        <v>Добрый день. Установка «заглушки» на дополнительные камеры РПЛ, сломало отображение доп. камер - бесконечное ожидание вместо «заглушки».</v>
      </c>
      <c r="H5" s="8" t="str">
        <f ca="1">IFERROR(__xludf.DUMMYFUNCTION("""COMPUTED_VALUE"""),"16:00-17:00")</f>
        <v>16:00-17:00</v>
      </c>
      <c r="I5" s="8"/>
    </row>
    <row r="6" spans="1:9">
      <c r="A6" s="7"/>
      <c r="B6" s="8" t="str">
        <f ca="1">IFERROR(__xludf.DUMMYFUNCTION("""COMPUTED_VALUE"""),"Толкачев Егор")</f>
        <v>Толкачев Егор</v>
      </c>
      <c r="C6" s="8" t="str">
        <f ca="1">IFERROR(__xludf.DUMMYFUNCTION("""COMPUTED_VALUE"""),"Restream")</f>
        <v>Restream</v>
      </c>
      <c r="D6" s="8" t="str">
        <f ca="1">IFERROR(__xludf.DUMMYFUNCTION("""COMPUTED_VALUE"""),"В работе")</f>
        <v>В работе</v>
      </c>
      <c r="E6" s="8"/>
      <c r="F6" s="8"/>
      <c r="G6" s="8" t="str">
        <f ca="1">IFERROR(__xludf.DUMMYFUNCTION("""COMPUTED_VALUE"""),"Здравствуйте, продолжает скакать картинка")</f>
        <v>Здравствуйте, продолжает скакать картинка</v>
      </c>
      <c r="H6" s="8" t="str">
        <f ca="1">IFERROR(__xludf.DUMMYFUNCTION("""COMPUTED_VALUE"""),"19:00-20:00")</f>
        <v>19:00-20:00</v>
      </c>
      <c r="I6" s="8"/>
    </row>
    <row r="7" spans="1:9">
      <c r="A7" s="7"/>
      <c r="B7" s="8" t="str">
        <f ca="1">IFERROR(__xludf.DUMMYFUNCTION("""COMPUTED_VALUE"""),"Алексеева Александра")</f>
        <v>Алексеева Александра</v>
      </c>
      <c r="C7" s="8" t="str">
        <f ca="1">IFERROR(__xludf.DUMMYFUNCTION("""COMPUTED_VALUE"""),"ТВСтарт")</f>
        <v>ТВСтарт</v>
      </c>
      <c r="D7" s="8" t="str">
        <f ca="1">IFERROR(__xludf.DUMMYFUNCTION("""COMPUTED_VALUE"""),"Создан тикет")</f>
        <v>Создан тикет</v>
      </c>
      <c r="E7" s="8"/>
      <c r="F7" s="9" t="str">
        <f ca="1">IFERROR(__xludf.DUMMYFUNCTION("""COMPUTED_VALUE"""),"https://rdm.inventos.ru/issues/159051")</f>
        <v>https://rdm.inventos.ru/issues/159051</v>
      </c>
      <c r="G7" s="8" t="str">
        <f ca="1">IFERROR(__xludf.DUMMYFUNCTION("""COMPUTED_VALUE"""),"Добрый день. Как там наш сервер поживает, скоро запустим?")</f>
        <v>Добрый день. Как там наш сервер поживает, скоро запустим?</v>
      </c>
      <c r="H7" s="8" t="str">
        <f ca="1">IFERROR(__xludf.DUMMYFUNCTION("""COMPUTED_VALUE"""),"12:00-13:00")</f>
        <v>12:00-13:00</v>
      </c>
      <c r="I7" s="8"/>
    </row>
    <row r="8" spans="1:9">
      <c r="A8" s="7"/>
      <c r="B8" s="8" t="str">
        <f ca="1">IFERROR(__xludf.DUMMYFUNCTION("""COMPUTED_VALUE"""),"Алексеева Александра")</f>
        <v>Алексеева Александра</v>
      </c>
      <c r="C8" s="8" t="str">
        <f ca="1">IFERROR(__xludf.DUMMYFUNCTION("""COMPUTED_VALUE"""),"ЛигаВТБ")</f>
        <v>ЛигаВТБ</v>
      </c>
      <c r="D8" s="8" t="str">
        <f ca="1">IFERROR(__xludf.DUMMYFUNCTION("""COMPUTED_VALUE"""),"Создан тикет")</f>
        <v>Создан тикет</v>
      </c>
      <c r="E8" s="8"/>
      <c r="F8" s="9" t="str">
        <f ca="1">IFERROR(__xludf.DUMMYFUNCTION("""COMPUTED_VALUE"""),"https://rdm.inventos.ru/issues/160903")</f>
        <v>https://rdm.inventos.ru/issues/160903</v>
      </c>
      <c r="G8" s="8" t="str">
        <f ca="1">IFERROR(__xludf.DUMMYFUNCTION("""COMPUTED_VALUE"""),"Виталий Брагин, [10 июня 2025 г., 10:52:26]:
Здравствуйте. Давайте отключим совсем сервер ВТБ SDI 5,6,7,8 эти каналы мы переведём на новый сервер, они нам не понадобятся летом.
Хотя нет. эти каналы разбросаны по разным серверам. Лучше отключим сервер 1,"&amp;"2,3,4 совсем и переместим каналы на новый сервер.
Сервер мы получается возвращаем вам.")</f>
        <v>Виталий Брагин, [10 июня 2025 г., 10:52:26]:
Здравствуйте. Давайте отключим совсем сервер ВТБ SDI 5,6,7,8 эти каналы мы переведём на новый сервер, они нам не понадобятся летом.
Хотя нет. эти каналы разбросаны по разным серверам. Лучше отключим сервер 1,2,3,4 совсем и переместим каналы на новый сервер.
Сервер мы получается возвращаем вам.</v>
      </c>
      <c r="H8" s="8" t="str">
        <f ca="1">IFERROR(__xludf.DUMMYFUNCTION("""COMPUTED_VALUE"""),"10:00-11:00")</f>
        <v>10:00-11:00</v>
      </c>
      <c r="I8" s="8"/>
    </row>
    <row r="9" spans="1:9">
      <c r="A9" s="7"/>
      <c r="B9" s="8" t="str">
        <f ca="1">IFERROR(__xludf.DUMMYFUNCTION("""COMPUTED_VALUE"""),"Толкачев Егор")</f>
        <v>Толкачев Егор</v>
      </c>
      <c r="C9" s="8" t="str">
        <f ca="1">IFERROR(__xludf.DUMMYFUNCTION("""COMPUTED_VALUE"""),"Restream")</f>
        <v>Restream</v>
      </c>
      <c r="D9" s="8" t="str">
        <f ca="1">IFERROR(__xludf.DUMMYFUNCTION("""COMPUTED_VALUE"""),"Создан тикет")</f>
        <v>Создан тикет</v>
      </c>
      <c r="E9" s="8"/>
      <c r="F9" s="10" t="str">
        <f ca="1">IFERROR(__xludf.DUMMYFUNCTION("""COMPUTED_VALUE"""),"https://rdm.inventos.ru/issues/161135")</f>
        <v>https://rdm.inventos.ru/issues/161135</v>
      </c>
      <c r="G9" s="8" t="str">
        <f ca="1">IFERROR(__xludf.DUMMYFUNCTION("""COMPUTED_VALUE"""),"Добрый вечер! Почему то вчера и сегодня в вечернее время трансляция приходит на restream, но в ВК вобще не пошла а на Ютюб пошла минут через 8 после начала эфира")</f>
        <v>Добрый вечер! Почему то вчера и сегодня в вечернее время трансляция приходит на restream, но в ВК вобще не пошла а на Ютюб пошла минут через 8 после начала эфира</v>
      </c>
      <c r="H9" s="8" t="str">
        <f ca="1">IFERROR(__xludf.DUMMYFUNCTION("""COMPUTED_VALUE"""),"20:00-21:00")</f>
        <v>20:00-21:00</v>
      </c>
      <c r="I9" s="8"/>
    </row>
    <row r="10" spans="1:9">
      <c r="A10" s="7"/>
      <c r="B10" s="8" t="str">
        <f ca="1">IFERROR(__xludf.DUMMYFUNCTION("""COMPUTED_VALUE"""),"Алексеева Александра")</f>
        <v>Алексеева Александра</v>
      </c>
      <c r="C10" s="8" t="str">
        <f ca="1">IFERROR(__xludf.DUMMYFUNCTION("""COMPUTED_VALUE"""),"ЛигаВТБ")</f>
        <v>ЛигаВТБ</v>
      </c>
      <c r="D10" s="8" t="str">
        <f ca="1">IFERROR(__xludf.DUMMYFUNCTION("""COMPUTED_VALUE"""),"Создан тикет")</f>
        <v>Создан тикет</v>
      </c>
      <c r="E10" s="8" t="str">
        <f ca="1">IFERROR(__xludf.DUMMYFUNCTION("""COMPUTED_VALUE"""),"Костя ответил")</f>
        <v>Костя ответил</v>
      </c>
      <c r="F10" s="9" t="str">
        <f ca="1">IFERROR(__xludf.DUMMYFUNCTION("""COMPUTED_VALUE"""),"https://rdm.inventos.ru/issues/160903")</f>
        <v>https://rdm.inventos.ru/issues/160903</v>
      </c>
      <c r="G10" s="8" t="str">
        <f ca="1">IFERROR(__xludf.DUMMYFUNCTION("""COMPUTED_VALUE"""),"Здравствуйте. Подскажите, как проходит процесс переноса данный с сервера ВТБ ?")</f>
        <v>Здравствуйте. Подскажите, как проходит процесс переноса данный с сервера ВТБ ?</v>
      </c>
      <c r="H10" s="8" t="str">
        <f ca="1">IFERROR(__xludf.DUMMYFUNCTION("""COMPUTED_VALUE"""),"13:00-14:00")</f>
        <v>13:00-14:00</v>
      </c>
      <c r="I10" s="8"/>
    </row>
    <row r="11" spans="1:9">
      <c r="A11" s="7"/>
      <c r="B11" s="8" t="str">
        <f ca="1">IFERROR(__xludf.DUMMYFUNCTION("""COMPUTED_VALUE"""),"Алексеева Александра")</f>
        <v>Алексеева Александра</v>
      </c>
      <c r="C11" s="8" t="str">
        <f ca="1">IFERROR(__xludf.DUMMYFUNCTION("""COMPUTED_VALUE"""),"МатчТВ")</f>
        <v>МатчТВ</v>
      </c>
      <c r="D11" s="8" t="str">
        <f ca="1">IFERROR(__xludf.DUMMYFUNCTION("""COMPUTED_VALUE"""),"Создан тикет")</f>
        <v>Создан тикет</v>
      </c>
      <c r="E11" s="8"/>
      <c r="F11" s="9" t="str">
        <f ca="1">IFERROR(__xludf.DUMMYFUNCTION("""COMPUTED_VALUE"""),"https://rdm.inventos.ru/issues/161279")</f>
        <v>https://rdm.inventos.ru/issues/161279</v>
      </c>
      <c r="G11" s="8" t="str">
        <f ca="1">IFERROR(__xludf.DUMMYFUNCTION("""COMPUTED_VALUE"""),"Доброе утро!
@small9rose  помогите, пожалуйста, разобраться с пользователем. 
UID LNrTyVjmWnugex5DCELcMX 
https://api.video.matchtv.ru/client/users/2352501
Перехожу в транзакции, а там у данного пользователя почему то множество покупок и разные почты.
Реа"&amp;"льная покупка пользователя 23 июня 2025 в 10:25
https://api.video.matchtv.ru/admin/transactions?date_from=2024-08-31&amp;transaction%5Bcustomer%5D=2352501")</f>
        <v>Доброе утро!
@small9rose  помогите, пожалуйста, разобраться с пользователем. 
UID LNrTyVjmWnugex5DCELcMX 
https://api.video.matchtv.ru/client/users/2352501
Перехожу в транзакции, а там у данного пользователя почему то множество покупок и разные почты.
Реальная покупка пользователя 23 июня 2025 в 10:25
https://api.video.matchtv.ru/admin/transactions?date_from=2024-08-31&amp;transaction%5Bcustomer%5D=2352501</v>
      </c>
      <c r="H11" s="8" t="str">
        <f ca="1">IFERROR(__xludf.DUMMYFUNCTION("""COMPUTED_VALUE"""),"10:00-11:00")</f>
        <v>10:00-11:00</v>
      </c>
      <c r="I11" s="8"/>
    </row>
    <row r="12" spans="1:9">
      <c r="A12" s="7"/>
      <c r="B12" s="8" t="str">
        <f ca="1">IFERROR(__xludf.DUMMYFUNCTION("""COMPUTED_VALUE"""),"Алексеева Александра")</f>
        <v>Алексеева Александра</v>
      </c>
      <c r="C12" s="8" t="str">
        <f ca="1">IFERROR(__xludf.DUMMYFUNCTION("""COMPUTED_VALUE"""),"МатчТВ")</f>
        <v>МатчТВ</v>
      </c>
      <c r="D12" s="8" t="str">
        <f ca="1">IFERROR(__xludf.DUMMYFUNCTION("""COMPUTED_VALUE"""),"Создан тикет")</f>
        <v>Создан тикет</v>
      </c>
      <c r="E12" s="8"/>
      <c r="F12" s="9" t="str">
        <f ca="1">IFERROR(__xludf.DUMMYFUNCTION("""COMPUTED_VALUE"""),"https://rdm.inventos.ru/issues/161291")</f>
        <v>https://rdm.inventos.ru/issues/161291</v>
      </c>
      <c r="G12" s="8" t="str">
        <f ca="1">IFERROR(__xludf.DUMMYFUNCTION("""COMPUTED_VALUE"""),"@konyshevvvv @small9rose добрый день!
Мы закончили снимать с публикации ролики и трансляции немецких футбольных турниров, на которые у нас истекли права. Можно начать очищать от них хранилище:
Удалить все ролики и трансляции:
У которых есть признак ""Т"&amp;"урнир"":
- Бундеслига (Германия);
-  Кубок Германии 2024-25;
- Суперкубок Германии. 2024;
- Суперкубок Германии. 2023;
- Вторая Бундеслига 2024-25;
- Вторая Бундеслига (Германия).
У которых в поле ""Название"" есть сочетания:
- Чемпионат Германии;
- Чемп"&amp;"ионата Германии;
- Кубок Германии;
- Кубка Германии;
- Суперкубок Германии;
- Суперкубка Германии;
- Вторая Бундеслига;
- Второй Бундеслиги.")</f>
        <v>@konyshevvvv @small9rose добрый день!
Мы закончили снимать с публикации ролики и трансляции немецких футбольных турниров, на которые у нас истекли права. Можно начать очищать от них хранилище:
Удалить все ролики и трансляции:
У которых есть признак "Турнир":
- Бундеслига (Германия);
-  Кубок Германии 2024-25;
- Суперкубок Германии. 2024;
- Суперкубок Германии. 2023;
- Вторая Бундеслига 2024-25;
- Вторая Бундеслига (Германия).
У которых в поле "Название" есть сочетания:
- Чемпионат Германии;
- Чемпионата Германии;
- Кубок Германии;
- Кубка Германии;
- Суперкубок Германии;
- Суперкубка Германии;
- Вторая Бундеслига;
- Второй Бундеслиги.</v>
      </c>
      <c r="H12" s="8" t="str">
        <f ca="1">IFERROR(__xludf.DUMMYFUNCTION("""COMPUTED_VALUE"""),"12:00-13:00")</f>
        <v>12:00-13:00</v>
      </c>
      <c r="I12" s="8"/>
    </row>
    <row r="13" spans="1:9">
      <c r="A13" s="7"/>
      <c r="B13" s="8" t="str">
        <f ca="1">IFERROR(__xludf.DUMMYFUNCTION("""COMPUTED_VALUE"""),"Толкачев Егор")</f>
        <v>Толкачев Егор</v>
      </c>
      <c r="C13" s="8" t="str">
        <f ca="1">IFERROR(__xludf.DUMMYFUNCTION("""COMPUTED_VALUE"""),"Restream")</f>
        <v>Restream</v>
      </c>
      <c r="D13" s="8" t="str">
        <f ca="1">IFERROR(__xludf.DUMMYFUNCTION("""COMPUTED_VALUE"""),"В работе")</f>
        <v>В работе</v>
      </c>
      <c r="E13" s="8"/>
      <c r="F13" s="8"/>
      <c r="G13" s="8" t="str">
        <f ca="1">IFERROR(__xludf.DUMMYFUNCTION("""COMPUTED_VALUE"""),"Хочу сделать рестрим с тик тока. Скачал тик ток студию , но он не дает запускать, пишет что 180 дней не было эфира, как это исправить ?")</f>
        <v>Хочу сделать рестрим с тик тока. Скачал тик ток студию , но он не дает запускать, пишет что 180 дней не было эфира, как это исправить ?</v>
      </c>
      <c r="H13" s="8" t="str">
        <f ca="1">IFERROR(__xludf.DUMMYFUNCTION("""COMPUTED_VALUE"""),"15:00-16:00")</f>
        <v>15:00-16:00</v>
      </c>
      <c r="I13" s="8"/>
    </row>
    <row r="14" spans="1:9">
      <c r="A14" s="7"/>
      <c r="B14" s="8" t="str">
        <f ca="1">IFERROR(__xludf.DUMMYFUNCTION("""COMPUTED_VALUE"""),"Щемелинин Владислав ")</f>
        <v xml:space="preserve">Щемелинин Владислав </v>
      </c>
      <c r="C14" s="8" t="str">
        <f ca="1">IFERROR(__xludf.DUMMYFUNCTION("""COMPUTED_VALUE"""),"Restream")</f>
        <v>Restream</v>
      </c>
      <c r="D14" s="8" t="str">
        <f ca="1">IFERROR(__xludf.DUMMYFUNCTION("""COMPUTED_VALUE"""),"Создан тикет")</f>
        <v>Создан тикет</v>
      </c>
      <c r="E14" s="8" t="str">
        <f ca="1">IFERROR(__xludf.DUMMYFUNCTION("""COMPUTED_VALUE"""),"Передал Сегегину для решения")</f>
        <v>Передал Сегегину для решения</v>
      </c>
      <c r="F14" s="9" t="str">
        <f ca="1">IFERROR(__xludf.DUMMYFUNCTION("""COMPUTED_VALUE"""),"https://rdm.inventos.ru/issues/160551")</f>
        <v>https://rdm.inventos.ru/issues/160551</v>
      </c>
      <c r="G14" s="8" t="str">
        <f ca="1">IFERROR(__xludf.DUMMYFUNCTION("""COMPUTED_VALUE"""),"Дергается картинка на стриме")</f>
        <v>Дергается картинка на стриме</v>
      </c>
      <c r="H14" s="8" t="str">
        <f ca="1">IFERROR(__xludf.DUMMYFUNCTION("""COMPUTED_VALUE"""),"20:00-21:00")</f>
        <v>20:00-21:00</v>
      </c>
      <c r="I14" s="8"/>
    </row>
    <row r="15" spans="1:9">
      <c r="A15" s="7">
        <f ca="1">IFERROR(__xludf.DUMMYFUNCTION("""COMPUTED_VALUE"""),45750)</f>
        <v>45750</v>
      </c>
      <c r="B15" s="8" t="str">
        <f ca="1">IFERROR(__xludf.DUMMYFUNCTION("""COMPUTED_VALUE"""),"Алексеева Александра")</f>
        <v>Алексеева Александра</v>
      </c>
      <c r="C15" s="8" t="str">
        <f ca="1">IFERROR(__xludf.DUMMYFUNCTION("""COMPUTED_VALUE"""),"Restream")</f>
        <v>Restream</v>
      </c>
      <c r="D15" s="8" t="str">
        <f ca="1">IFERROR(__xludf.DUMMYFUNCTION("""COMPUTED_VALUE"""),"Создан тикет")</f>
        <v>Создан тикет</v>
      </c>
      <c r="E15" s="8"/>
      <c r="F15" s="9" t="str">
        <f ca="1">IFERROR(__xludf.DUMMYFUNCTION("""COMPUTED_VALUE"""),"https://rdm.inventos.ru/issues/156599")</f>
        <v>https://rdm.inventos.ru/issues/156599</v>
      </c>
      <c r="G15" s="8" t="str">
        <f ca="1">IFERROR(__xludf.DUMMYFUNCTION("""COMPUTED_VALUE"""),"ребята, привет.  я все понимаю, но уже полмесяца чат толком не работает на стримах. можно все-таки узнать, когда будет обновление, которое эту проблему уже решит? трансляции проводить в таких условиях не комфортно ни нам, ни зрителям.")</f>
        <v>ребята, привет.  я все понимаю, но уже полмесяца чат толком не работает на стримах. можно все-таки узнать, когда будет обновление, которое эту проблему уже решит? трансляции проводить в таких условиях не комфортно ни нам, ни зрителям.</v>
      </c>
      <c r="H15" s="8" t="str">
        <f ca="1">IFERROR(__xludf.DUMMYFUNCTION("""COMPUTED_VALUE"""),"9:00-10:00")</f>
        <v>9:00-10:00</v>
      </c>
      <c r="I15" s="8"/>
    </row>
    <row r="16" spans="1:9">
      <c r="A16" s="7">
        <f ca="1">IFERROR(__xludf.DUMMYFUNCTION("""COMPUTED_VALUE"""),45738)</f>
        <v>45738</v>
      </c>
      <c r="B16" s="8" t="str">
        <f ca="1">IFERROR(__xludf.DUMMYFUNCTION("""COMPUTED_VALUE"""),"Алексеева Александра")</f>
        <v>Алексеева Александра</v>
      </c>
      <c r="C16" s="8" t="str">
        <f ca="1">IFERROR(__xludf.DUMMYFUNCTION("""COMPUTED_VALUE"""),"Restream")</f>
        <v>Restream</v>
      </c>
      <c r="D16" s="8" t="str">
        <f ca="1">IFERROR(__xludf.DUMMYFUNCTION("""COMPUTED_VALUE"""),"Создан тикет")</f>
        <v>Создан тикет</v>
      </c>
      <c r="E16" s="8"/>
      <c r="F16" s="9" t="str">
        <f ca="1">IFERROR(__xludf.DUMMYFUNCTION("""COMPUTED_VALUE"""),"https://rdm.inventos.ru/issues/156599 ")</f>
        <v xml:space="preserve">https://rdm.inventos.ru/issues/156599 </v>
      </c>
      <c r="G16" s="8" t="str">
        <f ca="1">IFERROR(__xludf.DUMMYFUNCTION("""COMPUTED_VALUE"""),"Здравствуйте. Чат по-прежнему не собирает в себя сообщения самостоятельно. Приходится постоянно вручную обновлять кэш, чтобы сообщения прогружались")</f>
        <v>Здравствуйте. Чат по-прежнему не собирает в себя сообщения самостоятельно. Приходится постоянно вручную обновлять кэш, чтобы сообщения прогружались</v>
      </c>
      <c r="H16" s="8" t="str">
        <f ca="1">IFERROR(__xludf.DUMMYFUNCTION("""COMPUTED_VALUE"""),"9:00-10:00")</f>
        <v>9:00-10:00</v>
      </c>
      <c r="I16" s="8"/>
    </row>
    <row r="17" spans="1:9">
      <c r="A17" s="7"/>
      <c r="B17" s="8" t="str">
        <f ca="1">IFERROR(__xludf.DUMMYFUNCTION("""COMPUTED_VALUE"""),"Алексеева Александра")</f>
        <v>Алексеева Александра</v>
      </c>
      <c r="C17" s="8" t="str">
        <f ca="1">IFERROR(__xludf.DUMMYFUNCTION("""COMPUTED_VALUE"""),"Restream")</f>
        <v>Restream</v>
      </c>
      <c r="D17" s="8" t="str">
        <f ca="1">IFERROR(__xludf.DUMMYFUNCTION("""COMPUTED_VALUE"""),"Создан тикет")</f>
        <v>Создан тикет</v>
      </c>
      <c r="E17" s="8"/>
      <c r="F17" s="9" t="str">
        <f ca="1">IFERROR(__xludf.DUMMYFUNCTION("""COMPUTED_VALUE"""),"https://rdm.inventos.ru/issues/156599")</f>
        <v>https://rdm.inventos.ru/issues/156599</v>
      </c>
      <c r="G17" s="8" t="str">
        <f ca="1">IFERROR(__xludf.DUMMYFUNCTION("""COMPUTED_VALUE"""),"добрый день, столкнулся с такой проблемой: сообщения из чатов не передаются в обс. то есть они попадают в сам чат рестрима, но не передаются на докпанель в обсе. уже перепробовал все возможное - от переустановки обс до чистки кэша и различных перезапусков"&amp;". другие док панели работают корректно, например если выводить в док панель чат с твича. но чат с рестрима не работает ни в какую. может быть можете подсказать, как это можно поправить? возможно у кого уже была такая проблема :(")</f>
        <v>добрый день, столкнулся с такой проблемой: сообщения из чатов не передаются в обс. то есть они попадают в сам чат рестрима, но не передаются на докпанель в обсе. уже перепробовал все возможное - от переустановки обс до чистки кэша и различных перезапусков. другие док панели работают корректно, например если выводить в док панель чат с твича. но чат с рестрима не работает ни в какую. может быть можете подсказать, как это можно поправить? возможно у кого уже была такая проблема :(</v>
      </c>
      <c r="H17" s="8" t="str">
        <f ca="1">IFERROR(__xludf.DUMMYFUNCTION("""COMPUTED_VALUE"""),"11:00-12:00")</f>
        <v>11:00-12:00</v>
      </c>
      <c r="I17" s="8"/>
    </row>
    <row r="18" spans="1:9">
      <c r="A18" s="7"/>
      <c r="B18" s="8" t="str">
        <f ca="1">IFERROR(__xludf.DUMMYFUNCTION("""COMPUTED_VALUE"""),"Тимохина Дарья ")</f>
        <v xml:space="preserve">Тимохина Дарья </v>
      </c>
      <c r="C18" s="8" t="str">
        <f ca="1">IFERROR(__xludf.DUMMYFUNCTION("""COMPUTED_VALUE"""),"ТВСтарт")</f>
        <v>ТВСтарт</v>
      </c>
      <c r="D18" s="8" t="str">
        <f ca="1">IFERROR(__xludf.DUMMYFUNCTION("""COMPUTED_VALUE"""),"Создан тикет")</f>
        <v>Создан тикет</v>
      </c>
      <c r="E18" s="9" t="str">
        <f ca="1">IFERROR(__xludf.DUMMYFUNCTION("""COMPUTED_VALUE"""),"https://rdm.inventos.ru/issues/157723")</f>
        <v>https://rdm.inventos.ru/issues/157723</v>
      </c>
      <c r="F18" s="8" t="str">
        <f ca="1">IFERROR(__xludf.DUMMYFUNCTION("""COMPUTED_VALUE"""),"Была аналогичная ситуация уже, создала тикет, работы ведутся. ")</f>
        <v xml:space="preserve">Была аналогичная ситуация уже, создала тикет, работы ведутся. </v>
      </c>
      <c r="G18" s="8" t="str">
        <f ca="1">IFERROR(__xludf.DUMMYFUNCTION("""COMPUTED_VALUE"""),"Вот ещё возьмите, пожалуйста, такую просьбу в работу? Мы удаляем контент из событий примерно раньше квартала к текущей дате. Сейчас открыл архив событий и в прошлом году все ивенты с неудалённым контентом. Можете посмотреть, разобраться? У нас было такое "&amp;"уже, в списке отображается наличие контента, в ивент заходишь - там пусто.")</f>
        <v>Вот ещё возьмите, пожалуйста, такую просьбу в работу? Мы удаляем контент из событий примерно раньше квартала к текущей дате. Сейчас открыл архив событий и в прошлом году все ивенты с неудалённым контентом. Можете посмотреть, разобраться? У нас было такое уже, в списке отображается наличие контента, в ивент заходишь - там пусто.</v>
      </c>
      <c r="H18" s="8" t="str">
        <f ca="1">IFERROR(__xludf.DUMMYFUNCTION("""COMPUTED_VALUE"""),"14:00-15:00")</f>
        <v>14:00-15:00</v>
      </c>
      <c r="I18" s="8"/>
    </row>
    <row r="19" spans="1:9">
      <c r="A19" s="7"/>
      <c r="B19" s="8" t="str">
        <f ca="1">IFERROR(__xludf.DUMMYFUNCTION("""COMPUTED_VALUE"""),"Червякова Ольга")</f>
        <v>Червякова Ольга</v>
      </c>
      <c r="C19" s="8" t="str">
        <f ca="1">IFERROR(__xludf.DUMMYFUNCTION("""COMPUTED_VALUE"""),"Restream")</f>
        <v>Restream</v>
      </c>
      <c r="D19" s="8" t="str">
        <f ca="1">IFERROR(__xludf.DUMMYFUNCTION("""COMPUTED_VALUE"""),"В работе")</f>
        <v>В работе</v>
      </c>
      <c r="E19" s="8" t="str">
        <f ca="1">IFERROR(__xludf.DUMMYFUNCTION("""COMPUTED_VALUE"""),"тикет на тестировании")</f>
        <v>тикет на тестировании</v>
      </c>
      <c r="F19" s="8"/>
      <c r="G19" s="8" t="str">
        <f ca="1">IFERROR(__xludf.DUMMYFUNCTION("""COMPUTED_VALUE"""),"Ребята, привет. У нас стрим опять начал пропускать сообщения с вк и твича")</f>
        <v>Ребята, привет. У нас стрим опять начал пропускать сообщения с вк и твича</v>
      </c>
      <c r="H19" s="8" t="str">
        <f ca="1">IFERROR(__xludf.DUMMYFUNCTION("""COMPUTED_VALUE"""),"20:00-21:00")</f>
        <v>20:00-21:00</v>
      </c>
      <c r="I19" s="8"/>
    </row>
    <row r="20" spans="1:9">
      <c r="A20" s="7"/>
      <c r="B20" s="8" t="str">
        <f ca="1">IFERROR(__xludf.DUMMYFUNCTION("""COMPUTED_VALUE"""),"Алексеева Александра")</f>
        <v>Алексеева Александра</v>
      </c>
      <c r="C20" s="8" t="str">
        <f ca="1">IFERROR(__xludf.DUMMYFUNCTION("""COMPUTED_VALUE"""),"МОНИКИ")</f>
        <v>МОНИКИ</v>
      </c>
      <c r="D20" s="8" t="str">
        <f ca="1">IFERROR(__xludf.DUMMYFUNCTION("""COMPUTED_VALUE"""),"Создан тикет")</f>
        <v>Создан тикет</v>
      </c>
      <c r="E20" s="8"/>
      <c r="F20" s="9" t="str">
        <f ca="1">IFERROR(__xludf.DUMMYFUNCTION("""COMPUTED_VALUE"""),"https://rdm.inventos.ru/issues/157875")</f>
        <v>https://rdm.inventos.ru/issues/157875</v>
      </c>
      <c r="G20" s="8" t="str">
        <f ca="1">IFERROR(__xludf.DUMMYFUNCTION("""COMPUTED_VALUE"""),"
Доброе утро коллеги!
https://wbnr.su:50443/rooms?meet=cf81c5e8-4966-44f0-85ea-f02769477297
посмотрите лекцию подалуйста
никто не может зайти")</f>
        <v xml:space="preserve">
Доброе утро коллеги!
https://wbnr.su:50443/rooms?meet=cf81c5e8-4966-44f0-85ea-f02769477297
посмотрите лекцию подалуйста
никто не может зайти</v>
      </c>
      <c r="H20" s="8" t="str">
        <f ca="1">IFERROR(__xludf.DUMMYFUNCTION("""COMPUTED_VALUE"""),"10:00-11:00")</f>
        <v>10:00-11:00</v>
      </c>
      <c r="I20" s="8"/>
    </row>
    <row r="21" spans="1:9">
      <c r="A21" s="7"/>
      <c r="B21" s="8" t="str">
        <f ca="1">IFERROR(__xludf.DUMMYFUNCTION("""COMPUTED_VALUE"""),"Алексеева Александра")</f>
        <v>Алексеева Александра</v>
      </c>
      <c r="C21" s="8" t="str">
        <f ca="1">IFERROR(__xludf.DUMMYFUNCTION("""COMPUTED_VALUE"""),"МОНИКИ")</f>
        <v>МОНИКИ</v>
      </c>
      <c r="D21" s="8" t="str">
        <f ca="1">IFERROR(__xludf.DUMMYFUNCTION("""COMPUTED_VALUE"""),"Создан тикет")</f>
        <v>Создан тикет</v>
      </c>
      <c r="E21" s="8"/>
      <c r="F21" s="9" t="str">
        <f ca="1">IFERROR(__xludf.DUMMYFUNCTION("""COMPUTED_VALUE"""),"https://rdm.inventos.ru/issues/157875")</f>
        <v>https://rdm.inventos.ru/issues/157875</v>
      </c>
      <c r="G21" s="8" t="str">
        <f ca="1">IFERROR(__xludf.DUMMYFUNCTION("""COMPUTED_VALUE"""),"Коллеги, лектора выкидывает с вебинара")</f>
        <v>Коллеги, лектора выкидывает с вебинара</v>
      </c>
      <c r="H21" s="8" t="str">
        <f ca="1">IFERROR(__xludf.DUMMYFUNCTION("""COMPUTED_VALUE"""),"10:00-11:00")</f>
        <v>10:00-11:00</v>
      </c>
      <c r="I21" s="8"/>
    </row>
    <row r="22" spans="1:9">
      <c r="A22" s="7"/>
      <c r="B22" s="8" t="str">
        <f ca="1">IFERROR(__xludf.DUMMYFUNCTION("""COMPUTED_VALUE"""),"Алексеева Александра")</f>
        <v>Алексеева Александра</v>
      </c>
      <c r="C22" s="8" t="str">
        <f ca="1">IFERROR(__xludf.DUMMYFUNCTION("""COMPUTED_VALUE"""),"МОНИКИ")</f>
        <v>МОНИКИ</v>
      </c>
      <c r="D22" s="8" t="str">
        <f ca="1">IFERROR(__xludf.DUMMYFUNCTION("""COMPUTED_VALUE"""),"Создан тикет")</f>
        <v>Создан тикет</v>
      </c>
      <c r="E22" s="8"/>
      <c r="F22" s="9" t="str">
        <f ca="1">IFERROR(__xludf.DUMMYFUNCTION("""COMPUTED_VALUE"""),"https://rdm.inventos.ru/issues/157875")</f>
        <v>https://rdm.inventos.ru/issues/157875</v>
      </c>
      <c r="G22" s="8" t="str">
        <f ca="1">IFERROR(__xludf.DUMMYFUNCTION("""COMPUTED_VALUE"""),"Доброе утро! История повторилась вчерашняя")</f>
        <v>Доброе утро! История повторилась вчерашняя</v>
      </c>
      <c r="H22" s="8" t="str">
        <f ca="1">IFERROR(__xludf.DUMMYFUNCTION("""COMPUTED_VALUE"""),"10:00-11:00")</f>
        <v>10:00-11:00</v>
      </c>
      <c r="I22" s="8"/>
    </row>
    <row r="23" spans="1:9">
      <c r="A23" s="7">
        <f ca="1">IFERROR(__xludf.DUMMYFUNCTION("""COMPUTED_VALUE"""),45714)</f>
        <v>45714</v>
      </c>
      <c r="B23" s="8" t="str">
        <f ca="1">IFERROR(__xludf.DUMMYFUNCTION("""COMPUTED_VALUE"""),"Алексеева Александра")</f>
        <v>Алексеева Александра</v>
      </c>
      <c r="C23" s="8" t="str">
        <f ca="1">IFERROR(__xludf.DUMMYFUNCTION("""COMPUTED_VALUE"""),"МатчТВ")</f>
        <v>МатчТВ</v>
      </c>
      <c r="D23" s="8" t="str">
        <f ca="1">IFERROR(__xludf.DUMMYFUNCTION("""COMPUTED_VALUE"""),"Создан тикет")</f>
        <v>Создан тикет</v>
      </c>
      <c r="E23" s="9" t="str">
        <f ca="1">IFERROR(__xludf.DUMMYFUNCTION("""COMPUTED_VALUE"""),"https://rdm.inventos.ru/issues/157987")</f>
        <v>https://rdm.inventos.ru/issues/157987</v>
      </c>
      <c r="F23" s="9" t="str">
        <f ca="1">IFERROR(__xludf.DUMMYFUNCTION("""COMPUTED_VALUE"""),"https://mm.inventos.ru/inventos/pl/at4z7asgdbdk3kni7yfs6shhkw")</f>
        <v>https://mm.inventos.ru/inventos/pl/at4z7asgdbdk3kni7yfs6shhkw</v>
      </c>
      <c r="G23" s="8" t="str">
        <f ca="1">IFERROR(__xludf.DUMMYFUNCTION("""COMPUTED_VALUE"""),"https://news.sportbox.ru/Vidy_sporta/Futbol/Evropejskie_chempionaty/Germaniya/Kubok_Germanii/spbvideo_NI2173002_clip_Arminija___Verder_Goly_video_Kubok_Germanii_Futbol
Слишком долго осуществляется склейка
и еще наблюдаются торможения в работе админки "&amp;"в целом")</f>
        <v>https://news.sportbox.ru/Vidy_sporta/Futbol/Evropejskie_chempionaty/Germaniya/Kubok_Germanii/spbvideo_NI2173002_clip_Arminija___Verder_Goly_video_Kubok_Germanii_Futbol
Слишком долго осуществляется склейка
и еще наблюдаются торможения в работе админки в целом</v>
      </c>
      <c r="H23" s="8" t="str">
        <f ca="1">IFERROR(__xludf.DUMMYFUNCTION("""COMPUTED_VALUE"""),"9:00-10:00")</f>
        <v>9:00-10:00</v>
      </c>
      <c r="I23" s="8"/>
    </row>
    <row r="24" spans="1:9">
      <c r="A24" s="7"/>
      <c r="B24" s="8" t="str">
        <f ca="1">IFERROR(__xludf.DUMMYFUNCTION("""COMPUTED_VALUE"""),"Алексеева Александра")</f>
        <v>Алексеева Александра</v>
      </c>
      <c r="C24" s="8" t="str">
        <f ca="1">IFERROR(__xludf.DUMMYFUNCTION("""COMPUTED_VALUE"""),"Restream")</f>
        <v>Restream</v>
      </c>
      <c r="D24" s="8" t="str">
        <f ca="1">IFERROR(__xludf.DUMMYFUNCTION("""COMPUTED_VALUE"""),"Создан тикет")</f>
        <v>Создан тикет</v>
      </c>
      <c r="E24" s="8"/>
      <c r="F24" s="8" t="str">
        <f ca="1">IFERROR(__xludf.DUMMYFUNCTION("""COMPUTED_VALUE"""),"https://rdm.inventos.ru/issues/156883   https://rdm.inventos.ru/issues/156587  https://rdm.inventos.ru/issues/156955")</f>
        <v>https://rdm.inventos.ru/issues/156883   https://rdm.inventos.ru/issues/156587  https://rdm.inventos.ru/issues/156955</v>
      </c>
      <c r="G24" s="8" t="str">
        <f ca="1">IFERROR(__xludf.DUMMYFUNCTION("""COMPUTED_VALUE"""),"Ошибка при авторизации на ютуб")</f>
        <v>Ошибка при авторизации на ютуб</v>
      </c>
      <c r="H24" s="8" t="str">
        <f ca="1">IFERROR(__xludf.DUMMYFUNCTION("""COMPUTED_VALUE"""),"12:00-13:00")</f>
        <v>12:00-13:00</v>
      </c>
      <c r="I24" s="8"/>
    </row>
    <row r="25" spans="1:9">
      <c r="A25" s="7"/>
      <c r="B25" s="8" t="str">
        <f ca="1">IFERROR(__xludf.DUMMYFUNCTION("""COMPUTED_VALUE"""),"Алексеева Александра")</f>
        <v>Алексеева Александра</v>
      </c>
      <c r="C25" s="8" t="str">
        <f ca="1">IFERROR(__xludf.DUMMYFUNCTION("""COMPUTED_VALUE"""),"Restream")</f>
        <v>Restream</v>
      </c>
      <c r="D25" s="8" t="str">
        <f ca="1">IFERROR(__xludf.DUMMYFUNCTION("""COMPUTED_VALUE"""),"Создан тикет")</f>
        <v>Создан тикет</v>
      </c>
      <c r="E25" s="8" t="str">
        <f ca="1">IFERROR(__xludf.DUMMYFUNCTION("""COMPUTED_VALUE"""),"Пользователь использует нашу платформу в качестве сбора сообщений, при этом пользователь не подае поток на нашу платформу. Благодаря этому случаю удалось найти баг: почему то мультичат собирает сообщения, но при этом на платформу не идет поток и не добавл"&amp;"ены каналы. Этот баг обнаружили вместе с Сашей Серегиным.
Ответ пользователю: ""Виджет чата будет работать корректно и собирать все сообщения только при транслировании потока на наш сервис. Если вы будете использовать только виджет, без отправки потока, т"&amp;"о чат не будет работать корректно.
Мы рекомендуем вам воспользоваться нашей платформой для рестрима потока на разные платформы.""")</f>
        <v>Пользователь использует нашу платформу в качестве сбора сообщений, при этом пользователь не подае поток на нашу платформу. Благодаря этому случаю удалось найти баг: почему то мультичат собирает сообщения, но при этом на платформу не идет поток и не добавлены каналы. Этот баг обнаружили вместе с Сашей Серегиным.
Ответ пользователю: "Виджет чата будет работать корректно и собирать все сообщения только при транслировании потока на наш сервис. Если вы будете использовать только виджет, без отправки потока, то чат не будет работать корректно.
Мы рекомендуем вам воспользоваться нашей платформой для рестрима потока на разные платформы."</v>
      </c>
      <c r="F25" s="8" t="str">
        <f ca="1">IFERROR(__xludf.DUMMYFUNCTION("""COMPUTED_VALUE"""),"https://rdm.inventos.ru/issues/156883.  https://rdm.inventos.ru/issues/156587.   https://rdm.inventos.ru/issues/156955")</f>
        <v>https://rdm.inventos.ru/issues/156883.  https://rdm.inventos.ru/issues/156587.   https://rdm.inventos.ru/issues/156955</v>
      </c>
      <c r="G25" s="8" t="str">
        <f ca="1">IFERROR(__xludf.DUMMYFUNCTION("""COMPUTED_VALUE"""),"Добрый день.Не работает чат на ютубе, только на твич")</f>
        <v>Добрый день.Не работает чат на ютубе, только на твич</v>
      </c>
      <c r="H25" s="8" t="str">
        <f ca="1">IFERROR(__xludf.DUMMYFUNCTION("""COMPUTED_VALUE"""),"13:00-14:00")</f>
        <v>13:00-14:00</v>
      </c>
      <c r="I25" s="8"/>
    </row>
    <row r="26" spans="1:9">
      <c r="A26" s="7"/>
      <c r="B26" s="8" t="str">
        <f ca="1">IFERROR(__xludf.DUMMYFUNCTION("""COMPUTED_VALUE"""),"Толкачев Егор")</f>
        <v>Толкачев Егор</v>
      </c>
      <c r="C26" s="8" t="str">
        <f ca="1">IFERROR(__xludf.DUMMYFUNCTION("""COMPUTED_VALUE"""),"Restream")</f>
        <v>Restream</v>
      </c>
      <c r="D26" s="8" t="str">
        <f ca="1">IFERROR(__xludf.DUMMYFUNCTION("""COMPUTED_VALUE"""),"В работе")</f>
        <v>В работе</v>
      </c>
      <c r="E26" s="8"/>
      <c r="F26" s="8"/>
      <c r="G26" s="8" t="str">
        <f ca="1">IFERROR(__xludf.DUMMYFUNCTION("""COMPUTED_VALUE"""),"Ребят, привет. У нас чат сломался щас на стриме. Вообще не собирает сообщения. Я уже кеш сбрасывал. Ничего")</f>
        <v>Ребят, привет. У нас чат сломался щас на стриме. Вообще не собирает сообщения. Я уже кеш сбрасывал. Ничего</v>
      </c>
      <c r="H26" s="8" t="str">
        <f ca="1">IFERROR(__xludf.DUMMYFUNCTION("""COMPUTED_VALUE"""),"20:00-21:00")</f>
        <v>20:00-21:00</v>
      </c>
      <c r="I26" s="8"/>
    </row>
    <row r="27" spans="1:9">
      <c r="A27" s="7"/>
      <c r="B27" s="8" t="str">
        <f ca="1">IFERROR(__xludf.DUMMYFUNCTION("""COMPUTED_VALUE"""),"Толкачев Егор")</f>
        <v>Толкачев Егор</v>
      </c>
      <c r="C27" s="8" t="str">
        <f ca="1">IFERROR(__xludf.DUMMYFUNCTION("""COMPUTED_VALUE"""),"Restream")</f>
        <v>Restream</v>
      </c>
      <c r="D27" s="8" t="str">
        <f ca="1">IFERROR(__xludf.DUMMYFUNCTION("""COMPUTED_VALUE"""),"В работе")</f>
        <v>В работе</v>
      </c>
      <c r="E27" s="8"/>
      <c r="F27" s="8"/>
      <c r="G27" s="8" t="str">
        <f ca="1">IFERROR(__xludf.DUMMYFUNCTION("""COMPUTED_VALUE"""),"опять с ВК нет комментариев*")</f>
        <v>опять с ВК нет комментариев*</v>
      </c>
      <c r="H27" s="8" t="str">
        <f ca="1">IFERROR(__xludf.DUMMYFUNCTION("""COMPUTED_VALUE"""),"19:00-20:00")</f>
        <v>19:00-20:00</v>
      </c>
      <c r="I27" s="8"/>
    </row>
    <row r="28" spans="1:9">
      <c r="A28" s="7"/>
      <c r="B28" s="8" t="str">
        <f ca="1">IFERROR(__xludf.DUMMYFUNCTION("""COMPUTED_VALUE"""),"Алексеева Александра")</f>
        <v>Алексеева Александра</v>
      </c>
      <c r="C28" s="8" t="str">
        <f ca="1">IFERROR(__xludf.DUMMYFUNCTION("""COMPUTED_VALUE"""),"МатчТВ")</f>
        <v>МатчТВ</v>
      </c>
      <c r="D28" s="8" t="str">
        <f ca="1">IFERROR(__xludf.DUMMYFUNCTION("""COMPUTED_VALUE"""),"Создан тикет")</f>
        <v>Создан тикет</v>
      </c>
      <c r="E28" s="8"/>
      <c r="F28" s="8" t="str">
        <f ca="1">IFERROR(__xludf.DUMMYFUNCTION("""COMPUTED_VALUE"""),"https://rdm.inventos.ru/issues/156703 
https://rdm.inventos.ru/issues/156771 ")</f>
        <v xml:space="preserve">https://rdm.inventos.ru/issues/156703 
https://rdm.inventos.ru/issues/156771 </v>
      </c>
      <c r="G28" s="8" t="str">
        <f ca="1">IFERROR(__xludf.DUMMYFUNCTION("""COMPUTED_VALUE"""),"Всем привет! На планшетах, проверьте еще, пожалуйста. Возможно связанные проблемы. Получили обращение такое: 
Так как на айпаде нет официального приложения матч.ТВ, я использую Яндекс браузер. 
Перестала работать возможность просмотра записей трансляций"&amp;" через этот браузер. 
Пишет, что трансляция использует функционал, который не поддерживает данный браузер. 
Пробовал сафари. Итог тот же. 
Браузер версия 24.12.4 от 2 января 2025
IpadOS 18.1.1
IPad 9го поколения.")</f>
        <v>Всем привет! На планшетах, проверьте еще, пожалуйста. Возможно связанные проблемы. Получили обращение такое: 
Так как на айпаде нет официального приложения матч.ТВ, я использую Яндекс браузер. 
Перестала работать возможность просмотра записей трансляций через этот браузер. 
Пишет, что трансляция использует функционал, который не поддерживает данный браузер. 
Пробовал сафари. Итог тот же. 
Браузер версия 24.12.4 от 2 января 2025
IpadOS 18.1.1
IPad 9го поколения.</v>
      </c>
      <c r="H28" s="8" t="str">
        <f ca="1">IFERROR(__xludf.DUMMYFUNCTION("""COMPUTED_VALUE"""),"10:00-11:00")</f>
        <v>10:00-11:00</v>
      </c>
    </row>
    <row r="29" spans="1:9">
      <c r="A29" s="7"/>
      <c r="B29" s="8" t="str">
        <f ca="1">IFERROR(__xludf.DUMMYFUNCTION("""COMPUTED_VALUE"""),"Червякова Ольга")</f>
        <v>Червякова Ольга</v>
      </c>
      <c r="C29" s="8" t="str">
        <f ca="1">IFERROR(__xludf.DUMMYFUNCTION("""COMPUTED_VALUE"""),"МатчТВ")</f>
        <v>МатчТВ</v>
      </c>
      <c r="D29" s="8" t="str">
        <f ca="1">IFERROR(__xludf.DUMMYFUNCTION("""COMPUTED_VALUE"""),"В работе")</f>
        <v>В работе</v>
      </c>
      <c r="E29" s="8"/>
      <c r="F29" s="8" t="str">
        <f ca="1">IFERROR(__xludf.DUMMYFUNCTION("""COMPUTED_VALUE"""),"Константин проверяет  на LG в офисе")</f>
        <v>Константин проверяет  на LG в офисе</v>
      </c>
      <c r="G29" s="8" t="str">
        <f ca="1">IFERROR(__xludf.DUMMYFUNCTION("""COMPUTED_VALUE"""),"Добрый вечер!
У пользователя на канале Футбол1, трансляция идет с прерыванием. Другие футбольные каналы работают нормально. Смотрит на смарт тв.
IP 194.32.230.128")</f>
        <v>Добрый вечер!
У пользователя на канале Футбол1, трансляция идет с прерыванием. Другие футбольные каналы работают нормально. Смотрит на смарт тв.
IP 194.32.230.128</v>
      </c>
      <c r="H29" s="8" t="str">
        <f ca="1">IFERROR(__xludf.DUMMYFUNCTION("""COMPUTED_VALUE"""),"20:00-21:00")</f>
        <v>20:00-21:00</v>
      </c>
      <c r="I29" s="8"/>
    </row>
    <row r="30" spans="1:9">
      <c r="A30" s="7"/>
      <c r="B30" s="8" t="str">
        <f ca="1">IFERROR(__xludf.DUMMYFUNCTION("""COMPUTED_VALUE"""),"Червякова Ольга")</f>
        <v>Червякова Ольга</v>
      </c>
      <c r="C30" s="8" t="str">
        <f ca="1">IFERROR(__xludf.DUMMYFUNCTION("""COMPUTED_VALUE"""),"МатчТВ")</f>
        <v>МатчТВ</v>
      </c>
      <c r="D30" s="8" t="str">
        <f ca="1">IFERROR(__xludf.DUMMYFUNCTION("""COMPUTED_VALUE"""),"В работе")</f>
        <v>В работе</v>
      </c>
      <c r="E30" s="8"/>
      <c r="F30" s="8"/>
      <c r="G30" s="8" t="str">
        <f ca="1">IFERROR(__xludf.DUMMYFUNCTION("""COMPUTED_VALUE"""),"Добрый день!
Пользователю недоступен просмотр канала Матч Премьер на сайте.
30 Jan 25 16:53:40 +0300 GeoIP country: RU GeoIP country nginx: RU GeoIP region nginx: MOW HTTP_USER_AGENT: Mozilla/5.0 (Linux; Android 10; K) AppleWebKit/537.36 (KHTML, like Geck"&amp;"o) Chrome/131.0.6778.260 Mobile Safari/537.36 REMOTE_ADDR: 5.188.121.199 HTTP_X_FORWARDED_FOR: 185.107.136.0 IP-Z: 185.107.136.0 Proxied IP: 5.188.121.199 Network Family: common Current UID/SU: / HAS FLASH: false MSE: true")</f>
        <v>Добрый день!
Пользователю недоступен просмотр канала Матч Премьер на сайте.
30 Jan 25 16:53:40 +0300 GeoIP country: RU GeoIP country nginx: RU GeoIP region nginx: MOW HTTP_USER_AGENT: Mozilla/5.0 (Linux; Android 10; K) AppleWebKit/537.36 (KHTML, like Gecko) Chrome/131.0.6778.260 Mobile Safari/537.36 REMOTE_ADDR: 5.188.121.199 HTTP_X_FORWARDED_FOR: 185.107.136.0 IP-Z: 185.107.136.0 Proxied IP: 5.188.121.199 Network Family: common Current UID/SU: / HAS FLASH: false MSE: true</v>
      </c>
      <c r="H30" s="8" t="str">
        <f ca="1">IFERROR(__xludf.DUMMYFUNCTION("""COMPUTED_VALUE"""),"17:00-18:00")</f>
        <v>17:00-18:00</v>
      </c>
      <c r="I30" s="8"/>
    </row>
    <row r="31" spans="1:9">
      <c r="A31" s="7"/>
      <c r="B31" s="8" t="str">
        <f ca="1">IFERROR(__xludf.DUMMYFUNCTION("""COMPUTED_VALUE"""),"Тимохина Дарья ")</f>
        <v xml:space="preserve">Тимохина Дарья </v>
      </c>
      <c r="C31" s="8" t="str">
        <f ca="1">IFERROR(__xludf.DUMMYFUNCTION("""COMPUTED_VALUE"""),"ТВСтарт")</f>
        <v>ТВСтарт</v>
      </c>
      <c r="D31" s="8" t="str">
        <f ca="1">IFERROR(__xludf.DUMMYFUNCTION("""COMPUTED_VALUE"""),"Создан тикет")</f>
        <v>Создан тикет</v>
      </c>
      <c r="E31" s="8"/>
      <c r="F31" s="8"/>
      <c r="G31" s="8" t="str">
        <f ca="1">IFERROR(__xludf.DUMMYFUNCTION("""COMPUTED_VALUE"""),"Добрый день! Описываю странное поведение в ЛК Вебкастера. При создании кода внедрения не работает кнопка Копировать, не копируется код в буфер. Она не работает только в типе ембеда Iframe, в других всё ок. Работаю в Опере, кеш чистил.")</f>
        <v>Добрый день! Описываю странное поведение в ЛК Вебкастера. При создании кода внедрения не работает кнопка Копировать, не копируется код в буфер. Она не работает только в типе ембеда Iframe, в других всё ок. Работаю в Опере, кеш чистил.</v>
      </c>
      <c r="H31" s="8" t="str">
        <f ca="1">IFERROR(__xludf.DUMMYFUNCTION("""COMPUTED_VALUE"""),"15:00-16:00")</f>
        <v>15:00-16:00</v>
      </c>
      <c r="I31" s="8"/>
    </row>
    <row r="32" spans="1:9">
      <c r="A32" s="7"/>
      <c r="B32" s="8" t="str">
        <f ca="1">IFERROR(__xludf.DUMMYFUNCTION("""COMPUTED_VALUE"""),"Григорьев Дмитрий")</f>
        <v>Григорьев Дмитрий</v>
      </c>
      <c r="C32" s="8" t="str">
        <f ca="1">IFERROR(__xludf.DUMMYFUNCTION("""COMPUTED_VALUE"""),"Restream")</f>
        <v>Restream</v>
      </c>
      <c r="D32" s="8" t="str">
        <f ca="1">IFERROR(__xludf.DUMMYFUNCTION("""COMPUTED_VALUE"""),"Создан тикет")</f>
        <v>Создан тикет</v>
      </c>
      <c r="E32" s="8"/>
      <c r="F32" s="9" t="str">
        <f ca="1">IFERROR(__xludf.DUMMYFUNCTION("""COMPUTED_VALUE"""),"https://rdm.inventos.ru/issues/156163")</f>
        <v>https://rdm.inventos.ru/issues/156163</v>
      </c>
      <c r="G32" s="8" t="str">
        <f ca="1">IFERROR(__xludf.DUMMYFUNCTION("""COMPUTED_VALUE"""),"Здравствуйте, почему у меня сообщения в чате дублируются, можно исправить?")</f>
        <v>Здравствуйте, почему у меня сообщения в чате дублируются, можно исправить?</v>
      </c>
      <c r="H32" s="8" t="str">
        <f ca="1">IFERROR(__xludf.DUMMYFUNCTION("""COMPUTED_VALUE"""),"13:00-14:00")</f>
        <v>13:00-14:00</v>
      </c>
      <c r="I32" s="8"/>
    </row>
    <row r="33" spans="1:9">
      <c r="A33" s="7"/>
      <c r="B33" s="8" t="str">
        <f ca="1">IFERROR(__xludf.DUMMYFUNCTION("""COMPUTED_VALUE"""),"Червякова Ольга")</f>
        <v>Червякова Ольга</v>
      </c>
      <c r="C33" s="8" t="str">
        <f ca="1">IFERROR(__xludf.DUMMYFUNCTION("""COMPUTED_VALUE"""),"ТВСтарт")</f>
        <v>ТВСтарт</v>
      </c>
      <c r="D33" s="8" t="str">
        <f ca="1">IFERROR(__xludf.DUMMYFUNCTION("""COMPUTED_VALUE"""),"Создан тикет")</f>
        <v>Создан тикет</v>
      </c>
      <c r="E33" s="8"/>
      <c r="F33" s="9" t="str">
        <f ca="1">IFERROR(__xludf.DUMMYFUNCTION("""COMPUTED_VALUE"""),"https://rdm.inventos.ru/issues/156475")</f>
        <v>https://rdm.inventos.ru/issues/156475</v>
      </c>
      <c r="G33" s="8" t="str">
        <f ca="1">IFERROR(__xludf.DUMMYFUNCTION("""COMPUTED_VALUE"""),"Добрый день. Размещаю видео на сервер. И пишет что обработка 130%. Это нормально?")</f>
        <v>Добрый день. Размещаю видео на сервер. И пишет что обработка 130%. Это нормально?</v>
      </c>
      <c r="H33" s="8" t="str">
        <f ca="1">IFERROR(__xludf.DUMMYFUNCTION("""COMPUTED_VALUE"""),"14:00-15:00")</f>
        <v>14:00-15:00</v>
      </c>
      <c r="I33" s="8"/>
    </row>
    <row r="34" spans="1:9">
      <c r="A34" s="7"/>
      <c r="B34" s="8" t="str">
        <f ca="1">IFERROR(__xludf.DUMMYFUNCTION("""COMPUTED_VALUE"""),"Червякова Ольга")</f>
        <v>Червякова Ольга</v>
      </c>
      <c r="C34" s="8" t="str">
        <f ca="1">IFERROR(__xludf.DUMMYFUNCTION("""COMPUTED_VALUE"""),"МатчТВ")</f>
        <v>МатчТВ</v>
      </c>
      <c r="D34" s="8" t="str">
        <f ca="1">IFERROR(__xludf.DUMMYFUNCTION("""COMPUTED_VALUE"""),"Создан тикет")</f>
        <v>Создан тикет</v>
      </c>
      <c r="E34" s="8"/>
      <c r="F34" s="9" t="str">
        <f ca="1">IFERROR(__xludf.DUMMYFUNCTION("""COMPUTED_VALUE"""),"https://rdm.inventos.ru/issues/155107")</f>
        <v>https://rdm.inventos.ru/issues/155107</v>
      </c>
      <c r="G34" s="8" t="str">
        <f ca="1">IFERROR(__xludf.DUMMYFUNCTION("""COMPUTED_VALUE"""),"Добрый день.
Коллеги, почему-то не получалось запустить трансляцию из нашей админки.
Запускал трансляцию напрямую из вебкастера.")</f>
        <v>Добрый день.
Коллеги, почему-то не получалось запустить трансляцию из нашей админки.
Запускал трансляцию напрямую из вебкастера.</v>
      </c>
      <c r="H34" s="8" t="str">
        <f ca="1">IFERROR(__xludf.DUMMYFUNCTION("""COMPUTED_VALUE"""),"15:00-16:00")</f>
        <v>15:00-16:00</v>
      </c>
      <c r="I34" s="8"/>
    </row>
    <row r="35" spans="1:9">
      <c r="A35" s="7"/>
      <c r="B35" s="8" t="str">
        <f ca="1">IFERROR(__xludf.DUMMYFUNCTION("""COMPUTED_VALUE"""),"Алексеева Александра")</f>
        <v>Алексеева Александра</v>
      </c>
      <c r="C35" s="8" t="str">
        <f ca="1">IFERROR(__xludf.DUMMYFUNCTION("""COMPUTED_VALUE"""),"МатчТВ")</f>
        <v>МатчТВ</v>
      </c>
      <c r="D35" s="8" t="str">
        <f ca="1">IFERROR(__xludf.DUMMYFUNCTION("""COMPUTED_VALUE"""),"Создан тикет")</f>
        <v>Создан тикет</v>
      </c>
      <c r="E35" s="8"/>
      <c r="F35" s="9" t="str">
        <f ca="1">IFERROR(__xludf.DUMMYFUNCTION("""COMPUTED_VALUE"""),"https://rdm.inventos.ru/issues/155131")</f>
        <v>https://rdm.inventos.ru/issues/155131</v>
      </c>
      <c r="G35" s="8" t="str">
        <f ca="1">IFERROR(__xludf.DUMMYFUNCTION("""COMPUTED_VALUE"""),"Коллеги, добрый день! Иногда сталкиваюсь с проблемой, что при раскрытии веб плеера у меня на какое-то время прогружаются элементы интерфейса плеера, а потом сам плеер. Выглядит странно. 
Давно эту проблему наблюдаю, но записать удалось только сейчас")</f>
        <v>Коллеги, добрый день! Иногда сталкиваюсь с проблемой, что при раскрытии веб плеера у меня на какое-то время прогружаются элементы интерфейса плеера, а потом сам плеер. Выглядит странно. 
Давно эту проблему наблюдаю, но записать удалось только сейчас</v>
      </c>
      <c r="H35" s="8" t="str">
        <f ca="1">IFERROR(__xludf.DUMMYFUNCTION("""COMPUTED_VALUE"""),"11:00-12:00")</f>
        <v>11:00-12:00</v>
      </c>
      <c r="I35" s="8"/>
    </row>
    <row r="36" spans="1:9">
      <c r="A36" s="7"/>
      <c r="B36" s="8" t="str">
        <f ca="1">IFERROR(__xludf.DUMMYFUNCTION("""COMPUTED_VALUE"""),"Червякова Ольга")</f>
        <v>Червякова Ольга</v>
      </c>
      <c r="C36" s="8" t="str">
        <f ca="1">IFERROR(__xludf.DUMMYFUNCTION("""COMPUTED_VALUE"""),"МатчТВ")</f>
        <v>МатчТВ</v>
      </c>
      <c r="D36" s="8" t="str">
        <f ca="1">IFERROR(__xludf.DUMMYFUNCTION("""COMPUTED_VALUE"""),"Создан тикет")</f>
        <v>Создан тикет</v>
      </c>
      <c r="E36" s="8"/>
      <c r="F36" s="9" t="str">
        <f ca="1">IFERROR(__xludf.DUMMYFUNCTION("""COMPUTED_VALUE"""),"https://rdm.inventos.ru/issues/155467")</f>
        <v>https://rdm.inventos.ru/issues/155467</v>
      </c>
      <c r="G36" s="8" t="str">
        <f ca="1">IFERROR(__xludf.DUMMYFUNCTION("""COMPUTED_VALUE"""),"Здравствуйте
https://news.sportbox.ru/node/2133588
Слишком долго грузится файл по ссылке в ноду
уже минут 15
id 1227001")</f>
        <v>Здравствуйте
https://news.sportbox.ru/node/2133588
Слишком долго грузится файл по ссылке в ноду
уже минут 15
id 1227001</v>
      </c>
      <c r="H36" s="8" t="str">
        <f ca="1">IFERROR(__xludf.DUMMYFUNCTION("""COMPUTED_VALUE"""),"22:00-23:00")</f>
        <v>22:00-23:00</v>
      </c>
      <c r="I36" s="8"/>
    </row>
    <row r="37" spans="1:9">
      <c r="A37" s="7"/>
      <c r="B37" s="8" t="str">
        <f ca="1">IFERROR(__xludf.DUMMYFUNCTION("""COMPUTED_VALUE"""),"Тимохина Дарья ")</f>
        <v xml:space="preserve">Тимохина Дарья </v>
      </c>
      <c r="C37" s="8" t="str">
        <f ca="1">IFERROR(__xludf.DUMMYFUNCTION("""COMPUTED_VALUE"""),"МатчТВ")</f>
        <v>МатчТВ</v>
      </c>
      <c r="D37" s="8" t="str">
        <f ca="1">IFERROR(__xludf.DUMMYFUNCTION("""COMPUTED_VALUE"""),"Создан тикет")</f>
        <v>Создан тикет</v>
      </c>
      <c r="E37" s="8"/>
      <c r="F37" s="9" t="str">
        <f ca="1">IFERROR(__xludf.DUMMYFUNCTION("""COMPUTED_VALUE"""),"https://rdm.inventos.ru/issues/154931")</f>
        <v>https://rdm.inventos.ru/issues/154931</v>
      </c>
      <c r="G37" s="8" t="str">
        <f ca="1">IFERROR(__xludf.DUMMYFUNCTION("""COMPUTED_VALUE"""),"На остальных каналах тоже были рассыпания. Сейчас пересматриваем UFC, который был в субботу вечером: https://video.matchtv.ru/client/events/1217337")</f>
        <v>На остальных каналах тоже были рассыпания. Сейчас пересматриваем UFC, который был в субботу вечером: https://video.matchtv.ru/client/events/1217337</v>
      </c>
      <c r="H37" s="8" t="str">
        <f ca="1">IFERROR(__xludf.DUMMYFUNCTION("""COMPUTED_VALUE"""),"14:00-15:00")</f>
        <v>14:00-15:00</v>
      </c>
      <c r="I37" s="8"/>
    </row>
    <row r="38" spans="1:9">
      <c r="A38" s="7"/>
      <c r="B38" s="8" t="str">
        <f ca="1">IFERROR(__xludf.DUMMYFUNCTION("""COMPUTED_VALUE"""),"Червякова Ольга")</f>
        <v>Червякова Ольга</v>
      </c>
      <c r="C38" s="8" t="str">
        <f ca="1">IFERROR(__xludf.DUMMYFUNCTION("""COMPUTED_VALUE"""),"МатчТВ")</f>
        <v>МатчТВ</v>
      </c>
      <c r="D38" s="8" t="str">
        <f ca="1">IFERROR(__xludf.DUMMYFUNCTION("""COMPUTED_VALUE"""),"Создан тикет")</f>
        <v>Создан тикет</v>
      </c>
      <c r="E38" s="8" t="str">
        <f ca="1">IFERROR(__xludf.DUMMYFUNCTION("""COMPUTED_VALUE"""),"Баг")</f>
        <v>Баг</v>
      </c>
      <c r="F38" s="8"/>
      <c r="G38" s="9" t="str">
        <f ca="1">IFERROR(__xludf.DUMMYFUNCTION("""COMPUTED_VALUE"""),"https://rdm.inventos.ru/issues/152223")</f>
        <v>https://rdm.inventos.ru/issues/152223</v>
      </c>
      <c r="H38" s="8" t="str">
        <f ca="1">IFERROR(__xludf.DUMMYFUNCTION("""COMPUTED_VALUE"""),"подскажите, пожалуйста, с чем может быть связана разная скорость запуска прямого эфира и разовой трансляции?
сейчас, когда мы для подписчиков отключили пре-роллы, заметили, что любая разовая трансляция/обзор/хайлайт запускается моментально, а вот прямой э"&amp;"фир запускается секунды через 4-5, а до этого крутится лоудер")</f>
        <v>подскажите, пожалуйста, с чем может быть связана разная скорость запуска прямого эфира и разовой трансляции?
сейчас, когда мы для подписчиков отключили пре-роллы, заметили, что любая разовая трансляция/обзор/хайлайт запускается моментально, а вот прямой эфир запускается секунды через 4-5, а до этого крутится лоудер</v>
      </c>
      <c r="I38" s="8"/>
    </row>
    <row r="39" spans="1:9">
      <c r="A39" s="7"/>
      <c r="B39" s="8" t="str">
        <f ca="1">IFERROR(__xludf.DUMMYFUNCTION("""COMPUTED_VALUE"""),"Курасов Павел")</f>
        <v>Курасов Павел</v>
      </c>
      <c r="C39" s="8" t="str">
        <f ca="1">IFERROR(__xludf.DUMMYFUNCTION("""COMPUTED_VALUE"""),"Ifree")</f>
        <v>Ifree</v>
      </c>
      <c r="D39" s="8" t="str">
        <f ca="1">IFERROR(__xludf.DUMMYFUNCTION("""COMPUTED_VALUE"""),"Создан тикет")</f>
        <v>Создан тикет</v>
      </c>
      <c r="E39" s="8"/>
      <c r="F39" s="9" t="str">
        <f ca="1">IFERROR(__xludf.DUMMYFUNCTION("""COMPUTED_VALUE"""),"https://rdm.inventos.ru/issues/152371")</f>
        <v>https://rdm.inventos.ru/issues/152371</v>
      </c>
      <c r="G39" s="8" t="str">
        <f ca="1">IFERROR(__xludf.DUMMYFUNCTION("""COMPUTED_VALUE"""),"Добрый день! Можете пожалуйста посмотреть это видео дважды выдало ошибку https://ifree.webcaster.pro/client/video_files/1089827")</f>
        <v>Добрый день! Можете пожалуйста посмотреть это видео дважды выдало ошибку https://ifree.webcaster.pro/client/video_files/1089827</v>
      </c>
      <c r="H39" s="8" t="str">
        <f ca="1">IFERROR(__xludf.DUMMYFUNCTION("""COMPUTED_VALUE"""),"10:00-11:00")</f>
        <v>10:00-11:00</v>
      </c>
      <c r="I39" s="8"/>
    </row>
    <row r="40" spans="1:9">
      <c r="A40" s="7"/>
      <c r="B40" s="8" t="str">
        <f ca="1">IFERROR(__xludf.DUMMYFUNCTION("""COMPUTED_VALUE"""),"Червякова Ольга")</f>
        <v>Червякова Ольга</v>
      </c>
      <c r="C40" s="8" t="str">
        <f ca="1">IFERROR(__xludf.DUMMYFUNCTION("""COMPUTED_VALUE"""),"ТВСтарт")</f>
        <v>ТВСтарт</v>
      </c>
      <c r="D40" s="8" t="str">
        <f ca="1">IFERROR(__xludf.DUMMYFUNCTION("""COMPUTED_VALUE"""),"Создан тикет")</f>
        <v>Создан тикет</v>
      </c>
      <c r="E40" s="8"/>
      <c r="F40" s="9" t="str">
        <f ca="1">IFERROR(__xludf.DUMMYFUNCTION("""COMPUTED_VALUE"""),"https://rdm.inventos.ru/issues/153355")</f>
        <v>https://rdm.inventos.ru/issues/153355</v>
      </c>
      <c r="G40" s="8" t="str">
        <f ca="1">IFERROR(__xludf.DUMMYFUNCTION("""COMPUTED_VALUE"""),"Ещё вопрос в админке лиги ВТб постоянно выскакивает окно, оно для чего и может его убрать?")</f>
        <v>Ещё вопрос в админке лиги ВТб постоянно выскакивает окно, оно для чего и может его убрать?</v>
      </c>
      <c r="H40" s="8" t="str">
        <f ca="1">IFERROR(__xludf.DUMMYFUNCTION("""COMPUTED_VALUE"""),"13:00-14:00")</f>
        <v>13:00-14:00</v>
      </c>
      <c r="I40" s="8"/>
    </row>
    <row r="41" spans="1:9">
      <c r="A41" s="7"/>
      <c r="B41" s="8" t="str">
        <f ca="1">IFERROR(__xludf.DUMMYFUNCTION("""COMPUTED_VALUE"""),"Толкачев Егор")</f>
        <v>Толкачев Егор</v>
      </c>
      <c r="C41" s="8" t="str">
        <f ca="1">IFERROR(__xludf.DUMMYFUNCTION("""COMPUTED_VALUE"""),"МатчТВ")</f>
        <v>МатчТВ</v>
      </c>
      <c r="D41" s="8" t="str">
        <f ca="1">IFERROR(__xludf.DUMMYFUNCTION("""COMPUTED_VALUE"""),"Создан тикет")</f>
        <v>Создан тикет</v>
      </c>
      <c r="E41" s="8" t="str">
        <f ca="1">IFERROR(__xludf.DUMMYFUNCTION("""COMPUTED_VALUE"""),"Передано Стасу для уточнения: Здесь мне нужно уточнить у матча инфо из последнего комментария 
Просрочена потому что нашлась несостыковка в параметрах запроса")</f>
        <v>Передано Стасу для уточнения: Здесь мне нужно уточнить у матча инфо из последнего комментария 
Просрочена потому что нашлась несостыковка в параметрах запроса</v>
      </c>
      <c r="F41" s="9" t="str">
        <f ca="1">IFERROR(__xludf.DUMMYFUNCTION("""COMPUTED_VALUE"""),"https://rdm.inventos.ru/issues/149919?issue_count=140&amp;issue_position=1&amp;next_issue_id=148855")</f>
        <v>https://rdm.inventos.ru/issues/149919?issue_count=140&amp;issue_position=1&amp;next_issue_id=148855</v>
      </c>
      <c r="G41" s="8" t="str">
        <f ca="1">IFERROR(__xludf.DUMMYFUNCTION("""COMPUTED_VALUE"""),"Добрый день. Не получается стартануть трансляцию")</f>
        <v>Добрый день. Не получается стартануть трансляцию</v>
      </c>
      <c r="H41" s="8" t="str">
        <f ca="1">IFERROR(__xludf.DUMMYFUNCTION("""COMPUTED_VALUE"""),"20:00-21:00")</f>
        <v>20:00-21:00</v>
      </c>
      <c r="I41" s="8"/>
    </row>
    <row r="42" spans="1:9">
      <c r="A42" s="7"/>
      <c r="B42" s="8" t="str">
        <f ca="1">IFERROR(__xludf.DUMMYFUNCTION("""COMPUTED_VALUE"""),"Червякова Ольга")</f>
        <v>Червякова Ольга</v>
      </c>
      <c r="C42" s="8" t="str">
        <f ca="1">IFERROR(__xludf.DUMMYFUNCTION("""COMPUTED_VALUE"""),"МатчТВ")</f>
        <v>МатчТВ</v>
      </c>
      <c r="D42" s="8" t="str">
        <f ca="1">IFERROR(__xludf.DUMMYFUNCTION("""COMPUTED_VALUE"""),"Создан тикет")</f>
        <v>Создан тикет</v>
      </c>
      <c r="E42" s="8" t="str">
        <f ca="1">IFERROR(__xludf.DUMMYFUNCTION("""COMPUTED_VALUE"""),"Передали данный запрос в работу разработчикам")</f>
        <v>Передали данный запрос в работу разработчикам</v>
      </c>
      <c r="F42" s="9" t="str">
        <f ca="1">IFERROR(__xludf.DUMMYFUNCTION("""COMPUTED_VALUE"""),"https://rdm.inventos.ru/issues/149955")</f>
        <v>https://rdm.inventos.ru/issues/149955</v>
      </c>
      <c r="G42" s="8" t="str">
        <f ca="1">IFERROR(__xludf.DUMMYFUNCTION("""COMPUTED_VALUE"""),"После смены качества трансляции, меню с контроллами не скрывается при бездействии курсора. Приходится сворачивать плеер в шортвью и затем раскрывать заново. ")</f>
        <v xml:space="preserve">После смены качества трансляции, меню с контроллами не скрывается при бездействии курсора. Приходится сворачивать плеер в шортвью и затем раскрывать заново. </v>
      </c>
      <c r="H42" s="8" t="str">
        <f ca="1">IFERROR(__xludf.DUMMYFUNCTION("""COMPUTED_VALUE"""),"21:00-22:00")</f>
        <v>21:00-22:00</v>
      </c>
      <c r="I42" s="8"/>
    </row>
    <row r="43" spans="1:9">
      <c r="A43" s="7"/>
      <c r="B43" s="8"/>
      <c r="C43" s="8"/>
      <c r="D43" s="8"/>
      <c r="E43" s="8"/>
      <c r="F43" s="8"/>
      <c r="G43" s="8"/>
      <c r="H43" s="8"/>
      <c r="I43" s="8"/>
    </row>
    <row r="44" spans="1:9">
      <c r="A44" s="7"/>
      <c r="B44" s="8"/>
      <c r="C44" s="8"/>
      <c r="D44" s="8"/>
      <c r="E44" s="8"/>
      <c r="F44" s="8"/>
      <c r="G44" s="8"/>
      <c r="H44" s="8"/>
      <c r="I44" s="8"/>
    </row>
    <row r="45" spans="1:9">
      <c r="A45" s="7"/>
      <c r="B45" s="8"/>
      <c r="C45" s="8"/>
      <c r="D45" s="8"/>
      <c r="E45" s="8"/>
      <c r="F45" s="8"/>
      <c r="G45" s="8"/>
      <c r="H45" s="8"/>
      <c r="I45" s="8"/>
    </row>
    <row r="46" spans="1:9">
      <c r="A46" s="7"/>
      <c r="B46" s="8"/>
      <c r="C46" s="8"/>
      <c r="D46" s="8"/>
      <c r="E46" s="8"/>
      <c r="F46" s="8"/>
      <c r="G46" s="8"/>
      <c r="H46" s="8"/>
      <c r="I46" s="8"/>
    </row>
    <row r="47" spans="1:9">
      <c r="A47" s="7"/>
      <c r="B47" s="8"/>
      <c r="C47" s="8"/>
      <c r="D47" s="8"/>
      <c r="E47" s="8"/>
      <c r="F47" s="8"/>
      <c r="G47" s="8"/>
      <c r="H47" s="8"/>
      <c r="I47" s="8"/>
    </row>
    <row r="48" spans="1:9">
      <c r="A48" s="7"/>
      <c r="B48" s="8"/>
      <c r="C48" s="8"/>
      <c r="D48" s="8"/>
      <c r="E48" s="8"/>
      <c r="F48" s="8"/>
      <c r="G48" s="8"/>
      <c r="H48" s="8"/>
      <c r="I48" s="8"/>
    </row>
    <row r="49" spans="1:9">
      <c r="A49" s="7"/>
      <c r="B49" s="8"/>
      <c r="C49" s="8"/>
      <c r="D49" s="8"/>
      <c r="E49" s="8"/>
      <c r="F49" s="8"/>
      <c r="G49" s="8"/>
      <c r="H49" s="8"/>
      <c r="I49" s="8"/>
    </row>
    <row r="50" spans="1:9">
      <c r="A50" s="7"/>
      <c r="B50" s="8"/>
      <c r="C50" s="8"/>
      <c r="D50" s="8"/>
      <c r="E50" s="8"/>
      <c r="F50" s="8" t="s">
        <v>6</v>
      </c>
      <c r="G50" s="8"/>
      <c r="H50" s="8"/>
      <c r="I50" s="8"/>
    </row>
    <row r="51" spans="1:9">
      <c r="A51" s="7"/>
      <c r="B51" s="8"/>
      <c r="C51" s="8"/>
      <c r="D51" s="8"/>
      <c r="E51" s="8"/>
      <c r="F51" s="8"/>
      <c r="G51" s="8"/>
      <c r="H51" s="8"/>
      <c r="I51" s="8"/>
    </row>
    <row r="52" spans="1:9">
      <c r="A52" s="7"/>
      <c r="B52" s="8"/>
      <c r="C52" s="8"/>
      <c r="D52" s="8"/>
      <c r="E52" s="8"/>
      <c r="F52" s="8"/>
      <c r="G52" s="8"/>
      <c r="H52" s="8"/>
    </row>
    <row r="53" spans="1:9">
      <c r="A53" s="7"/>
      <c r="B53" s="8"/>
      <c r="C53" s="8"/>
      <c r="D53" s="8"/>
      <c r="E53" s="8"/>
      <c r="F53" s="8"/>
      <c r="G53" s="8"/>
      <c r="H53" s="8"/>
      <c r="I53" s="8"/>
    </row>
    <row r="54" spans="1:9">
      <c r="A54" s="7"/>
      <c r="B54" s="8"/>
      <c r="C54" s="8"/>
      <c r="D54" s="8"/>
      <c r="E54" s="8"/>
      <c r="F54" s="8"/>
      <c r="G54" s="8"/>
      <c r="H54" s="8"/>
      <c r="I54" s="8"/>
    </row>
    <row r="55" spans="1:9">
      <c r="A55" s="7"/>
      <c r="B55" s="8"/>
      <c r="C55" s="8"/>
      <c r="D55" s="8"/>
      <c r="E55" s="8"/>
      <c r="F55" s="8"/>
      <c r="G55" s="8"/>
      <c r="H55" s="8"/>
      <c r="I55" s="8"/>
    </row>
    <row r="56" spans="1:9">
      <c r="A56" s="7"/>
      <c r="B56" s="8"/>
      <c r="C56" s="8"/>
      <c r="D56" s="8"/>
      <c r="E56" s="8"/>
      <c r="F56" s="8"/>
      <c r="G56" s="8"/>
      <c r="H56" s="8"/>
      <c r="I56" s="8"/>
    </row>
    <row r="57" spans="1:9">
      <c r="A57" s="7"/>
      <c r="B57" s="8"/>
      <c r="C57" s="8"/>
      <c r="D57" s="8"/>
      <c r="E57" s="8"/>
      <c r="F57" s="8"/>
      <c r="G57" s="8"/>
      <c r="H57" s="8"/>
      <c r="I57" s="8"/>
    </row>
    <row r="58" spans="1:9">
      <c r="A58" s="7"/>
      <c r="B58" s="8"/>
      <c r="C58" s="8"/>
      <c r="D58" s="8"/>
      <c r="E58" s="8"/>
      <c r="F58" s="8"/>
      <c r="G58" s="8"/>
      <c r="H58" s="8"/>
      <c r="I58" s="8"/>
    </row>
    <row r="59" spans="1:9">
      <c r="A59" s="7"/>
      <c r="B59" s="8"/>
      <c r="C59" s="8"/>
      <c r="D59" s="8"/>
      <c r="E59" s="8"/>
      <c r="F59" s="8"/>
      <c r="G59" s="8"/>
      <c r="H59" s="8"/>
      <c r="I59" s="8"/>
    </row>
    <row r="60" spans="1:9">
      <c r="A60" s="7"/>
      <c r="B60" s="8"/>
      <c r="C60" s="8"/>
      <c r="D60" s="8"/>
      <c r="E60" s="8"/>
      <c r="F60" s="8"/>
      <c r="G60" s="8"/>
      <c r="H60" s="8"/>
      <c r="I60" s="8"/>
    </row>
    <row r="61" spans="1:9">
      <c r="A61" s="7"/>
      <c r="B61" s="8"/>
      <c r="C61" s="8"/>
      <c r="D61" s="8"/>
      <c r="E61" s="8"/>
      <c r="F61" s="8"/>
      <c r="G61" s="8"/>
      <c r="H61" s="8"/>
      <c r="I61" s="8"/>
    </row>
    <row r="62" spans="1:9">
      <c r="A62" s="7"/>
      <c r="B62" s="8"/>
      <c r="C62" s="8"/>
      <c r="D62" s="8"/>
      <c r="E62" s="8"/>
      <c r="F62" s="8"/>
      <c r="G62" s="8"/>
      <c r="H62" s="8"/>
      <c r="I62" s="8"/>
    </row>
    <row r="63" spans="1:9">
      <c r="A63" s="7"/>
      <c r="B63" s="8"/>
      <c r="C63" s="8"/>
      <c r="D63" s="8"/>
      <c r="E63" s="8"/>
      <c r="F63" s="8"/>
      <c r="G63" s="8"/>
      <c r="H63" s="8"/>
      <c r="I63" s="8"/>
    </row>
    <row r="64" spans="1:9">
      <c r="A64" s="7"/>
      <c r="B64" s="8"/>
      <c r="C64" s="8"/>
      <c r="D64" s="8"/>
      <c r="E64" s="8"/>
      <c r="F64" s="8"/>
      <c r="G64" s="8"/>
      <c r="H64" s="8"/>
      <c r="I64" s="8"/>
    </row>
    <row r="65" spans="1:9">
      <c r="A65" s="7"/>
      <c r="B65" s="8"/>
      <c r="C65" s="8"/>
      <c r="D65" s="8"/>
      <c r="E65" s="8"/>
      <c r="F65" s="8"/>
      <c r="G65" s="8"/>
      <c r="H65" s="8"/>
      <c r="I65" s="8"/>
    </row>
    <row r="66" spans="1:9">
      <c r="A66" s="7"/>
      <c r="B66" s="8"/>
      <c r="C66" s="8"/>
      <c r="D66" s="8"/>
      <c r="E66" s="8"/>
      <c r="F66" s="8"/>
      <c r="G66" s="8"/>
      <c r="H66" s="8"/>
      <c r="I66" s="8"/>
    </row>
    <row r="67" spans="1:9">
      <c r="A67" s="7"/>
      <c r="B67" s="8"/>
      <c r="C67" s="8"/>
      <c r="D67" s="8"/>
      <c r="E67" s="8"/>
      <c r="F67" s="8"/>
      <c r="G67" s="8"/>
      <c r="H67" s="8"/>
      <c r="I67" s="8"/>
    </row>
    <row r="68" spans="1:9">
      <c r="A68" s="7"/>
      <c r="B68" s="8"/>
      <c r="C68" s="8"/>
      <c r="D68" s="8"/>
      <c r="E68" s="8"/>
      <c r="F68" s="8"/>
      <c r="G68" s="8"/>
      <c r="H68" s="8"/>
      <c r="I68" s="8"/>
    </row>
    <row r="69" spans="1:9">
      <c r="A69" s="7"/>
      <c r="B69" s="8"/>
      <c r="C69" s="8"/>
      <c r="D69" s="8"/>
      <c r="E69" s="8"/>
      <c r="F69" s="8"/>
      <c r="G69" s="8"/>
      <c r="H69" s="8"/>
      <c r="I69" s="8"/>
    </row>
    <row r="70" spans="1:9">
      <c r="A70" s="7"/>
      <c r="B70" s="8"/>
      <c r="C70" s="8"/>
      <c r="D70" s="8"/>
      <c r="E70" s="8"/>
      <c r="F70" s="8"/>
      <c r="G70" s="8"/>
      <c r="H70" s="8"/>
      <c r="I70" s="8"/>
    </row>
    <row r="71" spans="1:9">
      <c r="A71" s="7"/>
      <c r="B71" s="8"/>
      <c r="C71" s="8"/>
      <c r="D71" s="8"/>
      <c r="E71" s="8"/>
      <c r="F71" s="8"/>
      <c r="G71" s="8"/>
      <c r="H71" s="8"/>
      <c r="I71" s="8"/>
    </row>
    <row r="72" spans="1:9">
      <c r="A72" s="7"/>
      <c r="B72" s="8"/>
      <c r="C72" s="8"/>
      <c r="D72" s="8"/>
      <c r="E72" s="8"/>
      <c r="F72" s="8"/>
      <c r="G72" s="8"/>
      <c r="H72" s="8"/>
      <c r="I72" s="8"/>
    </row>
    <row r="73" spans="1:9">
      <c r="A73" s="7"/>
      <c r="B73" s="8"/>
      <c r="C73" s="8"/>
      <c r="D73" s="8"/>
      <c r="E73" s="8"/>
      <c r="F73" s="8"/>
      <c r="G73" s="8"/>
      <c r="H73" s="8"/>
      <c r="I73" s="8"/>
    </row>
    <row r="74" spans="1:9">
      <c r="A74" s="7"/>
      <c r="B74" s="8"/>
      <c r="C74" s="8"/>
      <c r="D74" s="8"/>
      <c r="E74" s="8"/>
      <c r="F74" s="8"/>
      <c r="G74" s="8"/>
      <c r="H74" s="8"/>
      <c r="I74" s="8"/>
    </row>
    <row r="75" spans="1:9">
      <c r="A75" s="7"/>
      <c r="B75" s="8"/>
      <c r="C75" s="8"/>
      <c r="D75" s="8"/>
      <c r="E75" s="8"/>
      <c r="F75" s="8"/>
      <c r="G75" s="8"/>
      <c r="H75" s="8"/>
      <c r="I75" s="8"/>
    </row>
    <row r="76" spans="1:9">
      <c r="A76" s="7"/>
      <c r="B76" s="8"/>
      <c r="C76" s="8"/>
      <c r="D76" s="8"/>
      <c r="E76" s="8"/>
      <c r="F76" s="8"/>
      <c r="G76" s="8"/>
      <c r="H76" s="8"/>
      <c r="I76" s="8"/>
    </row>
    <row r="77" spans="1:9">
      <c r="A77" s="7"/>
      <c r="B77" s="8"/>
      <c r="C77" s="8"/>
      <c r="D77" s="8"/>
      <c r="E77" s="8"/>
      <c r="F77" s="8"/>
      <c r="G77" s="8"/>
      <c r="H77" s="8"/>
      <c r="I77" s="8"/>
    </row>
    <row r="78" spans="1:9">
      <c r="A78" s="7"/>
      <c r="B78" s="8"/>
      <c r="C78" s="8"/>
      <c r="D78" s="8"/>
      <c r="E78" s="8"/>
      <c r="F78" s="8"/>
      <c r="G78" s="8"/>
      <c r="H78" s="8"/>
      <c r="I78" s="8"/>
    </row>
    <row r="79" spans="1:9">
      <c r="A79" s="7"/>
      <c r="B79" s="8"/>
      <c r="C79" s="8"/>
      <c r="D79" s="8"/>
      <c r="E79" s="8"/>
      <c r="F79" s="8"/>
      <c r="G79" s="8"/>
      <c r="H79" s="8"/>
      <c r="I79" s="8"/>
    </row>
    <row r="80" spans="1:9">
      <c r="A80" s="7"/>
      <c r="B80" s="8"/>
      <c r="C80" s="8"/>
      <c r="D80" s="8"/>
      <c r="E80" s="8"/>
      <c r="F80" s="8"/>
      <c r="G80" s="8"/>
      <c r="H80" s="8"/>
      <c r="I80" s="8"/>
    </row>
    <row r="81" spans="1:9">
      <c r="A81" s="7"/>
      <c r="B81" s="8"/>
      <c r="C81" s="8"/>
      <c r="D81" s="8"/>
      <c r="E81" s="8"/>
      <c r="F81" s="8"/>
      <c r="G81" s="8"/>
      <c r="H81" s="8"/>
      <c r="I81" s="8"/>
    </row>
    <row r="82" spans="1:9">
      <c r="A82" s="7"/>
      <c r="B82" s="8"/>
      <c r="C82" s="8"/>
      <c r="D82" s="8"/>
      <c r="E82" s="8"/>
      <c r="F82" s="8"/>
      <c r="G82" s="8"/>
      <c r="H82" s="8"/>
      <c r="I82" s="8"/>
    </row>
    <row r="83" spans="1:9">
      <c r="A83" s="7"/>
      <c r="B83" s="8"/>
      <c r="C83" s="8"/>
      <c r="D83" s="8"/>
      <c r="E83" s="8"/>
      <c r="F83" s="8"/>
      <c r="G83" s="8"/>
      <c r="H83" s="8"/>
      <c r="I83" s="8"/>
    </row>
    <row r="84" spans="1:9">
      <c r="A84" s="7"/>
      <c r="B84" s="8"/>
      <c r="C84" s="8"/>
      <c r="D84" s="8"/>
      <c r="E84" s="8"/>
      <c r="F84" s="8"/>
      <c r="G84" s="8"/>
      <c r="H84" s="8"/>
      <c r="I84" s="8"/>
    </row>
    <row r="85" spans="1:9">
      <c r="A85" s="7"/>
      <c r="B85" s="8"/>
      <c r="C85" s="8"/>
      <c r="D85" s="8"/>
      <c r="E85" s="8"/>
      <c r="F85" s="8"/>
      <c r="G85" s="8"/>
      <c r="H85" s="8"/>
      <c r="I85" s="8"/>
    </row>
    <row r="86" spans="1:9">
      <c r="A86" s="7"/>
      <c r="B86" s="8"/>
      <c r="C86" s="8"/>
      <c r="D86" s="8"/>
      <c r="E86" s="8"/>
      <c r="F86" s="8"/>
      <c r="G86" s="8"/>
      <c r="H86" s="8"/>
      <c r="I86" s="8"/>
    </row>
    <row r="87" spans="1:9">
      <c r="A87" s="7"/>
      <c r="B87" s="8"/>
      <c r="C87" s="8"/>
      <c r="D87" s="8"/>
      <c r="E87" s="8"/>
      <c r="F87" s="8"/>
      <c r="G87" s="8"/>
      <c r="H87" s="8"/>
      <c r="I87" s="8"/>
    </row>
    <row r="88" spans="1:9">
      <c r="A88" s="7"/>
      <c r="B88" s="8"/>
      <c r="C88" s="8"/>
      <c r="D88" s="8"/>
      <c r="E88" s="8"/>
      <c r="F88" s="8"/>
      <c r="G88" s="8"/>
      <c r="H88" s="8"/>
      <c r="I88" s="8"/>
    </row>
    <row r="89" spans="1:9">
      <c r="A89" s="7"/>
      <c r="B89" s="8"/>
      <c r="C89" s="8"/>
      <c r="D89" s="8"/>
      <c r="E89" s="8"/>
      <c r="F89" s="8"/>
      <c r="G89" s="8"/>
      <c r="H89" s="8"/>
      <c r="I89" s="8"/>
    </row>
    <row r="90" spans="1:9">
      <c r="A90" s="7"/>
      <c r="B90" s="8"/>
      <c r="C90" s="8"/>
      <c r="D90" s="8"/>
      <c r="E90" s="8"/>
      <c r="F90" s="8"/>
      <c r="G90" s="8"/>
      <c r="H90" s="8"/>
      <c r="I90" s="8"/>
    </row>
    <row r="91" spans="1:9">
      <c r="A91" s="7"/>
      <c r="B91" s="8"/>
      <c r="C91" s="8"/>
      <c r="D91" s="8"/>
      <c r="E91" s="8"/>
      <c r="F91" s="8"/>
      <c r="G91" s="8"/>
      <c r="H91" s="8"/>
      <c r="I91" s="8"/>
    </row>
    <row r="92" spans="1:9">
      <c r="A92" s="7"/>
      <c r="B92" s="8"/>
      <c r="C92" s="8"/>
      <c r="D92" s="8"/>
      <c r="E92" s="8"/>
      <c r="F92" s="8"/>
      <c r="G92" s="8"/>
      <c r="H92" s="8"/>
      <c r="I92" s="8"/>
    </row>
    <row r="93" spans="1:9">
      <c r="A93" s="7"/>
      <c r="B93" s="8"/>
      <c r="C93" s="8"/>
      <c r="D93" s="8"/>
      <c r="E93" s="8"/>
      <c r="F93" s="8"/>
      <c r="G93" s="8"/>
      <c r="H93" s="8"/>
      <c r="I93" s="8"/>
    </row>
    <row r="94" spans="1:9">
      <c r="A94" s="7"/>
      <c r="B94" s="8"/>
      <c r="C94" s="8"/>
      <c r="D94" s="8"/>
      <c r="E94" s="8"/>
      <c r="F94" s="8"/>
      <c r="G94" s="8"/>
      <c r="H94" s="8"/>
      <c r="I94" s="8"/>
    </row>
    <row r="95" spans="1:9">
      <c r="A95" s="7"/>
      <c r="B95" s="8"/>
      <c r="C95" s="8"/>
      <c r="D95" s="8"/>
      <c r="E95" s="8"/>
      <c r="F95" s="8"/>
      <c r="G95" s="8"/>
      <c r="H95" s="8"/>
      <c r="I95" s="8"/>
    </row>
    <row r="96" spans="1:9">
      <c r="A96" s="7"/>
      <c r="B96" s="8"/>
      <c r="C96" s="8"/>
      <c r="D96" s="8"/>
      <c r="E96" s="8"/>
      <c r="F96" s="8"/>
      <c r="G96" s="8"/>
      <c r="H96" s="8"/>
      <c r="I96" s="8"/>
    </row>
    <row r="97" spans="1:9">
      <c r="A97" s="7"/>
      <c r="B97" s="8"/>
      <c r="C97" s="8"/>
      <c r="D97" s="8"/>
      <c r="E97" s="8"/>
      <c r="F97" s="8"/>
      <c r="G97" s="8"/>
      <c r="H97" s="8"/>
      <c r="I97" s="8"/>
    </row>
    <row r="98" spans="1:9">
      <c r="A98" s="7"/>
      <c r="B98" s="8"/>
      <c r="C98" s="8"/>
      <c r="D98" s="8"/>
      <c r="E98" s="8"/>
      <c r="F98" s="8"/>
      <c r="G98" s="8"/>
      <c r="H98" s="8"/>
      <c r="I98" s="8"/>
    </row>
    <row r="99" spans="1:9">
      <c r="A99" s="7"/>
      <c r="B99" s="8"/>
      <c r="C99" s="8"/>
      <c r="D99" s="8"/>
      <c r="E99" s="8"/>
      <c r="F99" s="8"/>
      <c r="G99" s="8"/>
      <c r="H99" s="8"/>
      <c r="I99" s="8"/>
    </row>
    <row r="100" spans="1:9">
      <c r="A100" s="7"/>
      <c r="B100" s="8"/>
      <c r="C100" s="8"/>
      <c r="D100" s="8"/>
      <c r="E100" s="8"/>
      <c r="F100" s="8"/>
      <c r="G100" s="8"/>
      <c r="H100" s="8"/>
      <c r="I100" s="8"/>
    </row>
    <row r="101" spans="1:9">
      <c r="A101" s="7"/>
      <c r="B101" s="8"/>
      <c r="C101" s="8"/>
      <c r="D101" s="8"/>
      <c r="E101" s="8"/>
      <c r="F101" s="8"/>
      <c r="G101" s="8"/>
      <c r="H101" s="8"/>
      <c r="I101" s="8"/>
    </row>
    <row r="102" spans="1:9">
      <c r="A102" s="7"/>
      <c r="B102" s="8"/>
      <c r="C102" s="8"/>
      <c r="D102" s="8"/>
      <c r="E102" s="8"/>
      <c r="F102" s="8"/>
      <c r="G102" s="8"/>
      <c r="H102" s="8"/>
      <c r="I102" s="8"/>
    </row>
    <row r="103" spans="1:9">
      <c r="A103" s="7"/>
      <c r="B103" s="8"/>
      <c r="C103" s="8"/>
      <c r="D103" s="8"/>
      <c r="E103" s="8"/>
      <c r="F103" s="8"/>
      <c r="G103" s="8"/>
      <c r="H103" s="8"/>
      <c r="I103" s="8"/>
    </row>
    <row r="104" spans="1:9">
      <c r="A104" s="7"/>
      <c r="B104" s="8"/>
      <c r="C104" s="8"/>
      <c r="D104" s="8"/>
      <c r="E104" s="8"/>
      <c r="F104" s="8"/>
      <c r="G104" s="8"/>
      <c r="H104" s="8"/>
      <c r="I104" s="8"/>
    </row>
    <row r="105" spans="1:9">
      <c r="A105" s="7"/>
      <c r="B105" s="8"/>
      <c r="C105" s="8"/>
      <c r="D105" s="8"/>
      <c r="E105" s="8"/>
      <c r="F105" s="8"/>
      <c r="G105" s="8"/>
      <c r="H105" s="8"/>
      <c r="I105" s="8"/>
    </row>
    <row r="106" spans="1:9">
      <c r="A106" s="7"/>
      <c r="B106" s="8"/>
      <c r="C106" s="8"/>
      <c r="D106" s="8"/>
      <c r="E106" s="8"/>
      <c r="F106" s="8"/>
      <c r="G106" s="8"/>
      <c r="H106" s="8"/>
      <c r="I106" s="8"/>
    </row>
    <row r="107" spans="1:9">
      <c r="A107" s="7"/>
      <c r="B107" s="8"/>
      <c r="C107" s="8"/>
      <c r="D107" s="8"/>
      <c r="E107" s="8"/>
      <c r="F107" s="8"/>
      <c r="G107" s="8"/>
      <c r="H107" s="8"/>
      <c r="I107" s="8"/>
    </row>
    <row r="108" spans="1:9">
      <c r="A108" s="7"/>
      <c r="B108" s="8"/>
      <c r="C108" s="8"/>
      <c r="D108" s="8"/>
      <c r="E108" s="8"/>
      <c r="F108" s="8"/>
      <c r="G108" s="8"/>
      <c r="H108" s="8"/>
      <c r="I108" s="8"/>
    </row>
    <row r="109" spans="1:9">
      <c r="A109" s="7"/>
      <c r="B109" s="8"/>
      <c r="C109" s="8"/>
      <c r="D109" s="8"/>
      <c r="E109" s="8"/>
      <c r="F109" s="8"/>
      <c r="G109" s="8"/>
      <c r="H109" s="8"/>
      <c r="I109" s="8"/>
    </row>
    <row r="110" spans="1:9">
      <c r="A110" s="7"/>
      <c r="B110" s="8"/>
      <c r="C110" s="8"/>
      <c r="D110" s="8"/>
      <c r="E110" s="8"/>
      <c r="F110" s="8"/>
      <c r="G110" s="8"/>
      <c r="H110" s="8"/>
      <c r="I110" s="8"/>
    </row>
    <row r="111" spans="1:9">
      <c r="A111" s="7"/>
      <c r="B111" s="8"/>
      <c r="C111" s="8"/>
      <c r="D111" s="8"/>
      <c r="E111" s="8"/>
      <c r="F111" s="8"/>
      <c r="G111" s="8"/>
      <c r="H111" s="8"/>
      <c r="I111" s="8"/>
    </row>
    <row r="112" spans="1:9">
      <c r="A112" s="7"/>
      <c r="B112" s="8"/>
      <c r="C112" s="8"/>
      <c r="D112" s="8"/>
      <c r="E112" s="8"/>
      <c r="F112" s="8"/>
      <c r="G112" s="8"/>
      <c r="H112" s="8"/>
      <c r="I112" s="8"/>
    </row>
    <row r="113" spans="1:9">
      <c r="A113" s="7"/>
      <c r="B113" s="8"/>
      <c r="C113" s="8"/>
      <c r="D113" s="8"/>
      <c r="E113" s="8"/>
      <c r="F113" s="8"/>
      <c r="G113" s="8"/>
      <c r="H113" s="8"/>
      <c r="I113" s="8"/>
    </row>
    <row r="114" spans="1:9">
      <c r="A114" s="7"/>
      <c r="B114" s="8"/>
      <c r="C114" s="8"/>
      <c r="D114" s="8"/>
      <c r="E114" s="8"/>
      <c r="F114" s="8"/>
      <c r="G114" s="8"/>
      <c r="H114" s="8"/>
      <c r="I114" s="8"/>
    </row>
    <row r="115" spans="1:9">
      <c r="A115" s="7"/>
      <c r="B115" s="8"/>
      <c r="C115" s="8"/>
      <c r="D115" s="8"/>
      <c r="E115" s="8"/>
      <c r="F115" s="8"/>
      <c r="G115" s="8"/>
      <c r="H115" s="8"/>
      <c r="I115" s="8"/>
    </row>
    <row r="116" spans="1:9">
      <c r="A116" s="7"/>
      <c r="B116" s="8"/>
      <c r="C116" s="8"/>
      <c r="D116" s="8"/>
      <c r="E116" s="8"/>
      <c r="F116" s="8"/>
      <c r="G116" s="8"/>
      <c r="H116" s="8"/>
      <c r="I116" s="8"/>
    </row>
    <row r="117" spans="1:9">
      <c r="A117" s="7"/>
      <c r="B117" s="8"/>
      <c r="C117" s="8"/>
      <c r="D117" s="8"/>
      <c r="E117" s="8"/>
      <c r="F117" s="8"/>
      <c r="G117" s="8"/>
      <c r="H117" s="8"/>
      <c r="I117" s="8"/>
    </row>
    <row r="118" spans="1:9">
      <c r="A118" s="7"/>
      <c r="B118" s="8"/>
      <c r="C118" s="8"/>
      <c r="D118" s="8"/>
      <c r="E118" s="8"/>
      <c r="F118" s="8"/>
      <c r="G118" s="8"/>
      <c r="H118" s="8"/>
      <c r="I118" s="8"/>
    </row>
    <row r="119" spans="1:9">
      <c r="A119" s="7"/>
      <c r="B119" s="8"/>
      <c r="C119" s="8"/>
      <c r="D119" s="8"/>
      <c r="E119" s="8"/>
      <c r="F119" s="8"/>
      <c r="G119" s="8"/>
      <c r="H119" s="8"/>
      <c r="I119" s="8"/>
    </row>
    <row r="120" spans="1:9">
      <c r="A120" s="7"/>
      <c r="B120" s="8"/>
      <c r="C120" s="8"/>
      <c r="D120" s="8"/>
      <c r="E120" s="8"/>
      <c r="F120" s="8"/>
      <c r="G120" s="8"/>
      <c r="H120" s="8"/>
      <c r="I120" s="8"/>
    </row>
    <row r="121" spans="1:9">
      <c r="A121" s="7"/>
      <c r="B121" s="8"/>
      <c r="C121" s="8"/>
      <c r="D121" s="8"/>
      <c r="E121" s="8"/>
      <c r="F121" s="8"/>
      <c r="G121" s="8"/>
      <c r="H121" s="8"/>
      <c r="I121" s="8"/>
    </row>
    <row r="122" spans="1:9">
      <c r="A122" s="7"/>
      <c r="B122" s="8"/>
      <c r="C122" s="8"/>
      <c r="D122" s="8"/>
      <c r="E122" s="8"/>
      <c r="F122" s="8"/>
      <c r="G122" s="8"/>
      <c r="H122" s="8"/>
      <c r="I122" s="8"/>
    </row>
    <row r="123" spans="1:9">
      <c r="A123" s="7"/>
      <c r="B123" s="8"/>
      <c r="C123" s="8"/>
      <c r="D123" s="8"/>
      <c r="E123" s="8"/>
      <c r="F123" s="8"/>
      <c r="G123" s="8"/>
      <c r="H123" s="8"/>
      <c r="I123" s="8"/>
    </row>
    <row r="124" spans="1:9">
      <c r="A124" s="7"/>
      <c r="B124" s="8"/>
      <c r="C124" s="8"/>
      <c r="D124" s="8"/>
      <c r="E124" s="8"/>
      <c r="F124" s="8"/>
      <c r="G124" s="8"/>
      <c r="H124" s="8"/>
      <c r="I124" s="8"/>
    </row>
    <row r="125" spans="1:9">
      <c r="A125" s="7"/>
      <c r="B125" s="8"/>
      <c r="C125" s="8"/>
      <c r="D125" s="8"/>
      <c r="E125" s="8"/>
      <c r="F125" s="8"/>
      <c r="G125" s="8"/>
      <c r="H125" s="8"/>
      <c r="I125" s="8"/>
    </row>
    <row r="126" spans="1:9">
      <c r="A126" s="7"/>
      <c r="B126" s="8"/>
      <c r="C126" s="8"/>
      <c r="D126" s="8"/>
      <c r="E126" s="8"/>
      <c r="F126" s="8"/>
      <c r="G126" s="8"/>
      <c r="H126" s="8"/>
      <c r="I126" s="8"/>
    </row>
    <row r="127" spans="1:9">
      <c r="A127" s="7"/>
      <c r="B127" s="8"/>
      <c r="C127" s="8"/>
      <c r="D127" s="8"/>
      <c r="E127" s="8"/>
      <c r="F127" s="8"/>
      <c r="G127" s="8"/>
      <c r="H127" s="8"/>
      <c r="I127" s="8"/>
    </row>
    <row r="128" spans="1:9">
      <c r="A128" s="7"/>
      <c r="B128" s="8"/>
      <c r="C128" s="8"/>
      <c r="D128" s="8"/>
      <c r="E128" s="8"/>
      <c r="F128" s="8"/>
      <c r="G128" s="8"/>
      <c r="H128" s="8"/>
      <c r="I128" s="8"/>
    </row>
    <row r="129" spans="1:9">
      <c r="A129" s="7"/>
      <c r="B129" s="8"/>
      <c r="C129" s="8"/>
      <c r="D129" s="8"/>
      <c r="E129" s="8"/>
      <c r="F129" s="8"/>
      <c r="G129" s="8"/>
      <c r="H129" s="8"/>
      <c r="I129" s="8"/>
    </row>
    <row r="130" spans="1:9">
      <c r="A130" s="7"/>
      <c r="B130" s="8"/>
      <c r="C130" s="8"/>
      <c r="D130" s="8"/>
      <c r="E130" s="8"/>
      <c r="F130" s="8"/>
      <c r="G130" s="8"/>
      <c r="H130" s="8"/>
      <c r="I130" s="8"/>
    </row>
    <row r="131" spans="1:9">
      <c r="A131" s="7"/>
      <c r="B131" s="8"/>
      <c r="C131" s="8"/>
      <c r="D131" s="8"/>
      <c r="E131" s="8"/>
      <c r="F131" s="8"/>
      <c r="G131" s="8"/>
      <c r="H131" s="8"/>
      <c r="I131" s="8"/>
    </row>
    <row r="132" spans="1:9">
      <c r="A132" s="7"/>
      <c r="B132" s="8"/>
      <c r="C132" s="8"/>
      <c r="D132" s="8"/>
      <c r="E132" s="8"/>
      <c r="F132" s="8"/>
      <c r="G132" s="8"/>
      <c r="H132" s="8"/>
      <c r="I132" s="8"/>
    </row>
    <row r="133" spans="1:9">
      <c r="A133" s="7"/>
      <c r="B133" s="8"/>
      <c r="C133" s="8"/>
      <c r="D133" s="8"/>
      <c r="E133" s="8"/>
      <c r="F133" s="8"/>
      <c r="G133" s="8"/>
      <c r="H133" s="8"/>
      <c r="I133" s="8"/>
    </row>
    <row r="134" spans="1:9">
      <c r="A134" s="7"/>
      <c r="B134" s="8"/>
      <c r="C134" s="8"/>
      <c r="D134" s="8"/>
      <c r="E134" s="8"/>
      <c r="F134" s="8"/>
      <c r="G134" s="8"/>
      <c r="H134" s="8"/>
      <c r="I134" s="8"/>
    </row>
    <row r="135" spans="1:9">
      <c r="A135" s="7"/>
      <c r="B135" s="8"/>
      <c r="C135" s="8"/>
      <c r="D135" s="8"/>
      <c r="E135" s="8"/>
      <c r="F135" s="8"/>
      <c r="G135" s="8"/>
      <c r="H135" s="8"/>
      <c r="I135" s="8"/>
    </row>
    <row r="136" spans="1:9">
      <c r="A136" s="7"/>
      <c r="B136" s="8"/>
      <c r="C136" s="8"/>
      <c r="D136" s="8"/>
      <c r="E136" s="8"/>
      <c r="F136" s="8"/>
      <c r="G136" s="8"/>
      <c r="H136" s="8"/>
      <c r="I136" s="8"/>
    </row>
    <row r="137" spans="1:9">
      <c r="A137" s="7"/>
      <c r="B137" s="8"/>
      <c r="C137" s="8"/>
      <c r="D137" s="8"/>
      <c r="E137" s="8"/>
      <c r="F137" s="8"/>
      <c r="G137" s="8"/>
      <c r="H137" s="8"/>
      <c r="I137" s="8"/>
    </row>
    <row r="138" spans="1:9">
      <c r="A138" s="7"/>
      <c r="B138" s="8"/>
      <c r="C138" s="8"/>
      <c r="D138" s="8"/>
      <c r="E138" s="8"/>
      <c r="F138" s="8"/>
      <c r="G138" s="8"/>
      <c r="H138" s="8"/>
      <c r="I138" s="8"/>
    </row>
    <row r="139" spans="1:9">
      <c r="A139" s="7"/>
      <c r="B139" s="8"/>
      <c r="C139" s="8"/>
      <c r="D139" s="8"/>
      <c r="E139" s="8"/>
      <c r="F139" s="8"/>
      <c r="G139" s="8"/>
      <c r="H139" s="8"/>
      <c r="I139" s="8"/>
    </row>
    <row r="140" spans="1:9">
      <c r="A140" s="7"/>
      <c r="B140" s="8"/>
      <c r="C140" s="8"/>
      <c r="D140" s="8"/>
      <c r="E140" s="8"/>
      <c r="F140" s="8"/>
      <c r="G140" s="8"/>
      <c r="H140" s="8"/>
      <c r="I140" s="8"/>
    </row>
    <row r="141" spans="1:9">
      <c r="A141" s="7"/>
      <c r="B141" s="8"/>
      <c r="C141" s="8"/>
      <c r="D141" s="8"/>
      <c r="E141" s="8"/>
      <c r="F141" s="8"/>
      <c r="G141" s="8"/>
      <c r="H141" s="8"/>
      <c r="I141" s="8"/>
    </row>
    <row r="142" spans="1:9">
      <c r="A142" s="7"/>
      <c r="B142" s="8"/>
      <c r="C142" s="8"/>
      <c r="D142" s="8"/>
      <c r="E142" s="8"/>
      <c r="F142" s="8"/>
      <c r="G142" s="8"/>
      <c r="H142" s="8"/>
      <c r="I142" s="8"/>
    </row>
    <row r="143" spans="1:9">
      <c r="A143" s="7"/>
      <c r="B143" s="8"/>
      <c r="C143" s="8"/>
      <c r="D143" s="8"/>
      <c r="E143" s="8"/>
      <c r="F143" s="8"/>
      <c r="G143" s="8"/>
      <c r="H143" s="8"/>
      <c r="I143" s="8"/>
    </row>
    <row r="144" spans="1:9">
      <c r="A144" s="7"/>
      <c r="B144" s="8"/>
      <c r="C144" s="8"/>
      <c r="D144" s="8"/>
      <c r="E144" s="8"/>
      <c r="F144" s="8"/>
      <c r="G144" s="8"/>
      <c r="H144" s="8"/>
      <c r="I144" s="8"/>
    </row>
    <row r="145" spans="1:9">
      <c r="A145" s="7"/>
      <c r="B145" s="8"/>
      <c r="C145" s="8"/>
      <c r="D145" s="8"/>
      <c r="E145" s="8"/>
      <c r="F145" s="8"/>
      <c r="G145" s="8"/>
      <c r="H145" s="8"/>
      <c r="I145" s="8"/>
    </row>
    <row r="146" spans="1:9">
      <c r="A146" s="7"/>
      <c r="B146" s="8"/>
      <c r="C146" s="8"/>
      <c r="D146" s="8"/>
      <c r="E146" s="8"/>
      <c r="F146" s="8"/>
      <c r="G146" s="8"/>
      <c r="H146" s="8"/>
      <c r="I146" s="8"/>
    </row>
    <row r="147" spans="1:9">
      <c r="A147" s="7"/>
      <c r="B147" s="8"/>
      <c r="C147" s="8"/>
      <c r="D147" s="8"/>
      <c r="E147" s="8"/>
      <c r="F147" s="8"/>
      <c r="G147" s="8"/>
      <c r="H147" s="8"/>
      <c r="I147" s="8"/>
    </row>
    <row r="148" spans="1:9">
      <c r="A148" s="7"/>
      <c r="B148" s="8"/>
      <c r="C148" s="8"/>
      <c r="D148" s="8"/>
      <c r="E148" s="8"/>
      <c r="F148" s="8"/>
      <c r="G148" s="8"/>
      <c r="H148" s="8"/>
      <c r="I148" s="8"/>
    </row>
    <row r="149" spans="1:9">
      <c r="A149" s="7"/>
      <c r="B149" s="8"/>
      <c r="C149" s="8"/>
      <c r="D149" s="8"/>
      <c r="E149" s="8"/>
      <c r="F149" s="8"/>
      <c r="G149" s="8"/>
      <c r="H149" s="8"/>
      <c r="I149" s="8"/>
    </row>
    <row r="150" spans="1:9">
      <c r="A150" s="7"/>
      <c r="B150" s="8"/>
      <c r="C150" s="8"/>
      <c r="D150" s="8"/>
      <c r="E150" s="8"/>
      <c r="F150" s="8"/>
      <c r="G150" s="8"/>
      <c r="H150" s="8"/>
      <c r="I150" s="8"/>
    </row>
    <row r="151" spans="1:9">
      <c r="A151" s="7"/>
      <c r="B151" s="8"/>
      <c r="C151" s="8"/>
      <c r="D151" s="8"/>
      <c r="E151" s="8"/>
      <c r="F151" s="8"/>
      <c r="G151" s="8"/>
      <c r="H151" s="8"/>
      <c r="I151" s="8"/>
    </row>
    <row r="152" spans="1:9">
      <c r="A152" s="7"/>
      <c r="B152" s="8"/>
      <c r="C152" s="8"/>
      <c r="D152" s="8"/>
      <c r="E152" s="8"/>
      <c r="F152" s="8"/>
      <c r="G152" s="8"/>
      <c r="H152" s="8"/>
      <c r="I152" s="8"/>
    </row>
    <row r="153" spans="1:9">
      <c r="A153" s="7"/>
      <c r="B153" s="8"/>
      <c r="C153" s="8"/>
      <c r="D153" s="8"/>
      <c r="E153" s="8"/>
      <c r="F153" s="8"/>
      <c r="G153" s="8"/>
      <c r="H153" s="8"/>
      <c r="I153" s="8"/>
    </row>
    <row r="154" spans="1:9">
      <c r="A154" s="7"/>
      <c r="B154" s="8"/>
      <c r="C154" s="8"/>
      <c r="D154" s="8"/>
      <c r="E154" s="8"/>
      <c r="F154" s="8"/>
      <c r="G154" s="8"/>
      <c r="H154" s="8"/>
      <c r="I154" s="8"/>
    </row>
    <row r="155" spans="1:9">
      <c r="A155" s="7"/>
      <c r="B155" s="8"/>
      <c r="C155" s="8"/>
      <c r="D155" s="8"/>
      <c r="E155" s="8"/>
      <c r="F155" s="8"/>
      <c r="G155" s="8"/>
      <c r="H155" s="8"/>
      <c r="I155" s="8"/>
    </row>
    <row r="156" spans="1:9">
      <c r="A156" s="7"/>
      <c r="B156" s="8"/>
      <c r="C156" s="8"/>
      <c r="D156" s="8"/>
      <c r="E156" s="8"/>
      <c r="F156" s="8"/>
      <c r="G156" s="8"/>
      <c r="H156" s="8"/>
      <c r="I156" s="8"/>
    </row>
    <row r="157" spans="1:9">
      <c r="A157" s="7"/>
      <c r="B157" s="8"/>
      <c r="C157" s="8"/>
      <c r="D157" s="8"/>
      <c r="E157" s="8"/>
      <c r="F157" s="8"/>
      <c r="G157" s="8"/>
      <c r="H157" s="8"/>
      <c r="I157" s="8"/>
    </row>
    <row r="158" spans="1:9">
      <c r="A158" s="7"/>
      <c r="B158" s="8"/>
      <c r="C158" s="8"/>
      <c r="D158" s="8"/>
      <c r="E158" s="8"/>
      <c r="F158" s="8"/>
      <c r="G158" s="8"/>
      <c r="H158" s="8"/>
      <c r="I158" s="8"/>
    </row>
    <row r="159" spans="1:9">
      <c r="A159" s="7"/>
      <c r="B159" s="8"/>
      <c r="C159" s="8"/>
      <c r="D159" s="8"/>
      <c r="E159" s="8"/>
      <c r="F159" s="8"/>
      <c r="G159" s="8"/>
      <c r="H159" s="8"/>
      <c r="I159" s="8"/>
    </row>
    <row r="160" spans="1:9">
      <c r="A160" s="7"/>
      <c r="B160" s="8"/>
      <c r="C160" s="8"/>
      <c r="D160" s="8"/>
      <c r="E160" s="8"/>
      <c r="F160" s="8"/>
      <c r="G160" s="8"/>
      <c r="H160" s="8"/>
      <c r="I160" s="8"/>
    </row>
    <row r="161" spans="1:9">
      <c r="A161" s="7"/>
      <c r="B161" s="8"/>
      <c r="C161" s="8"/>
      <c r="D161" s="8"/>
      <c r="E161" s="8"/>
      <c r="F161" s="8"/>
      <c r="G161" s="8"/>
      <c r="H161" s="8"/>
      <c r="I161" s="8"/>
    </row>
    <row r="162" spans="1:9">
      <c r="A162" s="7"/>
      <c r="B162" s="8"/>
      <c r="C162" s="8"/>
      <c r="D162" s="8"/>
      <c r="E162" s="8"/>
      <c r="F162" s="8"/>
      <c r="G162" s="8"/>
      <c r="H162" s="8"/>
      <c r="I162" s="8"/>
    </row>
    <row r="163" spans="1:9">
      <c r="A163" s="7"/>
      <c r="B163" s="8"/>
      <c r="C163" s="8"/>
      <c r="D163" s="8"/>
      <c r="E163" s="8"/>
      <c r="F163" s="8"/>
      <c r="G163" s="8"/>
      <c r="H163" s="8"/>
      <c r="I163" s="8"/>
    </row>
    <row r="164" spans="1:9">
      <c r="A164" s="7"/>
      <c r="B164" s="8"/>
      <c r="C164" s="8"/>
      <c r="D164" s="8"/>
      <c r="E164" s="8"/>
      <c r="F164" s="8"/>
      <c r="G164" s="8"/>
      <c r="H164" s="8"/>
      <c r="I164" s="8"/>
    </row>
    <row r="165" spans="1:9">
      <c r="A165" s="7"/>
      <c r="B165" s="8"/>
      <c r="C165" s="8"/>
      <c r="D165" s="8"/>
      <c r="E165" s="8"/>
      <c r="F165" s="8"/>
      <c r="G165" s="8"/>
      <c r="H165" s="8"/>
      <c r="I165" s="8"/>
    </row>
    <row r="166" spans="1:9">
      <c r="A166" s="7"/>
      <c r="B166" s="8"/>
      <c r="C166" s="8"/>
      <c r="D166" s="8"/>
      <c r="E166" s="8"/>
      <c r="F166" s="8"/>
      <c r="G166" s="8"/>
      <c r="H166" s="8"/>
      <c r="I166" s="8"/>
    </row>
    <row r="167" spans="1:9">
      <c r="A167" s="7"/>
      <c r="B167" s="8"/>
      <c r="C167" s="8"/>
      <c r="D167" s="8"/>
      <c r="E167" s="8"/>
      <c r="F167" s="8"/>
      <c r="G167" s="8"/>
      <c r="H167" s="8"/>
      <c r="I167" s="8"/>
    </row>
    <row r="168" spans="1:9">
      <c r="A168" s="7"/>
      <c r="B168" s="8"/>
      <c r="C168" s="8"/>
      <c r="D168" s="8"/>
      <c r="E168" s="8"/>
      <c r="F168" s="8"/>
      <c r="G168" s="8"/>
      <c r="H168" s="8"/>
      <c r="I168" s="8"/>
    </row>
    <row r="169" spans="1:9">
      <c r="A169" s="7"/>
      <c r="B169" s="8"/>
      <c r="C169" s="8"/>
      <c r="D169" s="8"/>
      <c r="E169" s="8"/>
      <c r="F169" s="8"/>
      <c r="G169" s="8"/>
      <c r="H169" s="8"/>
      <c r="I169" s="8"/>
    </row>
    <row r="170" spans="1:9">
      <c r="A170" s="7"/>
      <c r="B170" s="8"/>
      <c r="C170" s="8"/>
      <c r="D170" s="8"/>
      <c r="E170" s="8"/>
      <c r="F170" s="8"/>
      <c r="G170" s="8"/>
      <c r="H170" s="8"/>
      <c r="I170" s="8"/>
    </row>
    <row r="171" spans="1:9">
      <c r="A171" s="7"/>
      <c r="B171" s="8"/>
      <c r="C171" s="8"/>
      <c r="D171" s="8"/>
      <c r="E171" s="8"/>
      <c r="F171" s="8"/>
      <c r="G171" s="8"/>
      <c r="H171" s="8"/>
      <c r="I171" s="8"/>
    </row>
    <row r="172" spans="1:9">
      <c r="A172" s="7"/>
      <c r="B172" s="8"/>
      <c r="C172" s="8"/>
      <c r="D172" s="8"/>
      <c r="E172" s="8"/>
      <c r="F172" s="8"/>
      <c r="G172" s="8"/>
      <c r="H172" s="8"/>
      <c r="I172" s="8"/>
    </row>
    <row r="173" spans="1:9">
      <c r="A173" s="7"/>
      <c r="B173" s="8"/>
      <c r="C173" s="8"/>
      <c r="D173" s="8"/>
      <c r="E173" s="8"/>
      <c r="F173" s="8"/>
      <c r="G173" s="8"/>
      <c r="H173" s="8"/>
      <c r="I173" s="8"/>
    </row>
    <row r="174" spans="1:9">
      <c r="A174" s="7"/>
      <c r="B174" s="8"/>
      <c r="C174" s="8"/>
      <c r="D174" s="8"/>
      <c r="E174" s="8"/>
      <c r="F174" s="8"/>
      <c r="G174" s="8"/>
      <c r="H174" s="8"/>
      <c r="I174" s="8"/>
    </row>
    <row r="175" spans="1:9">
      <c r="A175" s="7"/>
      <c r="B175" s="8"/>
      <c r="C175" s="8"/>
      <c r="D175" s="8"/>
      <c r="E175" s="8"/>
      <c r="F175" s="8"/>
      <c r="G175" s="8"/>
      <c r="H175" s="8"/>
      <c r="I175" s="8"/>
    </row>
    <row r="176" spans="1:9">
      <c r="A176" s="7"/>
      <c r="B176" s="8"/>
      <c r="C176" s="8"/>
      <c r="D176" s="8"/>
      <c r="E176" s="8"/>
      <c r="F176" s="8"/>
      <c r="G176" s="8"/>
      <c r="H176" s="8"/>
      <c r="I176" s="8"/>
    </row>
    <row r="177" spans="1:9">
      <c r="A177" s="7"/>
      <c r="B177" s="8"/>
      <c r="C177" s="8"/>
      <c r="D177" s="8"/>
      <c r="E177" s="8"/>
      <c r="F177" s="8"/>
      <c r="G177" s="8"/>
      <c r="H177" s="8"/>
      <c r="I177" s="8"/>
    </row>
    <row r="178" spans="1:9">
      <c r="A178" s="7"/>
      <c r="B178" s="8"/>
      <c r="C178" s="8"/>
      <c r="D178" s="8"/>
      <c r="E178" s="8"/>
      <c r="F178" s="8"/>
      <c r="G178" s="8"/>
      <c r="H178" s="8"/>
      <c r="I178" s="8"/>
    </row>
    <row r="179" spans="1:9">
      <c r="A179" s="7"/>
      <c r="B179" s="8"/>
      <c r="C179" s="8"/>
      <c r="D179" s="8"/>
      <c r="E179" s="8"/>
      <c r="F179" s="8"/>
      <c r="G179" s="8"/>
      <c r="H179" s="8"/>
      <c r="I179" s="8"/>
    </row>
    <row r="180" spans="1:9">
      <c r="A180" s="7"/>
      <c r="B180" s="8"/>
      <c r="C180" s="8"/>
      <c r="D180" s="8"/>
      <c r="E180" s="8"/>
      <c r="F180" s="8"/>
      <c r="G180" s="8"/>
      <c r="H180" s="8"/>
      <c r="I180" s="8"/>
    </row>
    <row r="181" spans="1:9">
      <c r="A181" s="7"/>
      <c r="B181" s="8"/>
      <c r="C181" s="8"/>
      <c r="D181" s="8"/>
      <c r="E181" s="8"/>
      <c r="F181" s="8"/>
      <c r="G181" s="8"/>
      <c r="H181" s="8"/>
      <c r="I181" s="8"/>
    </row>
    <row r="182" spans="1:9">
      <c r="A182" s="7"/>
      <c r="B182" s="8"/>
      <c r="C182" s="8"/>
      <c r="D182" s="8"/>
      <c r="E182" s="8"/>
      <c r="F182" s="8"/>
      <c r="G182" s="8"/>
      <c r="H182" s="8"/>
      <c r="I182" s="8"/>
    </row>
    <row r="183" spans="1:9">
      <c r="A183" s="7"/>
      <c r="B183" s="8"/>
      <c r="C183" s="8"/>
      <c r="D183" s="8"/>
      <c r="E183" s="8"/>
      <c r="F183" s="8"/>
      <c r="G183" s="8"/>
      <c r="H183" s="8"/>
      <c r="I183" s="8"/>
    </row>
    <row r="184" spans="1:9">
      <c r="A184" s="7"/>
      <c r="B184" s="8"/>
      <c r="C184" s="8"/>
      <c r="D184" s="8"/>
      <c r="E184" s="8"/>
      <c r="F184" s="8"/>
      <c r="G184" s="8"/>
      <c r="H184" s="8"/>
      <c r="I184" s="8"/>
    </row>
    <row r="185" spans="1:9">
      <c r="A185" s="7"/>
      <c r="B185" s="8"/>
      <c r="C185" s="8"/>
      <c r="D185" s="8"/>
      <c r="E185" s="8"/>
      <c r="F185" s="8"/>
      <c r="G185" s="8"/>
      <c r="H185" s="8"/>
      <c r="I185" s="8"/>
    </row>
    <row r="186" spans="1:9">
      <c r="A186" s="7"/>
      <c r="B186" s="8"/>
      <c r="C186" s="8"/>
      <c r="D186" s="8"/>
      <c r="E186" s="8"/>
      <c r="F186" s="8"/>
      <c r="G186" s="8"/>
      <c r="H186" s="8"/>
      <c r="I186" s="8"/>
    </row>
    <row r="187" spans="1:9">
      <c r="A187" s="7"/>
      <c r="B187" s="8"/>
      <c r="C187" s="8"/>
      <c r="D187" s="8"/>
      <c r="E187" s="8"/>
      <c r="F187" s="8"/>
      <c r="G187" s="8"/>
      <c r="H187" s="8"/>
      <c r="I187" s="8"/>
    </row>
    <row r="188" spans="1:9">
      <c r="A188" s="7"/>
      <c r="B188" s="8"/>
      <c r="C188" s="8"/>
      <c r="D188" s="8"/>
      <c r="E188" s="8"/>
      <c r="F188" s="8"/>
      <c r="G188" s="8"/>
      <c r="H188" s="8"/>
      <c r="I188" s="8"/>
    </row>
    <row r="189" spans="1:9">
      <c r="A189" s="7"/>
      <c r="B189" s="8"/>
      <c r="C189" s="8"/>
      <c r="D189" s="8"/>
      <c r="E189" s="8"/>
      <c r="F189" s="8"/>
      <c r="G189" s="8"/>
      <c r="H189" s="8"/>
      <c r="I189" s="8"/>
    </row>
    <row r="190" spans="1:9">
      <c r="A190" s="7"/>
      <c r="B190" s="8"/>
      <c r="C190" s="8"/>
      <c r="D190" s="8"/>
      <c r="E190" s="8"/>
      <c r="F190" s="8"/>
      <c r="G190" s="8"/>
      <c r="H190" s="8"/>
      <c r="I190" s="8"/>
    </row>
    <row r="191" spans="1:9">
      <c r="A191" s="7"/>
      <c r="B191" s="8"/>
      <c r="C191" s="8"/>
      <c r="D191" s="8"/>
      <c r="E191" s="8"/>
      <c r="F191" s="8"/>
      <c r="G191" s="8"/>
      <c r="H191" s="8"/>
      <c r="I191" s="8"/>
    </row>
    <row r="192" spans="1:9">
      <c r="A192" s="7"/>
      <c r="B192" s="8"/>
      <c r="C192" s="8"/>
      <c r="D192" s="8"/>
      <c r="E192" s="8"/>
      <c r="F192" s="8"/>
      <c r="G192" s="8"/>
      <c r="H192" s="8"/>
      <c r="I192" s="8"/>
    </row>
    <row r="193" spans="1:9">
      <c r="A193" s="7"/>
      <c r="B193" s="8"/>
      <c r="C193" s="8"/>
      <c r="D193" s="8"/>
      <c r="E193" s="8"/>
      <c r="F193" s="8"/>
      <c r="G193" s="8"/>
      <c r="H193" s="8"/>
      <c r="I193" s="8"/>
    </row>
    <row r="194" spans="1:9">
      <c r="A194" s="7"/>
      <c r="B194" s="8"/>
      <c r="C194" s="8"/>
      <c r="D194" s="8"/>
      <c r="E194" s="8"/>
      <c r="F194" s="8"/>
      <c r="G194" s="8"/>
      <c r="H194" s="8"/>
      <c r="I194" s="8"/>
    </row>
    <row r="195" spans="1:9">
      <c r="A195" s="7"/>
      <c r="B195" s="8"/>
      <c r="C195" s="8"/>
      <c r="D195" s="8"/>
      <c r="E195" s="8"/>
      <c r="F195" s="8"/>
      <c r="G195" s="8"/>
      <c r="H195" s="8"/>
      <c r="I195" s="8"/>
    </row>
    <row r="196" spans="1:9">
      <c r="A196" s="7"/>
      <c r="B196" s="8"/>
      <c r="C196" s="8"/>
      <c r="D196" s="8"/>
      <c r="E196" s="8"/>
      <c r="F196" s="8"/>
      <c r="G196" s="8"/>
      <c r="H196" s="8"/>
      <c r="I196" s="8"/>
    </row>
    <row r="197" spans="1:9">
      <c r="A197" s="7"/>
      <c r="B197" s="8"/>
      <c r="C197" s="8"/>
      <c r="D197" s="8"/>
      <c r="E197" s="8"/>
      <c r="F197" s="8"/>
      <c r="G197" s="8"/>
      <c r="H197" s="8"/>
      <c r="I197" s="8"/>
    </row>
    <row r="198" spans="1:9">
      <c r="A198" s="7"/>
      <c r="B198" s="8"/>
      <c r="C198" s="8"/>
      <c r="D198" s="8"/>
      <c r="E198" s="8"/>
      <c r="F198" s="8"/>
      <c r="G198" s="8"/>
      <c r="H198" s="8"/>
      <c r="I198" s="8"/>
    </row>
    <row r="199" spans="1:9">
      <c r="A199" s="7"/>
      <c r="B199" s="8"/>
      <c r="C199" s="8"/>
      <c r="D199" s="8"/>
      <c r="E199" s="8"/>
      <c r="F199" s="8"/>
      <c r="G199" s="8"/>
      <c r="H199" s="8"/>
      <c r="I199" s="8"/>
    </row>
    <row r="200" spans="1:9">
      <c r="A200" s="7"/>
      <c r="B200" s="8"/>
      <c r="C200" s="8"/>
      <c r="D200" s="8"/>
      <c r="E200" s="8"/>
      <c r="F200" s="8"/>
      <c r="G200" s="8"/>
      <c r="H200" s="8"/>
      <c r="I200" s="8"/>
    </row>
    <row r="201" spans="1:9">
      <c r="A201" s="7"/>
      <c r="B201" s="8"/>
      <c r="C201" s="8"/>
      <c r="D201" s="8"/>
      <c r="E201" s="8"/>
      <c r="F201" s="8"/>
      <c r="G201" s="8"/>
      <c r="H201" s="8"/>
      <c r="I201" s="8"/>
    </row>
    <row r="202" spans="1:9">
      <c r="A202" s="7"/>
      <c r="B202" s="8"/>
      <c r="C202" s="8"/>
      <c r="D202" s="8"/>
      <c r="E202" s="8"/>
      <c r="F202" s="8"/>
      <c r="G202" s="8"/>
      <c r="H202" s="8"/>
      <c r="I202" s="8"/>
    </row>
    <row r="203" spans="1:9">
      <c r="A203" s="7"/>
      <c r="B203" s="8"/>
      <c r="C203" s="8"/>
      <c r="D203" s="8"/>
      <c r="E203" s="8"/>
      <c r="F203" s="8"/>
      <c r="G203" s="8"/>
      <c r="H203" s="8"/>
      <c r="I203" s="8"/>
    </row>
    <row r="204" spans="1:9">
      <c r="A204" s="7"/>
      <c r="B204" s="8"/>
      <c r="C204" s="8"/>
      <c r="D204" s="8"/>
      <c r="E204" s="8"/>
      <c r="F204" s="8"/>
      <c r="G204" s="8"/>
      <c r="H204" s="8"/>
      <c r="I204" s="8"/>
    </row>
    <row r="205" spans="1:9">
      <c r="A205" s="7"/>
      <c r="B205" s="8"/>
      <c r="C205" s="8"/>
      <c r="D205" s="8"/>
      <c r="E205" s="8"/>
      <c r="F205" s="8"/>
      <c r="G205" s="8"/>
      <c r="H205" s="8"/>
      <c r="I205" s="8"/>
    </row>
    <row r="206" spans="1:9">
      <c r="A206" s="7"/>
      <c r="B206" s="8"/>
      <c r="C206" s="8"/>
      <c r="D206" s="8"/>
      <c r="E206" s="8"/>
      <c r="F206" s="8"/>
      <c r="G206" s="8"/>
      <c r="H206" s="8"/>
      <c r="I206" s="8"/>
    </row>
    <row r="207" spans="1:9">
      <c r="A207" s="7"/>
      <c r="B207" s="8"/>
      <c r="C207" s="8"/>
      <c r="D207" s="8"/>
      <c r="E207" s="8"/>
      <c r="F207" s="8"/>
      <c r="G207" s="8"/>
      <c r="H207" s="8"/>
      <c r="I207" s="8"/>
    </row>
    <row r="208" spans="1:9">
      <c r="A208" s="7"/>
      <c r="B208" s="8"/>
      <c r="C208" s="8"/>
      <c r="D208" s="8"/>
      <c r="E208" s="8"/>
      <c r="F208" s="8"/>
      <c r="G208" s="8"/>
      <c r="H208" s="8"/>
      <c r="I208" s="8"/>
    </row>
    <row r="209" spans="1:9">
      <c r="A209" s="7"/>
      <c r="B209" s="8"/>
      <c r="C209" s="8"/>
      <c r="D209" s="8"/>
      <c r="E209" s="8"/>
      <c r="F209" s="8"/>
      <c r="G209" s="8"/>
      <c r="H209" s="8"/>
      <c r="I209" s="8"/>
    </row>
    <row r="210" spans="1:9">
      <c r="A210" s="7"/>
      <c r="B210" s="8"/>
      <c r="C210" s="8"/>
      <c r="D210" s="8"/>
      <c r="E210" s="8"/>
      <c r="F210" s="8"/>
      <c r="G210" s="8"/>
      <c r="H210" s="8"/>
      <c r="I210" s="8"/>
    </row>
    <row r="211" spans="1:9">
      <c r="A211" s="7"/>
      <c r="B211" s="8"/>
      <c r="C211" s="8"/>
      <c r="D211" s="8"/>
      <c r="E211" s="8"/>
      <c r="F211" s="8"/>
      <c r="G211" s="8"/>
      <c r="H211" s="8"/>
      <c r="I211" s="8"/>
    </row>
    <row r="212" spans="1:9">
      <c r="A212" s="7"/>
      <c r="B212" s="8"/>
      <c r="C212" s="8"/>
      <c r="D212" s="8"/>
      <c r="E212" s="8"/>
      <c r="F212" s="8"/>
      <c r="G212" s="8"/>
      <c r="H212" s="8"/>
      <c r="I212" s="8"/>
    </row>
    <row r="213" spans="1:9">
      <c r="A213" s="7"/>
      <c r="B213" s="8"/>
      <c r="C213" s="8"/>
      <c r="D213" s="8"/>
      <c r="E213" s="8"/>
      <c r="F213" s="8"/>
      <c r="G213" s="8"/>
      <c r="H213" s="8"/>
      <c r="I213" s="8"/>
    </row>
    <row r="214" spans="1:9">
      <c r="A214" s="7"/>
      <c r="B214" s="8"/>
      <c r="C214" s="8"/>
      <c r="D214" s="8"/>
      <c r="E214" s="8"/>
      <c r="F214" s="8"/>
      <c r="G214" s="8"/>
      <c r="H214" s="8"/>
      <c r="I214" s="8"/>
    </row>
    <row r="215" spans="1:9">
      <c r="A215" s="7"/>
      <c r="B215" s="8"/>
      <c r="C215" s="8"/>
      <c r="D215" s="8"/>
      <c r="E215" s="8"/>
      <c r="F215" s="8"/>
      <c r="G215" s="8"/>
      <c r="H215" s="8"/>
      <c r="I215" s="8"/>
    </row>
    <row r="216" spans="1:9">
      <c r="A216" s="7"/>
      <c r="B216" s="8"/>
      <c r="C216" s="8"/>
      <c r="D216" s="8"/>
      <c r="E216" s="8"/>
      <c r="F216" s="8"/>
      <c r="G216" s="8"/>
      <c r="H216" s="8"/>
      <c r="I216" s="8"/>
    </row>
    <row r="217" spans="1:9">
      <c r="A217" s="7"/>
      <c r="B217" s="8"/>
      <c r="C217" s="8"/>
      <c r="D217" s="8"/>
      <c r="E217" s="8"/>
      <c r="F217" s="8"/>
      <c r="G217" s="8"/>
      <c r="H217" s="8"/>
      <c r="I217" s="8"/>
    </row>
    <row r="218" spans="1:9">
      <c r="A218" s="7"/>
      <c r="B218" s="8"/>
      <c r="C218" s="8"/>
      <c r="D218" s="8"/>
      <c r="E218" s="8"/>
      <c r="F218" s="8"/>
      <c r="G218" s="8"/>
      <c r="H218" s="8"/>
      <c r="I218" s="8"/>
    </row>
    <row r="219" spans="1:9">
      <c r="A219" s="7"/>
      <c r="B219" s="8"/>
      <c r="C219" s="8"/>
      <c r="D219" s="8"/>
      <c r="E219" s="8"/>
      <c r="F219" s="8"/>
      <c r="G219" s="8"/>
      <c r="H219" s="8"/>
      <c r="I219" s="8"/>
    </row>
    <row r="220" spans="1:9">
      <c r="A220" s="7"/>
      <c r="B220" s="8"/>
      <c r="C220" s="8"/>
      <c r="D220" s="8"/>
      <c r="E220" s="8"/>
      <c r="F220" s="8"/>
      <c r="G220" s="8"/>
      <c r="H220" s="8"/>
      <c r="I220" s="8"/>
    </row>
    <row r="221" spans="1:9">
      <c r="A221" s="7"/>
      <c r="B221" s="8"/>
      <c r="C221" s="8"/>
      <c r="D221" s="8"/>
      <c r="E221" s="8"/>
      <c r="F221" s="8"/>
      <c r="G221" s="8"/>
      <c r="H221" s="8"/>
      <c r="I221" s="8"/>
    </row>
    <row r="222" spans="1:9">
      <c r="A222" s="7"/>
      <c r="B222" s="8"/>
      <c r="C222" s="8"/>
      <c r="D222" s="8"/>
      <c r="E222" s="8"/>
      <c r="F222" s="8"/>
      <c r="G222" s="8"/>
      <c r="H222" s="8"/>
      <c r="I222" s="8"/>
    </row>
    <row r="223" spans="1:9">
      <c r="A223" s="7"/>
      <c r="B223" s="8"/>
      <c r="C223" s="8"/>
      <c r="D223" s="8"/>
      <c r="E223" s="8"/>
      <c r="F223" s="8"/>
      <c r="G223" s="8"/>
      <c r="H223" s="8"/>
      <c r="I223" s="8"/>
    </row>
    <row r="224" spans="1:9">
      <c r="A224" s="7"/>
      <c r="B224" s="8"/>
      <c r="C224" s="8"/>
      <c r="D224" s="8"/>
      <c r="E224" s="8"/>
      <c r="F224" s="8"/>
      <c r="G224" s="8"/>
      <c r="H224" s="8"/>
      <c r="I224" s="8"/>
    </row>
    <row r="225" spans="1:9">
      <c r="A225" s="7"/>
      <c r="B225" s="8"/>
      <c r="C225" s="8"/>
      <c r="D225" s="8"/>
      <c r="E225" s="8"/>
      <c r="F225" s="8"/>
      <c r="G225" s="8"/>
      <c r="H225" s="8"/>
      <c r="I225" s="8"/>
    </row>
    <row r="226" spans="1:9">
      <c r="A226" s="7"/>
      <c r="B226" s="8"/>
      <c r="C226" s="8"/>
      <c r="D226" s="8"/>
      <c r="E226" s="8"/>
      <c r="F226" s="8"/>
      <c r="G226" s="8"/>
      <c r="H226" s="8"/>
      <c r="I226" s="8"/>
    </row>
    <row r="227" spans="1:9">
      <c r="A227" s="7"/>
      <c r="B227" s="8"/>
      <c r="C227" s="8"/>
      <c r="D227" s="8"/>
      <c r="E227" s="8"/>
      <c r="F227" s="8"/>
      <c r="G227" s="8"/>
      <c r="H227" s="8"/>
      <c r="I227" s="8"/>
    </row>
    <row r="228" spans="1:9">
      <c r="A228" s="7"/>
      <c r="B228" s="8"/>
      <c r="C228" s="8"/>
      <c r="D228" s="8"/>
      <c r="E228" s="8"/>
      <c r="F228" s="8"/>
      <c r="G228" s="8"/>
      <c r="H228" s="8"/>
      <c r="I228" s="8"/>
    </row>
    <row r="229" spans="1:9">
      <c r="A229" s="7"/>
      <c r="B229" s="8"/>
      <c r="C229" s="8"/>
      <c r="D229" s="8"/>
      <c r="E229" s="8"/>
      <c r="F229" s="8"/>
      <c r="G229" s="8"/>
      <c r="H229" s="8"/>
      <c r="I229" s="8"/>
    </row>
    <row r="230" spans="1:9">
      <c r="A230" s="7"/>
      <c r="B230" s="8"/>
      <c r="C230" s="8"/>
      <c r="D230" s="8"/>
      <c r="E230" s="8"/>
      <c r="F230" s="8"/>
      <c r="G230" s="8"/>
      <c r="H230" s="8"/>
      <c r="I230" s="8"/>
    </row>
    <row r="231" spans="1:9">
      <c r="A231" s="7"/>
      <c r="B231" s="8"/>
      <c r="C231" s="8"/>
      <c r="D231" s="8"/>
      <c r="E231" s="8"/>
      <c r="F231" s="8"/>
      <c r="G231" s="8"/>
      <c r="H231" s="8"/>
      <c r="I231" s="8"/>
    </row>
    <row r="232" spans="1:9">
      <c r="A232" s="7"/>
      <c r="B232" s="8"/>
      <c r="C232" s="8"/>
      <c r="D232" s="8"/>
      <c r="E232" s="8"/>
      <c r="F232" s="8"/>
      <c r="G232" s="8"/>
      <c r="H232" s="8"/>
      <c r="I232" s="8"/>
    </row>
    <row r="233" spans="1:9">
      <c r="A233" s="7"/>
      <c r="B233" s="8"/>
      <c r="C233" s="8"/>
      <c r="D233" s="8"/>
      <c r="E233" s="8"/>
      <c r="F233" s="8"/>
      <c r="G233" s="8"/>
      <c r="H233" s="8"/>
      <c r="I233" s="8"/>
    </row>
    <row r="234" spans="1:9">
      <c r="A234" s="7"/>
      <c r="B234" s="8"/>
      <c r="C234" s="8"/>
      <c r="D234" s="8"/>
      <c r="E234" s="8"/>
      <c r="F234" s="8"/>
      <c r="G234" s="8"/>
      <c r="H234" s="8"/>
      <c r="I234" s="8"/>
    </row>
    <row r="235" spans="1:9">
      <c r="A235" s="7"/>
      <c r="B235" s="8"/>
      <c r="C235" s="8"/>
      <c r="D235" s="8"/>
      <c r="E235" s="8"/>
      <c r="F235" s="8"/>
      <c r="G235" s="8"/>
      <c r="H235" s="8"/>
      <c r="I235" s="8"/>
    </row>
    <row r="236" spans="1:9">
      <c r="A236" s="7"/>
      <c r="B236" s="8"/>
      <c r="C236" s="8"/>
      <c r="D236" s="8"/>
      <c r="E236" s="8"/>
      <c r="F236" s="8"/>
      <c r="G236" s="8"/>
      <c r="H236" s="8"/>
      <c r="I236" s="8"/>
    </row>
    <row r="237" spans="1:9">
      <c r="A237" s="7"/>
      <c r="B237" s="8"/>
      <c r="C237" s="8"/>
      <c r="D237" s="8"/>
      <c r="E237" s="8"/>
      <c r="F237" s="8"/>
      <c r="G237" s="8"/>
      <c r="H237" s="8"/>
      <c r="I237" s="8"/>
    </row>
    <row r="238" spans="1:9">
      <c r="A238" s="7"/>
      <c r="B238" s="8"/>
      <c r="C238" s="8"/>
      <c r="D238" s="8"/>
      <c r="E238" s="8"/>
      <c r="F238" s="8"/>
      <c r="G238" s="8"/>
      <c r="H238" s="8"/>
      <c r="I238" s="8"/>
    </row>
    <row r="239" spans="1:9">
      <c r="A239" s="7"/>
      <c r="B239" s="8"/>
      <c r="C239" s="8"/>
      <c r="D239" s="8"/>
      <c r="E239" s="8"/>
      <c r="F239" s="8"/>
      <c r="G239" s="8"/>
      <c r="H239" s="8"/>
      <c r="I239" s="8"/>
    </row>
    <row r="240" spans="1:9">
      <c r="A240" s="7"/>
      <c r="B240" s="8"/>
      <c r="C240" s="8"/>
      <c r="D240" s="8"/>
      <c r="E240" s="8"/>
      <c r="F240" s="8"/>
      <c r="G240" s="8"/>
      <c r="H240" s="8"/>
      <c r="I240" s="8"/>
    </row>
    <row r="241" spans="1:9">
      <c r="A241" s="7"/>
      <c r="B241" s="8"/>
      <c r="C241" s="8"/>
      <c r="D241" s="8"/>
      <c r="E241" s="8"/>
      <c r="F241" s="8"/>
      <c r="G241" s="8"/>
      <c r="H241" s="8"/>
      <c r="I241" s="8"/>
    </row>
    <row r="242" spans="1:9">
      <c r="A242" s="7"/>
      <c r="B242" s="8"/>
      <c r="C242" s="8"/>
      <c r="D242" s="8"/>
      <c r="E242" s="8"/>
      <c r="F242" s="8"/>
      <c r="G242" s="8"/>
      <c r="H242" s="8"/>
      <c r="I242" s="8"/>
    </row>
    <row r="243" spans="1:9">
      <c r="A243" s="7"/>
      <c r="B243" s="8"/>
      <c r="C243" s="8"/>
      <c r="D243" s="8"/>
      <c r="E243" s="8"/>
      <c r="F243" s="8"/>
      <c r="G243" s="8"/>
      <c r="H243" s="8"/>
      <c r="I243" s="8"/>
    </row>
    <row r="244" spans="1:9">
      <c r="A244" s="7"/>
      <c r="B244" s="8"/>
      <c r="C244" s="8"/>
      <c r="D244" s="8"/>
      <c r="E244" s="8"/>
      <c r="F244" s="8"/>
      <c r="G244" s="8"/>
      <c r="H244" s="8"/>
      <c r="I244" s="8"/>
    </row>
    <row r="245" spans="1:9">
      <c r="A245" s="7"/>
      <c r="B245" s="8"/>
      <c r="C245" s="8"/>
      <c r="D245" s="8"/>
      <c r="E245" s="8"/>
      <c r="F245" s="8"/>
      <c r="G245" s="8"/>
      <c r="H245" s="8"/>
      <c r="I245" s="8"/>
    </row>
    <row r="246" spans="1:9">
      <c r="A246" s="7"/>
      <c r="B246" s="8"/>
      <c r="C246" s="8"/>
      <c r="D246" s="8"/>
      <c r="E246" s="8"/>
      <c r="F246" s="8"/>
      <c r="G246" s="8"/>
      <c r="H246" s="8"/>
      <c r="I246" s="8"/>
    </row>
    <row r="247" spans="1:9">
      <c r="A247" s="7"/>
      <c r="B247" s="8"/>
      <c r="C247" s="8"/>
      <c r="D247" s="8"/>
      <c r="E247" s="8"/>
      <c r="F247" s="8"/>
      <c r="G247" s="8"/>
      <c r="H247" s="8"/>
      <c r="I247" s="8"/>
    </row>
    <row r="248" spans="1:9">
      <c r="A248" s="7"/>
      <c r="B248" s="8"/>
      <c r="C248" s="8"/>
      <c r="D248" s="8"/>
      <c r="E248" s="8"/>
      <c r="F248" s="8"/>
      <c r="G248" s="8"/>
      <c r="H248" s="8"/>
      <c r="I248" s="8"/>
    </row>
    <row r="249" spans="1:9">
      <c r="A249" s="7"/>
      <c r="B249" s="8"/>
      <c r="C249" s="8"/>
      <c r="D249" s="8"/>
      <c r="E249" s="8"/>
      <c r="F249" s="8"/>
      <c r="G249" s="8"/>
      <c r="H249" s="8"/>
      <c r="I249" s="8"/>
    </row>
    <row r="250" spans="1:9">
      <c r="A250" s="7"/>
      <c r="B250" s="8"/>
      <c r="C250" s="8"/>
      <c r="D250" s="8"/>
      <c r="E250" s="8"/>
      <c r="F250" s="8"/>
      <c r="G250" s="8"/>
      <c r="H250" s="8"/>
      <c r="I250" s="8"/>
    </row>
    <row r="251" spans="1:9">
      <c r="A251" s="7"/>
      <c r="B251" s="8"/>
      <c r="C251" s="8"/>
      <c r="D251" s="8"/>
      <c r="E251" s="8"/>
      <c r="F251" s="8"/>
      <c r="G251" s="8"/>
      <c r="H251" s="8"/>
      <c r="I251" s="8"/>
    </row>
    <row r="252" spans="1:9">
      <c r="A252" s="7"/>
      <c r="B252" s="8"/>
      <c r="C252" s="8"/>
      <c r="D252" s="8"/>
      <c r="E252" s="8"/>
      <c r="F252" s="8"/>
      <c r="G252" s="8"/>
      <c r="H252" s="8"/>
      <c r="I252" s="8"/>
    </row>
    <row r="253" spans="1:9">
      <c r="A253" s="7"/>
      <c r="B253" s="8"/>
      <c r="C253" s="8"/>
      <c r="D253" s="8"/>
      <c r="E253" s="8"/>
      <c r="F253" s="8"/>
      <c r="G253" s="8"/>
      <c r="H253" s="8"/>
      <c r="I253" s="8"/>
    </row>
    <row r="254" spans="1:9">
      <c r="A254" s="7"/>
      <c r="B254" s="8"/>
      <c r="C254" s="8"/>
      <c r="D254" s="8"/>
      <c r="E254" s="8"/>
      <c r="F254" s="8"/>
      <c r="G254" s="8"/>
      <c r="H254" s="8"/>
      <c r="I254" s="8"/>
    </row>
    <row r="255" spans="1:9">
      <c r="A255" s="7"/>
      <c r="B255" s="8"/>
      <c r="C255" s="8"/>
      <c r="D255" s="8"/>
      <c r="E255" s="8"/>
      <c r="F255" s="8"/>
      <c r="G255" s="8"/>
      <c r="H255" s="8"/>
      <c r="I255" s="8"/>
    </row>
    <row r="256" spans="1:9">
      <c r="A256" s="7"/>
      <c r="B256" s="8"/>
      <c r="C256" s="8"/>
      <c r="D256" s="8"/>
      <c r="E256" s="8"/>
      <c r="F256" s="8"/>
      <c r="G256" s="8"/>
      <c r="H256" s="8"/>
      <c r="I256" s="8"/>
    </row>
    <row r="257" spans="1:9">
      <c r="A257" s="7"/>
      <c r="B257" s="8"/>
      <c r="C257" s="8"/>
      <c r="D257" s="8"/>
      <c r="E257" s="8"/>
      <c r="F257" s="8"/>
      <c r="G257" s="8"/>
      <c r="H257" s="8"/>
      <c r="I257" s="8"/>
    </row>
    <row r="258" spans="1:9">
      <c r="A258" s="7"/>
      <c r="B258" s="8"/>
      <c r="C258" s="8"/>
      <c r="D258" s="8"/>
      <c r="E258" s="8"/>
      <c r="F258" s="8"/>
      <c r="G258" s="8"/>
      <c r="H258" s="8"/>
      <c r="I258" s="8"/>
    </row>
    <row r="259" spans="1:9">
      <c r="A259" s="7"/>
      <c r="B259" s="8"/>
      <c r="C259" s="8"/>
      <c r="D259" s="8"/>
      <c r="E259" s="8"/>
      <c r="F259" s="8"/>
      <c r="G259" s="8"/>
      <c r="H259" s="8"/>
      <c r="I259" s="8"/>
    </row>
    <row r="260" spans="1:9">
      <c r="A260" s="7"/>
      <c r="B260" s="8"/>
      <c r="C260" s="8"/>
      <c r="D260" s="8"/>
      <c r="E260" s="8"/>
      <c r="F260" s="8"/>
      <c r="G260" s="8"/>
      <c r="H260" s="8"/>
      <c r="I260" s="8"/>
    </row>
    <row r="261" spans="1:9">
      <c r="A261" s="7"/>
      <c r="B261" s="8"/>
      <c r="C261" s="8"/>
      <c r="D261" s="8"/>
      <c r="E261" s="8"/>
      <c r="F261" s="8"/>
      <c r="G261" s="8"/>
      <c r="H261" s="8"/>
      <c r="I261" s="8"/>
    </row>
    <row r="262" spans="1:9">
      <c r="A262" s="7"/>
      <c r="B262" s="8"/>
      <c r="C262" s="8"/>
      <c r="D262" s="8"/>
      <c r="E262" s="8"/>
      <c r="F262" s="8"/>
      <c r="G262" s="8"/>
      <c r="H262" s="8"/>
      <c r="I262" s="8"/>
    </row>
    <row r="263" spans="1:9">
      <c r="A263" s="7"/>
      <c r="B263" s="8"/>
      <c r="C263" s="8"/>
      <c r="D263" s="8"/>
      <c r="E263" s="8"/>
      <c r="F263" s="8"/>
      <c r="G263" s="8"/>
      <c r="H263" s="8"/>
      <c r="I263" s="8"/>
    </row>
    <row r="264" spans="1:9">
      <c r="A264" s="7"/>
      <c r="B264" s="8"/>
      <c r="C264" s="8"/>
      <c r="D264" s="8"/>
      <c r="E264" s="8"/>
      <c r="F264" s="8"/>
      <c r="G264" s="8"/>
      <c r="H264" s="8"/>
      <c r="I264" s="8"/>
    </row>
    <row r="265" spans="1:9">
      <c r="A265" s="7"/>
      <c r="B265" s="8"/>
      <c r="C265" s="8"/>
      <c r="D265" s="8"/>
      <c r="E265" s="8"/>
      <c r="F265" s="8"/>
      <c r="G265" s="8"/>
      <c r="H265" s="8"/>
      <c r="I265" s="8"/>
    </row>
    <row r="266" spans="1:9">
      <c r="A266" s="7"/>
      <c r="B266" s="8"/>
      <c r="C266" s="8"/>
      <c r="D266" s="8"/>
      <c r="E266" s="8"/>
      <c r="F266" s="8"/>
      <c r="G266" s="8"/>
      <c r="H266" s="8"/>
      <c r="I266" s="8"/>
    </row>
    <row r="267" spans="1:9">
      <c r="A267" s="7"/>
      <c r="B267" s="8"/>
      <c r="C267" s="8"/>
      <c r="D267" s="8"/>
      <c r="E267" s="8"/>
      <c r="F267" s="8"/>
      <c r="G267" s="8"/>
      <c r="H267" s="8"/>
      <c r="I267" s="8"/>
    </row>
    <row r="268" spans="1:9">
      <c r="A268" s="7"/>
      <c r="B268" s="8"/>
      <c r="C268" s="8"/>
      <c r="D268" s="8"/>
      <c r="E268" s="8"/>
      <c r="F268" s="8"/>
      <c r="G268" s="8"/>
      <c r="H268" s="8"/>
      <c r="I268" s="8"/>
    </row>
    <row r="269" spans="1:9">
      <c r="A269" s="7"/>
      <c r="B269" s="8"/>
      <c r="C269" s="8"/>
      <c r="D269" s="8"/>
      <c r="E269" s="8"/>
      <c r="F269" s="8"/>
      <c r="G269" s="8"/>
      <c r="H269" s="8"/>
      <c r="I269" s="8"/>
    </row>
    <row r="270" spans="1:9">
      <c r="A270" s="7"/>
      <c r="B270" s="8"/>
      <c r="C270" s="8"/>
      <c r="D270" s="8"/>
      <c r="E270" s="8"/>
      <c r="F270" s="8"/>
      <c r="G270" s="8"/>
      <c r="H270" s="8"/>
      <c r="I270" s="8"/>
    </row>
    <row r="271" spans="1:9">
      <c r="A271" s="7"/>
      <c r="B271" s="8"/>
      <c r="C271" s="8"/>
      <c r="D271" s="8"/>
      <c r="E271" s="8"/>
      <c r="F271" s="8"/>
      <c r="G271" s="8"/>
      <c r="H271" s="8"/>
      <c r="I271" s="8"/>
    </row>
    <row r="272" spans="1:9">
      <c r="A272" s="7"/>
      <c r="B272" s="8"/>
      <c r="C272" s="8"/>
      <c r="D272" s="8"/>
      <c r="E272" s="8"/>
      <c r="F272" s="8"/>
      <c r="G272" s="8"/>
      <c r="H272" s="8"/>
      <c r="I272" s="8"/>
    </row>
    <row r="273" spans="1:9">
      <c r="A273" s="7"/>
      <c r="B273" s="8"/>
      <c r="C273" s="8"/>
      <c r="D273" s="8"/>
      <c r="E273" s="8"/>
      <c r="F273" s="8"/>
      <c r="G273" s="8"/>
      <c r="H273" s="8"/>
      <c r="I273" s="8"/>
    </row>
    <row r="274" spans="1:9">
      <c r="A274" s="7"/>
      <c r="B274" s="8"/>
      <c r="C274" s="8"/>
      <c r="D274" s="8"/>
      <c r="E274" s="8"/>
      <c r="F274" s="8"/>
      <c r="G274" s="8"/>
      <c r="H274" s="8"/>
      <c r="I274" s="8"/>
    </row>
    <row r="275" spans="1:9">
      <c r="A275" s="7"/>
      <c r="B275" s="8"/>
      <c r="C275" s="8"/>
      <c r="D275" s="8"/>
      <c r="E275" s="8"/>
      <c r="F275" s="8"/>
      <c r="G275" s="8"/>
      <c r="H275" s="8"/>
      <c r="I275" s="8"/>
    </row>
    <row r="276" spans="1:9">
      <c r="A276" s="7"/>
      <c r="B276" s="8"/>
      <c r="C276" s="8"/>
      <c r="D276" s="8"/>
      <c r="E276" s="8"/>
      <c r="F276" s="8"/>
      <c r="G276" s="8"/>
      <c r="H276" s="8"/>
      <c r="I276" s="8"/>
    </row>
    <row r="277" spans="1:9">
      <c r="A277" s="7"/>
      <c r="B277" s="8"/>
      <c r="C277" s="8"/>
      <c r="D277" s="8"/>
      <c r="E277" s="8"/>
      <c r="F277" s="8"/>
      <c r="G277" s="8"/>
      <c r="H277" s="8"/>
      <c r="I277" s="8"/>
    </row>
    <row r="278" spans="1:9">
      <c r="A278" s="7"/>
      <c r="B278" s="8"/>
      <c r="C278" s="8"/>
      <c r="D278" s="8"/>
      <c r="E278" s="8"/>
      <c r="F278" s="8"/>
      <c r="G278" s="8"/>
      <c r="H278" s="8"/>
      <c r="I278" s="8"/>
    </row>
    <row r="279" spans="1:9">
      <c r="A279" s="7"/>
      <c r="B279" s="8"/>
      <c r="C279" s="8"/>
      <c r="D279" s="8"/>
      <c r="E279" s="8"/>
      <c r="F279" s="8"/>
      <c r="G279" s="8"/>
      <c r="H279" s="8"/>
      <c r="I279" s="8"/>
    </row>
    <row r="280" spans="1:9">
      <c r="A280" s="7"/>
      <c r="B280" s="8"/>
      <c r="C280" s="8"/>
      <c r="D280" s="8"/>
      <c r="E280" s="8"/>
      <c r="F280" s="8"/>
      <c r="G280" s="8"/>
      <c r="H280" s="8"/>
      <c r="I280" s="8"/>
    </row>
    <row r="281" spans="1:9">
      <c r="A281" s="7"/>
      <c r="B281" s="8"/>
      <c r="C281" s="8"/>
      <c r="D281" s="8"/>
      <c r="E281" s="8"/>
      <c r="F281" s="8"/>
      <c r="G281" s="8"/>
      <c r="H281" s="8"/>
      <c r="I281" s="8"/>
    </row>
    <row r="282" spans="1:9">
      <c r="A282" s="7"/>
      <c r="B282" s="8"/>
      <c r="C282" s="8"/>
      <c r="D282" s="8"/>
      <c r="E282" s="8"/>
      <c r="F282" s="8"/>
      <c r="G282" s="8"/>
      <c r="H282" s="8"/>
      <c r="I282" s="8"/>
    </row>
    <row r="283" spans="1:9">
      <c r="A283" s="7"/>
      <c r="B283" s="8"/>
      <c r="C283" s="8"/>
      <c r="D283" s="8"/>
      <c r="E283" s="8"/>
      <c r="F283" s="8"/>
      <c r="G283" s="8"/>
      <c r="H283" s="8"/>
      <c r="I283" s="8"/>
    </row>
    <row r="284" spans="1:9">
      <c r="A284" s="7"/>
      <c r="B284" s="8"/>
      <c r="C284" s="8"/>
      <c r="D284" s="8"/>
      <c r="E284" s="8"/>
      <c r="F284" s="8"/>
      <c r="G284" s="8"/>
      <c r="H284" s="8"/>
      <c r="I284" s="8"/>
    </row>
    <row r="285" spans="1:9">
      <c r="A285" s="7"/>
      <c r="B285" s="8"/>
      <c r="C285" s="8"/>
      <c r="D285" s="8"/>
      <c r="E285" s="8"/>
      <c r="F285" s="8"/>
      <c r="G285" s="8"/>
      <c r="H285" s="8"/>
      <c r="I285" s="8"/>
    </row>
    <row r="286" spans="1:9">
      <c r="A286" s="7"/>
      <c r="B286" s="8"/>
      <c r="C286" s="8"/>
      <c r="D286" s="8"/>
      <c r="E286" s="8"/>
      <c r="F286" s="8"/>
      <c r="G286" s="8"/>
      <c r="H286" s="8"/>
      <c r="I286" s="8"/>
    </row>
    <row r="287" spans="1:9">
      <c r="A287" s="7"/>
      <c r="B287" s="8"/>
      <c r="C287" s="8"/>
      <c r="D287" s="8"/>
      <c r="E287" s="8"/>
      <c r="F287" s="8"/>
      <c r="G287" s="8"/>
      <c r="H287" s="8"/>
      <c r="I287" s="8"/>
    </row>
    <row r="288" spans="1:9">
      <c r="A288" s="7"/>
      <c r="B288" s="8"/>
      <c r="C288" s="8"/>
      <c r="D288" s="8"/>
      <c r="E288" s="8"/>
      <c r="F288" s="8"/>
      <c r="G288" s="8"/>
      <c r="H288" s="8"/>
      <c r="I288" s="8"/>
    </row>
    <row r="289" spans="1:9">
      <c r="A289" s="7"/>
      <c r="B289" s="8"/>
      <c r="C289" s="8"/>
      <c r="D289" s="8"/>
      <c r="E289" s="8"/>
      <c r="F289" s="8"/>
      <c r="G289" s="8"/>
      <c r="H289" s="8"/>
      <c r="I289" s="8"/>
    </row>
    <row r="290" spans="1:9">
      <c r="A290" s="7"/>
      <c r="B290" s="8"/>
      <c r="C290" s="8"/>
      <c r="D290" s="8"/>
      <c r="E290" s="8"/>
      <c r="F290" s="8"/>
      <c r="G290" s="8"/>
      <c r="H290" s="8"/>
      <c r="I290" s="8"/>
    </row>
    <row r="291" spans="1:9">
      <c r="A291" s="7"/>
      <c r="B291" s="8"/>
      <c r="C291" s="8"/>
      <c r="D291" s="8"/>
      <c r="E291" s="8"/>
      <c r="F291" s="8"/>
      <c r="G291" s="8"/>
      <c r="H291" s="8"/>
      <c r="I291" s="8"/>
    </row>
    <row r="292" spans="1:9">
      <c r="A292" s="7"/>
      <c r="B292" s="8"/>
      <c r="C292" s="8"/>
      <c r="D292" s="8"/>
      <c r="E292" s="8"/>
      <c r="F292" s="8"/>
      <c r="G292" s="8"/>
      <c r="H292" s="8"/>
      <c r="I292" s="8"/>
    </row>
    <row r="293" spans="1:9">
      <c r="A293" s="7"/>
      <c r="B293" s="8"/>
      <c r="C293" s="8"/>
      <c r="D293" s="8"/>
      <c r="E293" s="8"/>
      <c r="F293" s="8"/>
      <c r="G293" s="8"/>
      <c r="H293" s="8"/>
      <c r="I293" s="8"/>
    </row>
    <row r="294" spans="1:9">
      <c r="A294" s="7"/>
      <c r="B294" s="8"/>
      <c r="C294" s="8"/>
      <c r="D294" s="8"/>
      <c r="E294" s="8"/>
      <c r="F294" s="8"/>
      <c r="G294" s="8"/>
      <c r="H294" s="8"/>
      <c r="I294" s="8"/>
    </row>
    <row r="295" spans="1:9">
      <c r="A295" s="7"/>
      <c r="B295" s="8"/>
      <c r="C295" s="8"/>
      <c r="D295" s="8"/>
      <c r="E295" s="8"/>
      <c r="F295" s="8"/>
      <c r="G295" s="8"/>
      <c r="H295" s="8"/>
      <c r="I295" s="8"/>
    </row>
    <row r="296" spans="1:9">
      <c r="A296" s="7"/>
      <c r="B296" s="8"/>
      <c r="C296" s="8"/>
      <c r="D296" s="8"/>
      <c r="E296" s="8"/>
      <c r="F296" s="8"/>
      <c r="G296" s="8"/>
      <c r="H296" s="8"/>
      <c r="I296" s="8"/>
    </row>
    <row r="297" spans="1:9">
      <c r="A297" s="7"/>
      <c r="B297" s="8"/>
      <c r="C297" s="8"/>
      <c r="D297" s="8"/>
      <c r="E297" s="8"/>
      <c r="F297" s="8"/>
      <c r="G297" s="8"/>
      <c r="H297" s="8"/>
      <c r="I297" s="8"/>
    </row>
    <row r="298" spans="1:9">
      <c r="A298" s="7"/>
      <c r="B298" s="8"/>
      <c r="C298" s="8"/>
      <c r="D298" s="8"/>
      <c r="E298" s="8"/>
      <c r="F298" s="8"/>
      <c r="G298" s="8"/>
      <c r="H298" s="8"/>
      <c r="I298" s="8"/>
    </row>
    <row r="299" spans="1:9">
      <c r="A299" s="7"/>
      <c r="B299" s="8"/>
      <c r="C299" s="8"/>
      <c r="D299" s="8"/>
      <c r="E299" s="8"/>
      <c r="F299" s="8"/>
      <c r="G299" s="8"/>
      <c r="H299" s="8"/>
      <c r="I299" s="8"/>
    </row>
    <row r="300" spans="1:9">
      <c r="A300" s="7"/>
      <c r="B300" s="8"/>
      <c r="C300" s="8"/>
      <c r="D300" s="8"/>
      <c r="E300" s="8"/>
      <c r="F300" s="8"/>
      <c r="G300" s="8"/>
      <c r="H300" s="8"/>
      <c r="I300" s="8"/>
    </row>
    <row r="301" spans="1:9">
      <c r="A301" s="7"/>
      <c r="B301" s="8"/>
      <c r="C301" s="8"/>
      <c r="D301" s="8"/>
      <c r="E301" s="8"/>
      <c r="F301" s="8"/>
      <c r="G301" s="8"/>
      <c r="H301" s="8"/>
      <c r="I301" s="8"/>
    </row>
    <row r="302" spans="1:9">
      <c r="A302" s="7"/>
      <c r="B302" s="8"/>
      <c r="C302" s="8"/>
      <c r="D302" s="8"/>
      <c r="E302" s="8"/>
      <c r="F302" s="8"/>
      <c r="G302" s="8"/>
      <c r="H302" s="8"/>
      <c r="I302" s="8"/>
    </row>
    <row r="303" spans="1:9">
      <c r="A303" s="7"/>
      <c r="B303" s="8"/>
      <c r="C303" s="8"/>
      <c r="D303" s="8"/>
      <c r="E303" s="8"/>
      <c r="F303" s="8"/>
      <c r="G303" s="8"/>
      <c r="H303" s="8"/>
      <c r="I303" s="8"/>
    </row>
    <row r="304" spans="1:9">
      <c r="A304" s="7"/>
      <c r="B304" s="8"/>
      <c r="C304" s="8"/>
      <c r="D304" s="8"/>
      <c r="E304" s="8"/>
      <c r="F304" s="8"/>
      <c r="G304" s="8"/>
      <c r="H304" s="8"/>
      <c r="I304" s="8"/>
    </row>
    <row r="305" spans="1:9">
      <c r="A305" s="7"/>
      <c r="B305" s="8"/>
      <c r="C305" s="8"/>
      <c r="D305" s="8"/>
      <c r="E305" s="8"/>
      <c r="F305" s="8"/>
      <c r="G305" s="8"/>
      <c r="H305" s="8"/>
      <c r="I305" s="8"/>
    </row>
    <row r="306" spans="1:9">
      <c r="A306" s="7"/>
      <c r="B306" s="8"/>
      <c r="C306" s="8"/>
      <c r="D306" s="8"/>
      <c r="E306" s="8"/>
      <c r="F306" s="8"/>
      <c r="G306" s="8"/>
      <c r="H306" s="8"/>
      <c r="I306" s="8"/>
    </row>
    <row r="307" spans="1:9">
      <c r="A307" s="7"/>
      <c r="B307" s="8"/>
      <c r="C307" s="8"/>
      <c r="D307" s="8"/>
      <c r="E307" s="8"/>
      <c r="F307" s="8"/>
      <c r="G307" s="8"/>
      <c r="H307" s="8"/>
      <c r="I307" s="8"/>
    </row>
    <row r="308" spans="1:9">
      <c r="A308" s="7"/>
      <c r="B308" s="8"/>
      <c r="C308" s="8"/>
      <c r="D308" s="8"/>
      <c r="E308" s="8"/>
      <c r="F308" s="8"/>
      <c r="G308" s="8"/>
      <c r="H308" s="8"/>
      <c r="I308" s="8"/>
    </row>
    <row r="309" spans="1:9">
      <c r="A309" s="7"/>
      <c r="B309" s="8"/>
      <c r="C309" s="8"/>
      <c r="D309" s="8"/>
      <c r="E309" s="8"/>
      <c r="F309" s="8"/>
      <c r="G309" s="8"/>
      <c r="H309" s="8"/>
      <c r="I309" s="8"/>
    </row>
    <row r="310" spans="1:9">
      <c r="A310" s="7"/>
      <c r="B310" s="8"/>
      <c r="C310" s="8"/>
      <c r="D310" s="8"/>
      <c r="E310" s="8"/>
      <c r="F310" s="8"/>
      <c r="G310" s="8"/>
      <c r="H310" s="8"/>
      <c r="I310" s="8"/>
    </row>
    <row r="311" spans="1:9">
      <c r="A311" s="7"/>
      <c r="B311" s="8"/>
      <c r="C311" s="8"/>
      <c r="D311" s="8"/>
      <c r="E311" s="8"/>
      <c r="F311" s="8"/>
      <c r="G311" s="8"/>
      <c r="H311" s="8"/>
      <c r="I311" s="8"/>
    </row>
    <row r="312" spans="1:9">
      <c r="A312" s="7"/>
      <c r="B312" s="8"/>
      <c r="C312" s="8"/>
      <c r="D312" s="8"/>
      <c r="E312" s="8"/>
      <c r="F312" s="8"/>
      <c r="G312" s="8"/>
      <c r="H312" s="8"/>
      <c r="I312" s="8"/>
    </row>
    <row r="313" spans="1:9">
      <c r="A313" s="7"/>
      <c r="B313" s="8"/>
      <c r="C313" s="8"/>
      <c r="D313" s="8"/>
      <c r="E313" s="8"/>
      <c r="F313" s="8"/>
      <c r="G313" s="8"/>
      <c r="H313" s="8"/>
      <c r="I313" s="8"/>
    </row>
    <row r="314" spans="1:9">
      <c r="A314" s="7"/>
      <c r="B314" s="8"/>
      <c r="C314" s="8"/>
      <c r="D314" s="8"/>
      <c r="E314" s="8"/>
      <c r="F314" s="8"/>
      <c r="G314" s="8"/>
      <c r="H314" s="8"/>
      <c r="I314" s="8"/>
    </row>
    <row r="315" spans="1:9">
      <c r="A315" s="7"/>
      <c r="B315" s="8"/>
      <c r="C315" s="8"/>
      <c r="D315" s="8"/>
      <c r="E315" s="8"/>
      <c r="F315" s="8"/>
      <c r="G315" s="8"/>
      <c r="H315" s="8"/>
      <c r="I315" s="8"/>
    </row>
    <row r="316" spans="1:9">
      <c r="A316" s="7"/>
      <c r="B316" s="8"/>
      <c r="C316" s="8"/>
      <c r="D316" s="8"/>
      <c r="E316" s="8"/>
      <c r="F316" s="8"/>
      <c r="G316" s="8"/>
      <c r="H316" s="8"/>
      <c r="I316" s="8"/>
    </row>
    <row r="317" spans="1:9">
      <c r="A317" s="7"/>
      <c r="B317" s="8"/>
      <c r="C317" s="8"/>
      <c r="D317" s="8"/>
      <c r="E317" s="8"/>
      <c r="F317" s="8"/>
      <c r="G317" s="8"/>
      <c r="H317" s="8"/>
      <c r="I317" s="8"/>
    </row>
    <row r="318" spans="1:9">
      <c r="A318" s="7"/>
      <c r="B318" s="8"/>
      <c r="C318" s="8"/>
      <c r="D318" s="8"/>
      <c r="E318" s="8"/>
      <c r="F318" s="8"/>
      <c r="G318" s="8"/>
      <c r="H318" s="8"/>
      <c r="I318" s="8"/>
    </row>
    <row r="319" spans="1:9">
      <c r="A319" s="7"/>
      <c r="B319" s="8"/>
      <c r="C319" s="8"/>
      <c r="D319" s="8"/>
      <c r="E319" s="8"/>
      <c r="F319" s="8"/>
      <c r="G319" s="8"/>
      <c r="H319" s="8"/>
      <c r="I319" s="8"/>
    </row>
    <row r="320" spans="1:9">
      <c r="A320" s="7"/>
      <c r="B320" s="8"/>
      <c r="C320" s="8"/>
      <c r="D320" s="8"/>
      <c r="E320" s="8"/>
      <c r="F320" s="8"/>
      <c r="G320" s="8"/>
      <c r="H320" s="8"/>
      <c r="I320" s="8"/>
    </row>
    <row r="321" spans="1:9">
      <c r="A321" s="7"/>
      <c r="B321" s="8"/>
      <c r="C321" s="8"/>
      <c r="D321" s="8"/>
      <c r="E321" s="8"/>
      <c r="F321" s="8"/>
      <c r="G321" s="8"/>
      <c r="H321" s="8"/>
      <c r="I321" s="8"/>
    </row>
    <row r="322" spans="1:9">
      <c r="A322" s="7"/>
      <c r="B322" s="8"/>
      <c r="C322" s="8"/>
      <c r="D322" s="8"/>
      <c r="E322" s="8"/>
      <c r="F322" s="8"/>
      <c r="G322" s="8"/>
      <c r="H322" s="8"/>
      <c r="I322" s="8"/>
    </row>
    <row r="323" spans="1:9">
      <c r="A323" s="7"/>
      <c r="B323" s="8"/>
      <c r="C323" s="8"/>
      <c r="D323" s="8"/>
      <c r="E323" s="8"/>
      <c r="F323" s="8"/>
      <c r="G323" s="8"/>
      <c r="H323" s="8"/>
      <c r="I323" s="8"/>
    </row>
    <row r="324" spans="1:9">
      <c r="A324" s="7"/>
      <c r="B324" s="8"/>
      <c r="C324" s="8"/>
      <c r="D324" s="8"/>
      <c r="E324" s="8"/>
      <c r="F324" s="8"/>
      <c r="G324" s="8"/>
      <c r="H324" s="8"/>
      <c r="I324" s="8"/>
    </row>
    <row r="325" spans="1:9">
      <c r="A325" s="7"/>
      <c r="B325" s="8"/>
      <c r="C325" s="8"/>
      <c r="D325" s="8"/>
      <c r="E325" s="8"/>
      <c r="F325" s="8"/>
      <c r="G325" s="8"/>
      <c r="H325" s="8"/>
      <c r="I325" s="8"/>
    </row>
    <row r="326" spans="1:9">
      <c r="A326" s="7"/>
      <c r="B326" s="8"/>
      <c r="C326" s="8"/>
      <c r="D326" s="8"/>
      <c r="E326" s="8"/>
      <c r="F326" s="8"/>
      <c r="G326" s="8"/>
      <c r="H326" s="8"/>
      <c r="I326" s="8"/>
    </row>
    <row r="327" spans="1:9">
      <c r="A327" s="7"/>
      <c r="B327" s="8"/>
      <c r="C327" s="8"/>
      <c r="D327" s="8"/>
      <c r="E327" s="8"/>
      <c r="F327" s="8"/>
      <c r="G327" s="8"/>
      <c r="H327" s="8"/>
      <c r="I327" s="8"/>
    </row>
    <row r="328" spans="1:9">
      <c r="A328" s="7"/>
      <c r="B328" s="8"/>
      <c r="C328" s="8"/>
      <c r="D328" s="8"/>
      <c r="E328" s="8"/>
      <c r="F328" s="8"/>
      <c r="G328" s="8"/>
      <c r="H328" s="8"/>
      <c r="I328" s="8"/>
    </row>
    <row r="329" spans="1:9">
      <c r="A329" s="7"/>
      <c r="B329" s="8"/>
      <c r="C329" s="8"/>
      <c r="D329" s="8"/>
      <c r="E329" s="8"/>
      <c r="F329" s="8"/>
      <c r="G329" s="8"/>
      <c r="H329" s="8"/>
      <c r="I329" s="8"/>
    </row>
    <row r="330" spans="1:9">
      <c r="A330" s="7"/>
      <c r="B330" s="8"/>
      <c r="C330" s="8"/>
      <c r="D330" s="8"/>
      <c r="E330" s="8"/>
      <c r="F330" s="8"/>
      <c r="G330" s="8"/>
      <c r="H330" s="8"/>
      <c r="I330" s="8"/>
    </row>
    <row r="331" spans="1:9">
      <c r="A331" s="7"/>
      <c r="B331" s="8"/>
      <c r="C331" s="8"/>
      <c r="D331" s="8"/>
      <c r="E331" s="8"/>
      <c r="F331" s="8"/>
      <c r="G331" s="8"/>
      <c r="H331" s="8"/>
      <c r="I331" s="8"/>
    </row>
    <row r="332" spans="1:9">
      <c r="A332" s="7"/>
      <c r="B332" s="8"/>
      <c r="C332" s="8"/>
      <c r="D332" s="8"/>
      <c r="E332" s="8"/>
      <c r="F332" s="8"/>
      <c r="G332" s="8"/>
      <c r="H332" s="8"/>
      <c r="I332" s="8"/>
    </row>
    <row r="333" spans="1:9">
      <c r="A333" s="7"/>
      <c r="B333" s="8"/>
      <c r="C333" s="8"/>
      <c r="D333" s="8"/>
      <c r="E333" s="8"/>
      <c r="F333" s="8"/>
      <c r="G333" s="8"/>
      <c r="H333" s="8"/>
      <c r="I333" s="8"/>
    </row>
    <row r="334" spans="1:9">
      <c r="A334" s="7"/>
      <c r="B334" s="8"/>
      <c r="C334" s="8"/>
      <c r="D334" s="8"/>
      <c r="E334" s="8"/>
      <c r="F334" s="8"/>
      <c r="G334" s="8"/>
      <c r="H334" s="8"/>
      <c r="I334" s="8"/>
    </row>
    <row r="335" spans="1:9">
      <c r="A335" s="7"/>
      <c r="B335" s="8"/>
      <c r="C335" s="8"/>
      <c r="D335" s="8"/>
      <c r="E335" s="8"/>
      <c r="F335" s="8"/>
      <c r="G335" s="8"/>
      <c r="H335" s="8"/>
      <c r="I335" s="8"/>
    </row>
    <row r="336" spans="1:9">
      <c r="A336" s="7"/>
      <c r="B336" s="8"/>
      <c r="C336" s="8"/>
      <c r="D336" s="8"/>
      <c r="E336" s="8"/>
      <c r="F336" s="8"/>
      <c r="G336" s="8"/>
      <c r="H336" s="8"/>
      <c r="I336" s="8"/>
    </row>
    <row r="337" spans="1:9">
      <c r="A337" s="7"/>
      <c r="B337" s="8"/>
      <c r="C337" s="8"/>
      <c r="D337" s="8"/>
      <c r="E337" s="8"/>
      <c r="F337" s="8"/>
      <c r="G337" s="8"/>
      <c r="H337" s="8"/>
      <c r="I337" s="8"/>
    </row>
    <row r="338" spans="1:9">
      <c r="A338" s="7"/>
      <c r="B338" s="8"/>
      <c r="C338" s="8"/>
      <c r="D338" s="8"/>
      <c r="E338" s="8"/>
      <c r="F338" s="8"/>
      <c r="G338" s="8"/>
      <c r="H338" s="8"/>
      <c r="I338" s="8"/>
    </row>
    <row r="339" spans="1:9">
      <c r="A339" s="7"/>
      <c r="B339" s="8"/>
      <c r="C339" s="8"/>
      <c r="D339" s="8"/>
      <c r="E339" s="8"/>
      <c r="F339" s="8"/>
      <c r="G339" s="8"/>
      <c r="H339" s="8"/>
      <c r="I339" s="8"/>
    </row>
    <row r="340" spans="1:9">
      <c r="A340" s="7"/>
      <c r="B340" s="8"/>
      <c r="C340" s="8"/>
      <c r="D340" s="8"/>
      <c r="E340" s="8"/>
      <c r="F340" s="8"/>
      <c r="G340" s="8"/>
      <c r="H340" s="8"/>
      <c r="I340" s="8"/>
    </row>
    <row r="341" spans="1:9">
      <c r="A341" s="7"/>
      <c r="B341" s="8"/>
      <c r="C341" s="8"/>
      <c r="D341" s="8"/>
      <c r="E341" s="8"/>
      <c r="F341" s="8"/>
      <c r="G341" s="8"/>
      <c r="H341" s="8"/>
      <c r="I341" s="8"/>
    </row>
    <row r="342" spans="1:9">
      <c r="A342" s="7"/>
      <c r="B342" s="8"/>
      <c r="C342" s="8"/>
      <c r="D342" s="8"/>
      <c r="E342" s="8"/>
      <c r="F342" s="8"/>
      <c r="G342" s="8"/>
      <c r="H342" s="8"/>
      <c r="I342" s="8"/>
    </row>
    <row r="343" spans="1:9">
      <c r="A343" s="7"/>
      <c r="B343" s="8"/>
      <c r="C343" s="8"/>
      <c r="D343" s="8"/>
      <c r="E343" s="8"/>
      <c r="F343" s="8"/>
      <c r="G343" s="8"/>
      <c r="H343" s="8"/>
      <c r="I343" s="8"/>
    </row>
    <row r="344" spans="1:9">
      <c r="A344" s="7"/>
      <c r="B344" s="8"/>
      <c r="C344" s="8"/>
      <c r="D344" s="8"/>
      <c r="E344" s="8"/>
      <c r="F344" s="8"/>
      <c r="G344" s="8"/>
      <c r="H344" s="8"/>
      <c r="I344" s="8"/>
    </row>
    <row r="345" spans="1:9">
      <c r="A345" s="7"/>
      <c r="B345" s="8"/>
      <c r="C345" s="8"/>
      <c r="D345" s="8"/>
      <c r="E345" s="8"/>
      <c r="F345" s="8"/>
      <c r="G345" s="8"/>
      <c r="H345" s="8"/>
      <c r="I345" s="8"/>
    </row>
    <row r="346" spans="1:9">
      <c r="A346" s="7"/>
      <c r="B346" s="8"/>
      <c r="C346" s="8"/>
      <c r="D346" s="8"/>
      <c r="E346" s="8"/>
      <c r="F346" s="8"/>
      <c r="G346" s="8"/>
      <c r="H346" s="8"/>
      <c r="I346" s="8"/>
    </row>
    <row r="347" spans="1:9">
      <c r="A347" s="7"/>
      <c r="B347" s="8"/>
      <c r="C347" s="8"/>
      <c r="D347" s="8"/>
      <c r="E347" s="8"/>
      <c r="F347" s="8"/>
      <c r="G347" s="8"/>
      <c r="H347" s="8"/>
      <c r="I347" s="8"/>
    </row>
    <row r="348" spans="1:9">
      <c r="A348" s="7"/>
      <c r="B348" s="8"/>
      <c r="C348" s="8"/>
      <c r="D348" s="8"/>
      <c r="E348" s="8"/>
      <c r="F348" s="8"/>
      <c r="G348" s="8"/>
      <c r="H348" s="8"/>
      <c r="I348" s="8"/>
    </row>
    <row r="349" spans="1:9">
      <c r="A349" s="7"/>
      <c r="B349" s="8"/>
      <c r="C349" s="8"/>
      <c r="D349" s="8"/>
      <c r="E349" s="8"/>
      <c r="F349" s="8"/>
      <c r="G349" s="8"/>
      <c r="H349" s="8"/>
      <c r="I349" s="8"/>
    </row>
    <row r="350" spans="1:9">
      <c r="A350" s="7"/>
      <c r="B350" s="8"/>
      <c r="C350" s="8"/>
      <c r="D350" s="8"/>
      <c r="E350" s="8"/>
      <c r="F350" s="8"/>
      <c r="G350" s="8"/>
      <c r="H350" s="8"/>
      <c r="I350" s="8"/>
    </row>
    <row r="351" spans="1:9">
      <c r="A351" s="7"/>
      <c r="B351" s="8"/>
      <c r="C351" s="8"/>
      <c r="D351" s="8"/>
      <c r="E351" s="8"/>
      <c r="F351" s="8"/>
      <c r="G351" s="8"/>
      <c r="H351" s="8"/>
      <c r="I351" s="8"/>
    </row>
    <row r="352" spans="1:9">
      <c r="A352" s="7"/>
      <c r="B352" s="8"/>
      <c r="C352" s="8"/>
      <c r="D352" s="8"/>
      <c r="E352" s="8"/>
      <c r="F352" s="8"/>
      <c r="G352" s="8"/>
      <c r="H352" s="8"/>
      <c r="I352" s="8"/>
    </row>
    <row r="353" spans="1:9">
      <c r="A353" s="7"/>
      <c r="B353" s="8"/>
      <c r="C353" s="8"/>
      <c r="D353" s="8"/>
      <c r="E353" s="8"/>
      <c r="F353" s="8"/>
      <c r="G353" s="8"/>
      <c r="H353" s="8"/>
      <c r="I353" s="8"/>
    </row>
    <row r="354" spans="1:9">
      <c r="A354" s="7"/>
      <c r="B354" s="8"/>
      <c r="C354" s="8"/>
      <c r="D354" s="8"/>
      <c r="E354" s="8"/>
      <c r="F354" s="8"/>
      <c r="G354" s="8"/>
      <c r="H354" s="8"/>
      <c r="I354" s="8"/>
    </row>
    <row r="355" spans="1:9">
      <c r="A355" s="7"/>
      <c r="B355" s="8"/>
      <c r="C355" s="8"/>
      <c r="D355" s="8"/>
      <c r="E355" s="8"/>
      <c r="F355" s="8"/>
      <c r="G355" s="8"/>
      <c r="H355" s="8"/>
      <c r="I355" s="8"/>
    </row>
    <row r="356" spans="1:9">
      <c r="A356" s="7"/>
      <c r="B356" s="8"/>
      <c r="C356" s="8"/>
      <c r="D356" s="8"/>
      <c r="E356" s="8"/>
      <c r="F356" s="8"/>
      <c r="G356" s="8"/>
      <c r="H356" s="8"/>
      <c r="I356" s="8"/>
    </row>
    <row r="357" spans="1:9">
      <c r="A357" s="7"/>
      <c r="B357" s="8"/>
      <c r="C357" s="8"/>
      <c r="D357" s="8"/>
      <c r="E357" s="8"/>
      <c r="F357" s="8"/>
      <c r="G357" s="8"/>
      <c r="H357" s="8"/>
      <c r="I357" s="8"/>
    </row>
    <row r="358" spans="1:9">
      <c r="A358" s="7"/>
      <c r="B358" s="8"/>
      <c r="C358" s="8"/>
      <c r="D358" s="8"/>
      <c r="E358" s="8"/>
      <c r="F358" s="8"/>
      <c r="G358" s="8"/>
      <c r="H358" s="8"/>
      <c r="I358" s="8"/>
    </row>
    <row r="359" spans="1:9">
      <c r="A359" s="7"/>
      <c r="B359" s="8"/>
      <c r="C359" s="8"/>
      <c r="D359" s="8"/>
      <c r="E359" s="8"/>
      <c r="F359" s="8"/>
      <c r="G359" s="8"/>
      <c r="H359" s="8"/>
      <c r="I359" s="8"/>
    </row>
    <row r="360" spans="1:9">
      <c r="A360" s="7"/>
      <c r="B360" s="8"/>
      <c r="C360" s="8"/>
      <c r="D360" s="8"/>
      <c r="E360" s="8"/>
      <c r="F360" s="8"/>
      <c r="G360" s="8"/>
      <c r="H360" s="8"/>
      <c r="I360" s="8"/>
    </row>
    <row r="361" spans="1:9">
      <c r="A361" s="7"/>
      <c r="B361" s="8"/>
      <c r="C361" s="8"/>
      <c r="D361" s="8"/>
      <c r="E361" s="8"/>
      <c r="F361" s="8"/>
      <c r="G361" s="8"/>
      <c r="H361" s="8"/>
      <c r="I361" s="8"/>
    </row>
    <row r="362" spans="1:9">
      <c r="A362" s="7"/>
      <c r="B362" s="8"/>
      <c r="C362" s="8"/>
      <c r="D362" s="8"/>
      <c r="E362" s="8"/>
      <c r="F362" s="8"/>
      <c r="G362" s="8"/>
      <c r="H362" s="8"/>
      <c r="I362" s="8"/>
    </row>
    <row r="363" spans="1:9">
      <c r="A363" s="7"/>
      <c r="B363" s="8"/>
      <c r="C363" s="8"/>
      <c r="D363" s="8"/>
      <c r="E363" s="8"/>
      <c r="F363" s="8"/>
      <c r="G363" s="8"/>
      <c r="H363" s="8"/>
      <c r="I363" s="8"/>
    </row>
    <row r="364" spans="1:9">
      <c r="A364" s="7"/>
      <c r="B364" s="8"/>
      <c r="C364" s="8"/>
      <c r="D364" s="8"/>
      <c r="E364" s="8"/>
      <c r="F364" s="8"/>
      <c r="G364" s="8"/>
      <c r="H364" s="8"/>
      <c r="I364" s="8"/>
    </row>
    <row r="365" spans="1:9">
      <c r="A365" s="7"/>
      <c r="B365" s="8"/>
      <c r="C365" s="8"/>
      <c r="D365" s="8"/>
      <c r="E365" s="8"/>
      <c r="F365" s="8"/>
      <c r="G365" s="8"/>
      <c r="H365" s="8"/>
      <c r="I365" s="8"/>
    </row>
    <row r="366" spans="1:9">
      <c r="A366" s="7"/>
      <c r="B366" s="8"/>
      <c r="C366" s="8"/>
      <c r="D366" s="8"/>
      <c r="E366" s="8"/>
      <c r="F366" s="8"/>
      <c r="G366" s="8"/>
      <c r="H366" s="8"/>
      <c r="I366" s="8"/>
    </row>
    <row r="367" spans="1:9">
      <c r="A367" s="7"/>
      <c r="B367" s="8"/>
      <c r="C367" s="8"/>
      <c r="D367" s="8"/>
      <c r="E367" s="8"/>
      <c r="F367" s="8"/>
      <c r="G367" s="8"/>
      <c r="H367" s="8"/>
      <c r="I367" s="8"/>
    </row>
    <row r="368" spans="1:9">
      <c r="A368" s="7"/>
      <c r="B368" s="8"/>
      <c r="C368" s="8"/>
      <c r="D368" s="8"/>
      <c r="E368" s="8"/>
      <c r="F368" s="8"/>
      <c r="G368" s="8"/>
      <c r="H368" s="8"/>
      <c r="I368" s="8"/>
    </row>
    <row r="369" spans="1:9">
      <c r="A369" s="7"/>
      <c r="B369" s="8"/>
      <c r="C369" s="8"/>
      <c r="D369" s="8"/>
      <c r="E369" s="8"/>
      <c r="F369" s="8"/>
      <c r="G369" s="8"/>
      <c r="H369" s="8"/>
      <c r="I369" s="8"/>
    </row>
    <row r="370" spans="1:9">
      <c r="A370" s="7"/>
      <c r="B370" s="8"/>
      <c r="C370" s="8"/>
      <c r="D370" s="8"/>
      <c r="E370" s="8"/>
      <c r="F370" s="8"/>
      <c r="G370" s="8"/>
      <c r="H370" s="8"/>
      <c r="I370" s="8"/>
    </row>
    <row r="371" spans="1:9">
      <c r="A371" s="7"/>
      <c r="B371" s="8"/>
      <c r="C371" s="8"/>
      <c r="D371" s="8"/>
      <c r="E371" s="8"/>
      <c r="F371" s="8"/>
      <c r="G371" s="8"/>
      <c r="H371" s="8"/>
      <c r="I371" s="8"/>
    </row>
    <row r="372" spans="1:9">
      <c r="A372" s="7"/>
      <c r="B372" s="8"/>
      <c r="C372" s="8"/>
      <c r="D372" s="8"/>
      <c r="E372" s="8"/>
      <c r="F372" s="8"/>
      <c r="G372" s="8"/>
      <c r="H372" s="8"/>
      <c r="I372" s="8"/>
    </row>
    <row r="373" spans="1:9">
      <c r="A373" s="7"/>
      <c r="B373" s="8"/>
      <c r="C373" s="8"/>
      <c r="D373" s="8"/>
      <c r="E373" s="8"/>
      <c r="F373" s="8"/>
      <c r="G373" s="8"/>
      <c r="H373" s="8"/>
      <c r="I373" s="8"/>
    </row>
    <row r="374" spans="1:9">
      <c r="A374" s="7"/>
      <c r="B374" s="8"/>
      <c r="C374" s="8"/>
      <c r="D374" s="8"/>
      <c r="E374" s="8"/>
      <c r="F374" s="8"/>
      <c r="G374" s="8"/>
      <c r="H374" s="8"/>
      <c r="I374" s="8"/>
    </row>
    <row r="375" spans="1:9">
      <c r="A375" s="7"/>
      <c r="B375" s="8"/>
      <c r="C375" s="8"/>
      <c r="D375" s="8"/>
      <c r="E375" s="8"/>
      <c r="F375" s="8"/>
      <c r="G375" s="8"/>
      <c r="H375" s="8"/>
      <c r="I375" s="8"/>
    </row>
    <row r="376" spans="1:9">
      <c r="A376" s="7"/>
      <c r="B376" s="8"/>
      <c r="C376" s="8"/>
      <c r="D376" s="8"/>
      <c r="E376" s="8"/>
      <c r="F376" s="8"/>
      <c r="G376" s="8"/>
      <c r="H376" s="8"/>
      <c r="I376" s="8"/>
    </row>
    <row r="377" spans="1:9">
      <c r="A377" s="7"/>
      <c r="B377" s="8"/>
      <c r="C377" s="8"/>
      <c r="D377" s="8"/>
      <c r="E377" s="8"/>
      <c r="F377" s="8"/>
      <c r="G377" s="8"/>
      <c r="H377" s="8"/>
      <c r="I377" s="8"/>
    </row>
    <row r="378" spans="1:9">
      <c r="A378" s="7"/>
      <c r="B378" s="8"/>
      <c r="C378" s="8"/>
      <c r="D378" s="8"/>
      <c r="E378" s="8"/>
      <c r="F378" s="8"/>
      <c r="G378" s="8"/>
      <c r="H378" s="8"/>
      <c r="I378" s="8"/>
    </row>
    <row r="379" spans="1:9">
      <c r="A379" s="7"/>
      <c r="B379" s="8"/>
      <c r="C379" s="8"/>
      <c r="D379" s="8"/>
      <c r="E379" s="8"/>
      <c r="F379" s="8"/>
      <c r="G379" s="8"/>
      <c r="H379" s="8"/>
      <c r="I379" s="8"/>
    </row>
    <row r="380" spans="1:9">
      <c r="A380" s="7"/>
      <c r="B380" s="8"/>
      <c r="C380" s="8"/>
      <c r="D380" s="8"/>
      <c r="E380" s="8"/>
      <c r="F380" s="8"/>
      <c r="G380" s="8"/>
      <c r="H380" s="8"/>
      <c r="I380" s="8"/>
    </row>
    <row r="381" spans="1:9">
      <c r="A381" s="7"/>
      <c r="B381" s="8"/>
      <c r="C381" s="8"/>
      <c r="D381" s="8"/>
      <c r="E381" s="8"/>
      <c r="F381" s="8"/>
      <c r="G381" s="8"/>
      <c r="H381" s="8"/>
      <c r="I381" s="8"/>
    </row>
    <row r="382" spans="1:9">
      <c r="A382" s="7"/>
      <c r="B382" s="8"/>
      <c r="C382" s="8"/>
      <c r="D382" s="8"/>
      <c r="E382" s="8"/>
      <c r="F382" s="8"/>
      <c r="G382" s="8"/>
      <c r="H382" s="8"/>
      <c r="I382" s="8"/>
    </row>
    <row r="383" spans="1:9">
      <c r="A383" s="7"/>
      <c r="B383" s="8"/>
      <c r="C383" s="8"/>
      <c r="D383" s="8"/>
      <c r="E383" s="8"/>
      <c r="F383" s="8"/>
      <c r="G383" s="8"/>
      <c r="H383" s="8"/>
      <c r="I383" s="8"/>
    </row>
    <row r="384" spans="1:9">
      <c r="A384" s="7"/>
      <c r="B384" s="8"/>
      <c r="C384" s="8"/>
      <c r="D384" s="8"/>
      <c r="E384" s="8"/>
      <c r="F384" s="8"/>
      <c r="G384" s="8"/>
      <c r="H384" s="8"/>
      <c r="I384" s="8"/>
    </row>
    <row r="385" spans="1:9">
      <c r="A385" s="7"/>
      <c r="B385" s="8"/>
      <c r="C385" s="8"/>
      <c r="D385" s="8"/>
      <c r="E385" s="8"/>
      <c r="F385" s="8"/>
      <c r="G385" s="8"/>
      <c r="H385" s="8"/>
      <c r="I385" s="8"/>
    </row>
    <row r="386" spans="1:9">
      <c r="A386" s="7"/>
      <c r="B386" s="8"/>
      <c r="C386" s="8"/>
      <c r="D386" s="8"/>
      <c r="E386" s="8"/>
      <c r="F386" s="8"/>
      <c r="G386" s="8"/>
      <c r="H386" s="8"/>
      <c r="I386" s="8"/>
    </row>
    <row r="387" spans="1:9">
      <c r="A387" s="7"/>
      <c r="B387" s="8"/>
      <c r="C387" s="8"/>
      <c r="D387" s="8"/>
      <c r="E387" s="8"/>
      <c r="F387" s="8"/>
      <c r="G387" s="8"/>
      <c r="H387" s="8"/>
      <c r="I387" s="8"/>
    </row>
    <row r="388" spans="1:9">
      <c r="A388" s="7"/>
      <c r="B388" s="8"/>
      <c r="C388" s="8"/>
      <c r="D388" s="8"/>
      <c r="E388" s="8"/>
      <c r="F388" s="8"/>
      <c r="G388" s="8"/>
      <c r="H388" s="8"/>
      <c r="I388" s="8"/>
    </row>
    <row r="389" spans="1:9">
      <c r="A389" s="7"/>
      <c r="B389" s="8"/>
      <c r="C389" s="8"/>
      <c r="D389" s="8"/>
      <c r="E389" s="8"/>
      <c r="F389" s="8"/>
      <c r="G389" s="8"/>
      <c r="H389" s="8"/>
      <c r="I389" s="8"/>
    </row>
    <row r="390" spans="1:9">
      <c r="A390" s="7"/>
      <c r="B390" s="8"/>
      <c r="C390" s="8"/>
      <c r="D390" s="8"/>
      <c r="E390" s="8"/>
      <c r="F390" s="8"/>
      <c r="G390" s="8"/>
      <c r="H390" s="8"/>
      <c r="I390" s="8"/>
    </row>
    <row r="391" spans="1:9">
      <c r="A391" s="7"/>
      <c r="B391" s="8"/>
      <c r="C391" s="8"/>
      <c r="D391" s="8"/>
      <c r="E391" s="8"/>
      <c r="F391" s="8"/>
      <c r="G391" s="8"/>
      <c r="H391" s="8"/>
      <c r="I391" s="8"/>
    </row>
    <row r="392" spans="1:9">
      <c r="A392" s="7"/>
      <c r="B392" s="8"/>
      <c r="C392" s="8"/>
      <c r="D392" s="8"/>
      <c r="E392" s="8"/>
      <c r="F392" s="8"/>
      <c r="G392" s="8"/>
      <c r="H392" s="8"/>
      <c r="I392" s="8"/>
    </row>
    <row r="393" spans="1:9">
      <c r="A393" s="7"/>
      <c r="B393" s="8"/>
      <c r="C393" s="8"/>
      <c r="D393" s="8"/>
      <c r="E393" s="8"/>
      <c r="F393" s="8"/>
      <c r="G393" s="8"/>
      <c r="H393" s="8"/>
      <c r="I393" s="8"/>
    </row>
    <row r="394" spans="1:9">
      <c r="A394" s="7"/>
      <c r="B394" s="8"/>
      <c r="C394" s="8"/>
      <c r="D394" s="8"/>
      <c r="E394" s="8"/>
      <c r="F394" s="8"/>
      <c r="G394" s="8"/>
      <c r="H394" s="8"/>
      <c r="I394" s="8"/>
    </row>
    <row r="395" spans="1:9">
      <c r="A395" s="7"/>
      <c r="B395" s="8"/>
      <c r="C395" s="8"/>
      <c r="D395" s="8"/>
      <c r="E395" s="8"/>
      <c r="F395" s="8"/>
      <c r="G395" s="8"/>
      <c r="H395" s="8"/>
      <c r="I395" s="8"/>
    </row>
    <row r="396" spans="1:9">
      <c r="A396" s="7"/>
      <c r="B396" s="8"/>
      <c r="C396" s="8"/>
      <c r="D396" s="8"/>
      <c r="E396" s="8"/>
      <c r="F396" s="8"/>
      <c r="G396" s="8"/>
      <c r="H396" s="8"/>
      <c r="I396" s="8"/>
    </row>
    <row r="397" spans="1:9">
      <c r="A397" s="7"/>
      <c r="B397" s="8"/>
      <c r="C397" s="8"/>
      <c r="D397" s="8"/>
      <c r="E397" s="8"/>
      <c r="F397" s="8"/>
      <c r="G397" s="8"/>
      <c r="H397" s="8"/>
      <c r="I397" s="8"/>
    </row>
    <row r="398" spans="1:9">
      <c r="A398" s="7"/>
      <c r="B398" s="8"/>
      <c r="C398" s="8"/>
      <c r="D398" s="8"/>
      <c r="E398" s="8"/>
      <c r="F398" s="8"/>
      <c r="G398" s="8"/>
      <c r="H398" s="8"/>
      <c r="I398" s="8"/>
    </row>
    <row r="399" spans="1:9">
      <c r="A399" s="7"/>
      <c r="B399" s="8"/>
      <c r="C399" s="8"/>
      <c r="D399" s="8"/>
      <c r="E399" s="8"/>
      <c r="F399" s="8"/>
      <c r="G399" s="8"/>
      <c r="H399" s="8"/>
      <c r="I399" s="8"/>
    </row>
    <row r="400" spans="1:9">
      <c r="A400" s="7"/>
      <c r="B400" s="8"/>
      <c r="C400" s="8"/>
      <c r="D400" s="8"/>
      <c r="E400" s="8"/>
      <c r="F400" s="8"/>
      <c r="G400" s="8"/>
      <c r="H400" s="8"/>
      <c r="I400" s="8"/>
    </row>
    <row r="401" spans="1:9">
      <c r="A401" s="7"/>
      <c r="B401" s="8"/>
      <c r="C401" s="8"/>
      <c r="D401" s="8"/>
      <c r="E401" s="8"/>
      <c r="F401" s="8"/>
      <c r="G401" s="8"/>
      <c r="H401" s="8"/>
      <c r="I401" s="8"/>
    </row>
    <row r="402" spans="1:9">
      <c r="A402" s="7"/>
      <c r="B402" s="8"/>
      <c r="C402" s="8"/>
      <c r="D402" s="8"/>
      <c r="E402" s="8"/>
      <c r="F402" s="8"/>
      <c r="G402" s="8"/>
      <c r="H402" s="8"/>
      <c r="I402" s="8"/>
    </row>
    <row r="403" spans="1:9">
      <c r="A403" s="7"/>
      <c r="B403" s="8"/>
      <c r="C403" s="8"/>
      <c r="D403" s="8"/>
      <c r="E403" s="8"/>
      <c r="F403" s="8"/>
      <c r="G403" s="8"/>
      <c r="H403" s="8"/>
      <c r="I403" s="8"/>
    </row>
    <row r="404" spans="1:9">
      <c r="A404" s="7"/>
      <c r="B404" s="8"/>
      <c r="C404" s="8"/>
      <c r="D404" s="8"/>
      <c r="E404" s="8"/>
      <c r="F404" s="8"/>
      <c r="G404" s="8"/>
      <c r="H404" s="8"/>
      <c r="I404" s="8"/>
    </row>
    <row r="405" spans="1:9">
      <c r="A405" s="7"/>
      <c r="B405" s="8"/>
      <c r="C405" s="8"/>
      <c r="D405" s="8"/>
      <c r="E405" s="8"/>
      <c r="F405" s="8"/>
      <c r="G405" s="8"/>
      <c r="H405" s="8"/>
      <c r="I405" s="8"/>
    </row>
    <row r="406" spans="1:9">
      <c r="A406" s="7"/>
      <c r="B406" s="8"/>
      <c r="C406" s="8"/>
      <c r="D406" s="8"/>
      <c r="E406" s="8"/>
      <c r="F406" s="8"/>
      <c r="G406" s="8"/>
      <c r="H406" s="8"/>
      <c r="I406" s="8"/>
    </row>
    <row r="407" spans="1:9">
      <c r="A407" s="7"/>
      <c r="B407" s="8"/>
      <c r="C407" s="8"/>
      <c r="D407" s="8"/>
      <c r="E407" s="8"/>
      <c r="F407" s="8"/>
      <c r="G407" s="8"/>
      <c r="H407" s="8"/>
      <c r="I407" s="8"/>
    </row>
    <row r="408" spans="1:9">
      <c r="A408" s="7"/>
      <c r="B408" s="8"/>
      <c r="C408" s="8"/>
      <c r="D408" s="8"/>
      <c r="E408" s="8"/>
      <c r="F408" s="8"/>
      <c r="G408" s="8"/>
      <c r="H408" s="8"/>
      <c r="I408" s="8"/>
    </row>
    <row r="409" spans="1:9">
      <c r="A409" s="7"/>
      <c r="B409" s="8"/>
      <c r="C409" s="8"/>
      <c r="D409" s="8"/>
      <c r="E409" s="8"/>
      <c r="F409" s="8"/>
      <c r="G409" s="8"/>
      <c r="H409" s="8"/>
      <c r="I409" s="8"/>
    </row>
    <row r="410" spans="1:9">
      <c r="A410" s="7"/>
      <c r="B410" s="8"/>
      <c r="C410" s="8"/>
      <c r="D410" s="8"/>
      <c r="E410" s="8"/>
      <c r="F410" s="8"/>
      <c r="G410" s="8"/>
      <c r="H410" s="8"/>
      <c r="I410" s="8"/>
    </row>
    <row r="411" spans="1:9">
      <c r="A411" s="7"/>
      <c r="B411" s="8"/>
      <c r="C411" s="8"/>
      <c r="D411" s="8"/>
      <c r="E411" s="8"/>
      <c r="F411" s="8"/>
      <c r="G411" s="8"/>
      <c r="H411" s="8"/>
      <c r="I411" s="8"/>
    </row>
    <row r="412" spans="1:9">
      <c r="A412" s="7"/>
      <c r="B412" s="8"/>
      <c r="C412" s="8"/>
      <c r="D412" s="8"/>
      <c r="E412" s="8"/>
      <c r="F412" s="8"/>
      <c r="G412" s="8"/>
      <c r="H412" s="8"/>
      <c r="I412" s="8"/>
    </row>
    <row r="413" spans="1:9">
      <c r="A413" s="7"/>
      <c r="B413" s="8"/>
      <c r="C413" s="8"/>
      <c r="D413" s="8"/>
      <c r="E413" s="8"/>
      <c r="F413" s="8"/>
      <c r="G413" s="8"/>
      <c r="H413" s="8"/>
      <c r="I413" s="8"/>
    </row>
    <row r="414" spans="1:9">
      <c r="A414" s="7"/>
      <c r="B414" s="8"/>
      <c r="C414" s="8"/>
      <c r="D414" s="8"/>
      <c r="E414" s="8"/>
      <c r="F414" s="8"/>
      <c r="G414" s="8"/>
      <c r="H414" s="8"/>
      <c r="I414" s="8"/>
    </row>
    <row r="415" spans="1:9">
      <c r="A415" s="7"/>
      <c r="B415" s="8"/>
      <c r="C415" s="8"/>
      <c r="D415" s="8"/>
      <c r="E415" s="8"/>
      <c r="F415" s="8"/>
      <c r="G415" s="8"/>
      <c r="H415" s="8"/>
      <c r="I415" s="8"/>
    </row>
    <row r="416" spans="1:9">
      <c r="A416" s="7"/>
      <c r="B416" s="8"/>
      <c r="C416" s="8"/>
      <c r="D416" s="8"/>
      <c r="E416" s="8"/>
      <c r="F416" s="8"/>
      <c r="G416" s="8"/>
      <c r="H416" s="8"/>
      <c r="I416" s="8"/>
    </row>
    <row r="417" spans="1:9">
      <c r="A417" s="7"/>
      <c r="B417" s="8"/>
      <c r="C417" s="8"/>
      <c r="D417" s="8"/>
      <c r="E417" s="8"/>
      <c r="F417" s="8"/>
      <c r="G417" s="8"/>
      <c r="H417" s="8"/>
      <c r="I417" s="8"/>
    </row>
    <row r="418" spans="1:9">
      <c r="A418" s="7"/>
      <c r="B418" s="8"/>
      <c r="C418" s="8"/>
      <c r="D418" s="8"/>
      <c r="E418" s="8"/>
      <c r="F418" s="8"/>
      <c r="G418" s="8"/>
      <c r="H418" s="8"/>
      <c r="I418" s="8"/>
    </row>
    <row r="419" spans="1:9">
      <c r="A419" s="7"/>
      <c r="B419" s="8"/>
      <c r="C419" s="8"/>
      <c r="D419" s="8"/>
      <c r="E419" s="8"/>
      <c r="F419" s="8"/>
      <c r="G419" s="8"/>
      <c r="H419" s="8"/>
      <c r="I419" s="8"/>
    </row>
    <row r="420" spans="1:9">
      <c r="A420" s="7"/>
      <c r="B420" s="8"/>
      <c r="C420" s="8"/>
      <c r="D420" s="8"/>
      <c r="E420" s="8"/>
      <c r="F420" s="8"/>
      <c r="G420" s="8"/>
      <c r="H420" s="8"/>
      <c r="I420" s="8"/>
    </row>
    <row r="421" spans="1:9">
      <c r="A421" s="7"/>
      <c r="B421" s="8"/>
      <c r="C421" s="8"/>
      <c r="D421" s="8"/>
      <c r="E421" s="8"/>
      <c r="F421" s="8"/>
      <c r="G421" s="8"/>
      <c r="H421" s="8"/>
      <c r="I421" s="8"/>
    </row>
    <row r="422" spans="1:9">
      <c r="A422" s="7"/>
      <c r="B422" s="8"/>
      <c r="C422" s="8"/>
      <c r="D422" s="8"/>
      <c r="E422" s="8"/>
      <c r="F422" s="8"/>
      <c r="G422" s="8"/>
      <c r="H422" s="8"/>
      <c r="I422" s="8"/>
    </row>
    <row r="423" spans="1:9">
      <c r="A423" s="7"/>
      <c r="B423" s="8"/>
      <c r="C423" s="8"/>
      <c r="D423" s="8"/>
      <c r="E423" s="8"/>
      <c r="F423" s="8"/>
      <c r="G423" s="8"/>
      <c r="H423" s="8"/>
      <c r="I423" s="8"/>
    </row>
    <row r="424" spans="1:9">
      <c r="A424" s="7"/>
      <c r="B424" s="8"/>
      <c r="C424" s="8"/>
      <c r="D424" s="8"/>
      <c r="E424" s="8"/>
      <c r="F424" s="8"/>
      <c r="G424" s="8"/>
      <c r="H424" s="8"/>
      <c r="I424" s="8"/>
    </row>
    <row r="425" spans="1:9">
      <c r="A425" s="7"/>
      <c r="B425" s="8"/>
      <c r="C425" s="8"/>
      <c r="D425" s="8"/>
      <c r="E425" s="8"/>
      <c r="F425" s="8"/>
      <c r="G425" s="8"/>
      <c r="H425" s="8"/>
      <c r="I425" s="8"/>
    </row>
    <row r="426" spans="1:9">
      <c r="A426" s="7"/>
      <c r="B426" s="8"/>
      <c r="C426" s="8"/>
      <c r="D426" s="8"/>
      <c r="E426" s="8"/>
      <c r="F426" s="8"/>
      <c r="G426" s="8"/>
      <c r="H426" s="8"/>
      <c r="I426" s="8"/>
    </row>
    <row r="427" spans="1:9">
      <c r="A427" s="7"/>
      <c r="B427" s="8"/>
      <c r="C427" s="8"/>
      <c r="D427" s="8"/>
      <c r="E427" s="8"/>
      <c r="F427" s="8"/>
      <c r="G427" s="8"/>
      <c r="H427" s="8"/>
      <c r="I427" s="8"/>
    </row>
    <row r="428" spans="1:9">
      <c r="A428" s="7"/>
      <c r="B428" s="8"/>
      <c r="C428" s="8"/>
      <c r="D428" s="8"/>
      <c r="E428" s="8"/>
      <c r="F428" s="8"/>
      <c r="G428" s="8"/>
      <c r="H428" s="8"/>
      <c r="I428" s="8"/>
    </row>
    <row r="429" spans="1:9">
      <c r="A429" s="7"/>
      <c r="B429" s="8"/>
      <c r="C429" s="8"/>
      <c r="D429" s="8"/>
      <c r="E429" s="8"/>
      <c r="F429" s="8"/>
      <c r="G429" s="8"/>
      <c r="H429" s="8"/>
      <c r="I429" s="8"/>
    </row>
    <row r="430" spans="1:9">
      <c r="A430" s="7"/>
      <c r="B430" s="8"/>
      <c r="C430" s="8"/>
      <c r="D430" s="8"/>
      <c r="E430" s="8"/>
      <c r="F430" s="8"/>
      <c r="G430" s="8"/>
      <c r="H430" s="8"/>
      <c r="I430" s="8"/>
    </row>
    <row r="431" spans="1:9">
      <c r="A431" s="7"/>
      <c r="B431" s="8"/>
      <c r="C431" s="8"/>
      <c r="D431" s="8"/>
      <c r="E431" s="8"/>
      <c r="F431" s="8"/>
      <c r="G431" s="8"/>
      <c r="H431" s="8"/>
      <c r="I431" s="8"/>
    </row>
    <row r="432" spans="1:9">
      <c r="A432" s="7"/>
      <c r="B432" s="8"/>
      <c r="C432" s="8"/>
      <c r="D432" s="8"/>
      <c r="E432" s="8"/>
      <c r="F432" s="8"/>
      <c r="G432" s="8"/>
      <c r="H432" s="8"/>
      <c r="I432" s="8"/>
    </row>
    <row r="433" spans="1:9">
      <c r="A433" s="7"/>
      <c r="B433" s="8"/>
      <c r="C433" s="8"/>
      <c r="D433" s="8"/>
      <c r="E433" s="8"/>
      <c r="F433" s="8"/>
      <c r="G433" s="8"/>
      <c r="H433" s="8"/>
      <c r="I433" s="8"/>
    </row>
    <row r="434" spans="1:9">
      <c r="A434" s="7"/>
      <c r="B434" s="8"/>
      <c r="C434" s="8"/>
      <c r="D434" s="8"/>
      <c r="E434" s="8"/>
      <c r="F434" s="8"/>
      <c r="G434" s="8"/>
      <c r="H434" s="8"/>
      <c r="I434" s="8"/>
    </row>
    <row r="435" spans="1:9">
      <c r="A435" s="7"/>
      <c r="B435" s="8"/>
      <c r="C435" s="8"/>
      <c r="D435" s="8"/>
      <c r="E435" s="8"/>
      <c r="F435" s="8"/>
      <c r="G435" s="8"/>
      <c r="H435" s="8"/>
      <c r="I435" s="8"/>
    </row>
    <row r="436" spans="1:9">
      <c r="A436" s="7"/>
      <c r="B436" s="8"/>
      <c r="C436" s="8"/>
      <c r="D436" s="8"/>
      <c r="E436" s="8"/>
      <c r="F436" s="8"/>
      <c r="G436" s="8"/>
      <c r="H436" s="8"/>
      <c r="I436" s="8"/>
    </row>
    <row r="437" spans="1:9">
      <c r="A437" s="7"/>
      <c r="B437" s="8"/>
      <c r="C437" s="8"/>
      <c r="D437" s="8"/>
      <c r="E437" s="8"/>
      <c r="F437" s="8"/>
      <c r="G437" s="8"/>
      <c r="H437" s="8"/>
      <c r="I437" s="8"/>
    </row>
    <row r="438" spans="1:9">
      <c r="A438" s="7"/>
      <c r="B438" s="8"/>
      <c r="C438" s="8"/>
      <c r="D438" s="8"/>
      <c r="E438" s="8"/>
      <c r="F438" s="8"/>
      <c r="G438" s="8"/>
      <c r="H438" s="8"/>
      <c r="I438" s="8"/>
    </row>
    <row r="439" spans="1:9">
      <c r="A439" s="7"/>
      <c r="B439" s="8"/>
      <c r="C439" s="8"/>
      <c r="D439" s="8"/>
      <c r="E439" s="8"/>
      <c r="F439" s="8"/>
      <c r="G439" s="8"/>
      <c r="H439" s="8"/>
      <c r="I439" s="8"/>
    </row>
    <row r="440" spans="1:9">
      <c r="A440" s="7"/>
      <c r="B440" s="8"/>
      <c r="C440" s="8"/>
      <c r="D440" s="8"/>
      <c r="E440" s="8"/>
      <c r="F440" s="8"/>
      <c r="G440" s="8"/>
      <c r="H440" s="8"/>
      <c r="I440" s="8"/>
    </row>
    <row r="441" spans="1:9">
      <c r="A441" s="7"/>
      <c r="B441" s="8"/>
      <c r="C441" s="8"/>
      <c r="D441" s="8"/>
      <c r="E441" s="8"/>
      <c r="F441" s="8"/>
      <c r="G441" s="8"/>
      <c r="H441" s="8"/>
      <c r="I441" s="8"/>
    </row>
    <row r="442" spans="1:9">
      <c r="A442" s="7"/>
      <c r="B442" s="8"/>
      <c r="C442" s="8"/>
      <c r="D442" s="8"/>
      <c r="E442" s="8"/>
      <c r="F442" s="8"/>
      <c r="G442" s="8"/>
      <c r="H442" s="8"/>
      <c r="I442" s="8"/>
    </row>
    <row r="443" spans="1:9">
      <c r="A443" s="7"/>
      <c r="B443" s="8"/>
      <c r="C443" s="8"/>
      <c r="D443" s="8"/>
      <c r="E443" s="8"/>
      <c r="F443" s="8"/>
      <c r="G443" s="8"/>
      <c r="H443" s="8"/>
      <c r="I443" s="8"/>
    </row>
    <row r="444" spans="1:9">
      <c r="A444" s="7"/>
      <c r="B444" s="8"/>
      <c r="C444" s="8"/>
      <c r="D444" s="8"/>
      <c r="E444" s="8"/>
      <c r="F444" s="8"/>
      <c r="G444" s="8"/>
      <c r="H444" s="8"/>
      <c r="I444" s="8"/>
    </row>
    <row r="445" spans="1:9">
      <c r="A445" s="7"/>
      <c r="B445" s="8"/>
      <c r="C445" s="8"/>
      <c r="D445" s="8"/>
      <c r="E445" s="8"/>
      <c r="F445" s="8"/>
      <c r="G445" s="8"/>
      <c r="H445" s="8"/>
      <c r="I445" s="8"/>
    </row>
    <row r="446" spans="1:9">
      <c r="A446" s="7"/>
      <c r="B446" s="8"/>
      <c r="C446" s="8"/>
      <c r="D446" s="8"/>
      <c r="E446" s="8"/>
      <c r="F446" s="8"/>
      <c r="G446" s="8"/>
      <c r="H446" s="8"/>
      <c r="I446" s="8"/>
    </row>
    <row r="447" spans="1:9">
      <c r="A447" s="7"/>
      <c r="B447" s="8"/>
      <c r="C447" s="8"/>
      <c r="D447" s="8"/>
      <c r="E447" s="8"/>
      <c r="F447" s="8"/>
      <c r="G447" s="8"/>
      <c r="H447" s="8"/>
      <c r="I447" s="8"/>
    </row>
    <row r="448" spans="1:9">
      <c r="A448" s="7"/>
      <c r="B448" s="8"/>
      <c r="C448" s="8"/>
      <c r="D448" s="8"/>
      <c r="E448" s="8"/>
      <c r="F448" s="8"/>
      <c r="G448" s="8"/>
      <c r="H448" s="8"/>
      <c r="I448" s="8"/>
    </row>
    <row r="449" spans="1:9">
      <c r="A449" s="7"/>
      <c r="B449" s="8"/>
      <c r="C449" s="8"/>
      <c r="D449" s="8"/>
      <c r="E449" s="8"/>
      <c r="F449" s="8"/>
      <c r="G449" s="8"/>
      <c r="H449" s="8"/>
      <c r="I449" s="8"/>
    </row>
    <row r="450" spans="1:9">
      <c r="A450" s="7"/>
      <c r="B450" s="8"/>
      <c r="C450" s="8"/>
      <c r="D450" s="8"/>
      <c r="E450" s="8"/>
      <c r="F450" s="8"/>
      <c r="G450" s="8"/>
      <c r="H450" s="8"/>
      <c r="I450" s="8"/>
    </row>
    <row r="451" spans="1:9">
      <c r="A451" s="7"/>
      <c r="B451" s="8"/>
      <c r="C451" s="8"/>
      <c r="D451" s="8"/>
      <c r="E451" s="8"/>
      <c r="F451" s="8"/>
      <c r="G451" s="8"/>
      <c r="H451" s="8"/>
      <c r="I451" s="8"/>
    </row>
    <row r="452" spans="1:9">
      <c r="A452" s="7"/>
      <c r="B452" s="8"/>
      <c r="C452" s="8"/>
      <c r="D452" s="8"/>
      <c r="E452" s="8"/>
      <c r="F452" s="8"/>
      <c r="G452" s="8"/>
      <c r="H452" s="8"/>
      <c r="I452" s="8"/>
    </row>
    <row r="453" spans="1:9">
      <c r="A453" s="7"/>
      <c r="B453" s="8"/>
      <c r="C453" s="8"/>
      <c r="D453" s="8"/>
      <c r="E453" s="8"/>
      <c r="F453" s="8"/>
      <c r="G453" s="8"/>
      <c r="H453" s="8"/>
      <c r="I453" s="8"/>
    </row>
    <row r="454" spans="1:9">
      <c r="A454" s="7"/>
      <c r="B454" s="8"/>
      <c r="C454" s="8"/>
      <c r="D454" s="8"/>
      <c r="E454" s="8"/>
      <c r="F454" s="8"/>
      <c r="G454" s="8"/>
      <c r="H454" s="8"/>
      <c r="I454" s="8"/>
    </row>
    <row r="455" spans="1:9">
      <c r="A455" s="7"/>
      <c r="B455" s="8"/>
      <c r="C455" s="8"/>
      <c r="D455" s="8"/>
      <c r="E455" s="8"/>
      <c r="F455" s="8"/>
      <c r="G455" s="8"/>
      <c r="H455" s="8"/>
      <c r="I455" s="8"/>
    </row>
    <row r="456" spans="1:9">
      <c r="A456" s="7"/>
      <c r="B456" s="8"/>
      <c r="C456" s="8"/>
      <c r="D456" s="8"/>
      <c r="E456" s="8"/>
      <c r="F456" s="8"/>
      <c r="G456" s="8"/>
      <c r="H456" s="8"/>
      <c r="I456" s="8"/>
    </row>
    <row r="457" spans="1:9">
      <c r="A457" s="7"/>
      <c r="B457" s="8"/>
      <c r="C457" s="8"/>
      <c r="D457" s="8"/>
      <c r="E457" s="8"/>
      <c r="F457" s="8"/>
      <c r="G457" s="8"/>
      <c r="H457" s="8"/>
      <c r="I457" s="8"/>
    </row>
    <row r="458" spans="1:9">
      <c r="A458" s="7"/>
      <c r="B458" s="8"/>
      <c r="C458" s="8"/>
      <c r="D458" s="8"/>
      <c r="E458" s="8"/>
      <c r="F458" s="8"/>
      <c r="G458" s="8"/>
      <c r="H458" s="8"/>
      <c r="I458" s="8"/>
    </row>
    <row r="459" spans="1:9">
      <c r="A459" s="7"/>
      <c r="B459" s="8"/>
      <c r="C459" s="8"/>
      <c r="D459" s="8"/>
      <c r="E459" s="8"/>
      <c r="F459" s="8"/>
      <c r="G459" s="8"/>
      <c r="H459" s="8"/>
      <c r="I459" s="8"/>
    </row>
    <row r="460" spans="1:9">
      <c r="A460" s="7"/>
      <c r="B460" s="8"/>
      <c r="C460" s="8"/>
      <c r="D460" s="8"/>
      <c r="E460" s="8"/>
      <c r="F460" s="8"/>
      <c r="G460" s="8"/>
      <c r="H460" s="8"/>
      <c r="I460" s="8"/>
    </row>
    <row r="461" spans="1:9">
      <c r="A461" s="7"/>
      <c r="B461" s="8"/>
      <c r="C461" s="8"/>
      <c r="D461" s="8"/>
      <c r="E461" s="8"/>
      <c r="F461" s="8"/>
      <c r="G461" s="8"/>
      <c r="H461" s="8"/>
      <c r="I461" s="8"/>
    </row>
    <row r="462" spans="1:9">
      <c r="A462" s="7"/>
      <c r="B462" s="8"/>
      <c r="C462" s="8"/>
      <c r="D462" s="8"/>
      <c r="E462" s="8"/>
      <c r="F462" s="8"/>
      <c r="G462" s="8"/>
      <c r="H462" s="8"/>
      <c r="I462" s="8"/>
    </row>
    <row r="463" spans="1:9">
      <c r="A463" s="7"/>
      <c r="B463" s="8"/>
      <c r="C463" s="8"/>
      <c r="D463" s="8"/>
      <c r="E463" s="8"/>
      <c r="F463" s="8"/>
      <c r="G463" s="8"/>
      <c r="H463" s="8"/>
      <c r="I463" s="8"/>
    </row>
    <row r="464" spans="1:9">
      <c r="A464" s="7"/>
      <c r="B464" s="8"/>
      <c r="C464" s="8"/>
      <c r="D464" s="8"/>
      <c r="E464" s="8"/>
      <c r="F464" s="8"/>
      <c r="G464" s="8"/>
      <c r="H464" s="8"/>
      <c r="I464" s="8"/>
    </row>
    <row r="465" spans="1:9">
      <c r="A465" s="7"/>
      <c r="B465" s="8"/>
      <c r="C465" s="8"/>
      <c r="D465" s="8"/>
      <c r="E465" s="8"/>
      <c r="F465" s="8"/>
      <c r="G465" s="8"/>
      <c r="H465" s="8"/>
      <c r="I465" s="8"/>
    </row>
    <row r="466" spans="1:9">
      <c r="A466" s="7"/>
      <c r="B466" s="8"/>
      <c r="C466" s="8"/>
      <c r="D466" s="8"/>
      <c r="E466" s="8"/>
      <c r="F466" s="8"/>
      <c r="G466" s="8"/>
      <c r="H466" s="8"/>
      <c r="I466" s="8"/>
    </row>
    <row r="467" spans="1:9">
      <c r="A467" s="7"/>
      <c r="B467" s="8"/>
      <c r="C467" s="8"/>
      <c r="D467" s="8"/>
      <c r="E467" s="8"/>
      <c r="F467" s="8"/>
      <c r="G467" s="8"/>
      <c r="H467" s="8"/>
      <c r="I467" s="8"/>
    </row>
    <row r="468" spans="1:9">
      <c r="A468" s="7"/>
      <c r="B468" s="8"/>
      <c r="C468" s="8"/>
      <c r="D468" s="8"/>
      <c r="E468" s="8"/>
      <c r="F468" s="8"/>
      <c r="G468" s="8"/>
      <c r="H468" s="8"/>
      <c r="I468" s="8"/>
    </row>
    <row r="469" spans="1:9">
      <c r="A469" s="7"/>
      <c r="B469" s="8"/>
      <c r="C469" s="8"/>
      <c r="D469" s="8"/>
      <c r="E469" s="8"/>
      <c r="F469" s="8"/>
      <c r="G469" s="8"/>
      <c r="H469" s="8"/>
      <c r="I469" s="8"/>
    </row>
    <row r="470" spans="1:9">
      <c r="A470" s="7"/>
      <c r="B470" s="8"/>
      <c r="C470" s="8"/>
      <c r="D470" s="8"/>
      <c r="E470" s="8"/>
      <c r="F470" s="8"/>
      <c r="G470" s="8"/>
      <c r="H470" s="8"/>
      <c r="I470" s="8"/>
    </row>
    <row r="471" spans="1:9">
      <c r="A471" s="7"/>
      <c r="B471" s="8"/>
      <c r="C471" s="8"/>
      <c r="D471" s="8"/>
      <c r="E471" s="8"/>
      <c r="F471" s="8"/>
      <c r="G471" s="8"/>
      <c r="H471" s="8"/>
      <c r="I471" s="8"/>
    </row>
    <row r="472" spans="1:9">
      <c r="A472" s="7"/>
      <c r="B472" s="8"/>
      <c r="C472" s="8"/>
      <c r="D472" s="8"/>
      <c r="E472" s="8"/>
      <c r="F472" s="8"/>
      <c r="G472" s="8"/>
      <c r="H472" s="8"/>
      <c r="I472" s="8"/>
    </row>
    <row r="473" spans="1:9">
      <c r="A473" s="7"/>
      <c r="B473" s="8"/>
      <c r="C473" s="8"/>
      <c r="D473" s="8"/>
      <c r="E473" s="8"/>
      <c r="F473" s="8"/>
      <c r="G473" s="8"/>
      <c r="H473" s="8"/>
      <c r="I473" s="8"/>
    </row>
    <row r="474" spans="1:9">
      <c r="A474" s="7"/>
      <c r="B474" s="8"/>
      <c r="C474" s="8"/>
      <c r="D474" s="8"/>
      <c r="E474" s="8"/>
      <c r="F474" s="8"/>
      <c r="G474" s="8"/>
      <c r="H474" s="8"/>
      <c r="I474" s="8"/>
    </row>
    <row r="475" spans="1:9">
      <c r="A475" s="7"/>
      <c r="B475" s="8"/>
      <c r="C475" s="8"/>
      <c r="D475" s="8"/>
      <c r="E475" s="8"/>
      <c r="F475" s="8"/>
      <c r="G475" s="8"/>
      <c r="H475" s="8"/>
      <c r="I475" s="8"/>
    </row>
    <row r="476" spans="1:9">
      <c r="A476" s="7"/>
      <c r="B476" s="8"/>
      <c r="C476" s="8"/>
      <c r="D476" s="8"/>
      <c r="E476" s="8"/>
      <c r="F476" s="8"/>
      <c r="G476" s="8"/>
      <c r="H476" s="8"/>
      <c r="I476" s="8"/>
    </row>
    <row r="477" spans="1:9">
      <c r="A477" s="7"/>
      <c r="B477" s="8"/>
      <c r="C477" s="8"/>
      <c r="D477" s="8"/>
      <c r="E477" s="8"/>
      <c r="F477" s="8"/>
      <c r="G477" s="8"/>
      <c r="H477" s="8"/>
      <c r="I477" s="8"/>
    </row>
    <row r="478" spans="1:9">
      <c r="A478" s="7"/>
      <c r="B478" s="8"/>
      <c r="C478" s="8"/>
      <c r="D478" s="8"/>
      <c r="E478" s="8"/>
      <c r="F478" s="8"/>
      <c r="G478" s="8"/>
      <c r="H478" s="8"/>
      <c r="I478" s="8"/>
    </row>
    <row r="479" spans="1:9">
      <c r="A479" s="7"/>
      <c r="B479" s="8"/>
      <c r="C479" s="8"/>
      <c r="D479" s="8"/>
      <c r="E479" s="8"/>
      <c r="F479" s="8"/>
      <c r="G479" s="8"/>
      <c r="H479" s="8"/>
      <c r="I479" s="8"/>
    </row>
    <row r="480" spans="1:9">
      <c r="A480" s="7"/>
      <c r="B480" s="8"/>
      <c r="C480" s="8"/>
      <c r="D480" s="8"/>
      <c r="E480" s="8"/>
      <c r="F480" s="8"/>
      <c r="G480" s="8"/>
      <c r="H480" s="8"/>
      <c r="I480" s="8"/>
    </row>
    <row r="481" spans="1:9">
      <c r="A481" s="7"/>
      <c r="B481" s="8"/>
      <c r="C481" s="8"/>
      <c r="D481" s="8"/>
      <c r="E481" s="8"/>
      <c r="F481" s="8"/>
      <c r="G481" s="8"/>
      <c r="H481" s="8"/>
      <c r="I481" s="8"/>
    </row>
    <row r="482" spans="1:9">
      <c r="A482" s="7"/>
      <c r="B482" s="8"/>
      <c r="C482" s="8"/>
      <c r="D482" s="8"/>
      <c r="E482" s="8"/>
      <c r="F482" s="8"/>
      <c r="G482" s="8"/>
      <c r="H482" s="8"/>
      <c r="I482" s="8"/>
    </row>
    <row r="483" spans="1:9">
      <c r="A483" s="7"/>
      <c r="B483" s="8"/>
      <c r="C483" s="8"/>
      <c r="D483" s="8"/>
      <c r="E483" s="8"/>
      <c r="F483" s="8"/>
      <c r="G483" s="8"/>
      <c r="H483" s="8"/>
      <c r="I483" s="8"/>
    </row>
    <row r="484" spans="1:9">
      <c r="A484" s="7"/>
      <c r="B484" s="8"/>
      <c r="C484" s="8"/>
      <c r="D484" s="8"/>
      <c r="E484" s="8"/>
      <c r="F484" s="8"/>
      <c r="G484" s="8"/>
      <c r="H484" s="8"/>
      <c r="I484" s="8"/>
    </row>
    <row r="485" spans="1:9">
      <c r="A485" s="7"/>
      <c r="B485" s="8"/>
      <c r="C485" s="8"/>
      <c r="D485" s="8"/>
      <c r="E485" s="8"/>
      <c r="F485" s="8"/>
      <c r="G485" s="8"/>
      <c r="H485" s="8"/>
      <c r="I485" s="8"/>
    </row>
    <row r="486" spans="1:9">
      <c r="A486" s="7"/>
      <c r="B486" s="8"/>
      <c r="C486" s="8"/>
      <c r="D486" s="8"/>
      <c r="E486" s="8"/>
      <c r="F486" s="8"/>
      <c r="G486" s="8"/>
      <c r="H486" s="8"/>
      <c r="I486" s="8"/>
    </row>
    <row r="487" spans="1:9">
      <c r="A487" s="7"/>
      <c r="B487" s="8"/>
      <c r="C487" s="8"/>
      <c r="D487" s="8"/>
      <c r="E487" s="8"/>
      <c r="F487" s="8"/>
      <c r="G487" s="8"/>
      <c r="H487" s="8"/>
      <c r="I487" s="8"/>
    </row>
    <row r="488" spans="1:9">
      <c r="A488" s="7"/>
      <c r="B488" s="8"/>
      <c r="C488" s="8"/>
      <c r="D488" s="8"/>
      <c r="E488" s="8"/>
      <c r="F488" s="8"/>
      <c r="G488" s="8"/>
      <c r="H488" s="8"/>
      <c r="I488" s="8"/>
    </row>
    <row r="489" spans="1:9">
      <c r="A489" s="7"/>
      <c r="B489" s="8"/>
      <c r="C489" s="8"/>
      <c r="D489" s="8"/>
      <c r="E489" s="8"/>
      <c r="F489" s="8"/>
      <c r="G489" s="8"/>
      <c r="H489" s="8"/>
      <c r="I489" s="8"/>
    </row>
    <row r="490" spans="1:9">
      <c r="A490" s="7"/>
      <c r="B490" s="8"/>
      <c r="C490" s="8"/>
      <c r="D490" s="8"/>
      <c r="E490" s="8"/>
      <c r="F490" s="8"/>
      <c r="G490" s="8"/>
      <c r="H490" s="8"/>
      <c r="I490" s="8"/>
    </row>
    <row r="491" spans="1:9">
      <c r="A491" s="7"/>
      <c r="B491" s="8"/>
      <c r="C491" s="8"/>
      <c r="D491" s="8"/>
      <c r="E491" s="8"/>
      <c r="F491" s="8"/>
      <c r="G491" s="8"/>
      <c r="H491" s="8"/>
      <c r="I491" s="8"/>
    </row>
    <row r="492" spans="1:9">
      <c r="A492" s="7"/>
      <c r="B492" s="8"/>
      <c r="C492" s="8"/>
      <c r="D492" s="8"/>
      <c r="E492" s="8"/>
      <c r="F492" s="8"/>
      <c r="G492" s="8"/>
      <c r="H492" s="8"/>
      <c r="I492" s="8"/>
    </row>
    <row r="493" spans="1:9">
      <c r="A493" s="7"/>
      <c r="B493" s="8"/>
      <c r="C493" s="8"/>
      <c r="D493" s="8"/>
      <c r="E493" s="8"/>
      <c r="F493" s="8"/>
      <c r="G493" s="8"/>
      <c r="H493" s="8"/>
      <c r="I493" s="8"/>
    </row>
    <row r="494" spans="1:9">
      <c r="A494" s="7"/>
      <c r="B494" s="8"/>
      <c r="C494" s="8"/>
      <c r="D494" s="8"/>
      <c r="E494" s="8"/>
      <c r="F494" s="8"/>
      <c r="G494" s="8"/>
      <c r="H494" s="8"/>
      <c r="I494" s="8"/>
    </row>
    <row r="495" spans="1:9">
      <c r="A495" s="7"/>
      <c r="B495" s="8"/>
      <c r="C495" s="8"/>
      <c r="D495" s="8"/>
      <c r="E495" s="8"/>
      <c r="F495" s="8"/>
      <c r="G495" s="8"/>
      <c r="H495" s="8"/>
      <c r="I495" s="8"/>
    </row>
    <row r="496" spans="1:9">
      <c r="A496" s="7"/>
      <c r="B496" s="8"/>
      <c r="C496" s="8"/>
      <c r="D496" s="8"/>
      <c r="E496" s="8"/>
      <c r="F496" s="8"/>
      <c r="G496" s="8"/>
      <c r="H496" s="8"/>
      <c r="I496" s="8"/>
    </row>
    <row r="497" spans="1:9">
      <c r="A497" s="7"/>
      <c r="B497" s="8"/>
      <c r="C497" s="8"/>
      <c r="D497" s="8"/>
      <c r="E497" s="8"/>
      <c r="F497" s="8"/>
      <c r="G497" s="8"/>
      <c r="H497" s="8"/>
      <c r="I497" s="8"/>
    </row>
    <row r="498" spans="1:9">
      <c r="A498" s="7"/>
      <c r="B498" s="8"/>
      <c r="C498" s="8"/>
      <c r="D498" s="8"/>
      <c r="E498" s="8"/>
      <c r="F498" s="8"/>
      <c r="G498" s="8"/>
      <c r="H498" s="8"/>
      <c r="I498" s="8"/>
    </row>
    <row r="499" spans="1:9">
      <c r="A499" s="7"/>
      <c r="B499" s="8"/>
      <c r="C499" s="8"/>
      <c r="D499" s="8"/>
      <c r="E499" s="8"/>
      <c r="F499" s="8"/>
      <c r="G499" s="8"/>
      <c r="H499" s="8"/>
      <c r="I499" s="8"/>
    </row>
    <row r="500" spans="1:9">
      <c r="A500" s="7"/>
      <c r="B500" s="8"/>
      <c r="C500" s="8"/>
      <c r="D500" s="8"/>
      <c r="E500" s="8"/>
      <c r="F500" s="8"/>
      <c r="G500" s="8"/>
      <c r="H500" s="8"/>
      <c r="I500" s="8"/>
    </row>
    <row r="501" spans="1:9">
      <c r="A501" s="7"/>
      <c r="B501" s="8"/>
      <c r="C501" s="8"/>
      <c r="D501" s="8"/>
      <c r="E501" s="8"/>
      <c r="F501" s="8"/>
      <c r="G501" s="8"/>
      <c r="H501" s="8"/>
      <c r="I501" s="8"/>
    </row>
    <row r="502" spans="1:9">
      <c r="A502" s="7"/>
      <c r="B502" s="8"/>
      <c r="C502" s="8"/>
      <c r="D502" s="8"/>
      <c r="E502" s="8"/>
      <c r="F502" s="8"/>
      <c r="G502" s="8"/>
      <c r="H502" s="8"/>
      <c r="I502" s="8"/>
    </row>
    <row r="503" spans="1:9">
      <c r="A503" s="7"/>
      <c r="B503" s="8"/>
      <c r="C503" s="8"/>
      <c r="D503" s="8"/>
      <c r="E503" s="8"/>
      <c r="F503" s="8"/>
      <c r="G503" s="8"/>
      <c r="H503" s="8"/>
      <c r="I503" s="8"/>
    </row>
    <row r="504" spans="1:9">
      <c r="A504" s="7"/>
      <c r="B504" s="8"/>
      <c r="C504" s="8"/>
      <c r="D504" s="8"/>
      <c r="E504" s="8"/>
      <c r="F504" s="8"/>
      <c r="G504" s="8"/>
      <c r="H504" s="8"/>
      <c r="I504" s="8"/>
    </row>
    <row r="505" spans="1:9">
      <c r="A505" s="7"/>
      <c r="B505" s="8"/>
      <c r="C505" s="8"/>
      <c r="D505" s="8"/>
      <c r="E505" s="8"/>
      <c r="F505" s="8"/>
      <c r="G505" s="8"/>
      <c r="H505" s="8"/>
      <c r="I505" s="8"/>
    </row>
    <row r="506" spans="1:9">
      <c r="A506" s="7"/>
      <c r="B506" s="8"/>
      <c r="C506" s="8"/>
      <c r="D506" s="8"/>
      <c r="E506" s="8"/>
      <c r="F506" s="8"/>
      <c r="G506" s="8"/>
      <c r="H506" s="8"/>
      <c r="I506" s="8"/>
    </row>
    <row r="507" spans="1:9">
      <c r="A507" s="7"/>
      <c r="B507" s="8"/>
      <c r="C507" s="8"/>
      <c r="D507" s="8"/>
      <c r="E507" s="8"/>
      <c r="F507" s="8"/>
      <c r="G507" s="8"/>
      <c r="H507" s="8"/>
      <c r="I507" s="8"/>
    </row>
    <row r="508" spans="1:9">
      <c r="A508" s="7"/>
      <c r="B508" s="8"/>
      <c r="C508" s="8"/>
      <c r="D508" s="8"/>
      <c r="E508" s="8"/>
      <c r="F508" s="8"/>
      <c r="G508" s="8"/>
      <c r="H508" s="8"/>
      <c r="I508" s="8"/>
    </row>
    <row r="509" spans="1:9">
      <c r="A509" s="7"/>
      <c r="B509" s="8"/>
      <c r="C509" s="8"/>
      <c r="D509" s="8"/>
      <c r="E509" s="8"/>
      <c r="F509" s="8"/>
      <c r="G509" s="8"/>
      <c r="H509" s="8"/>
      <c r="I509" s="8"/>
    </row>
    <row r="510" spans="1:9">
      <c r="A510" s="7"/>
      <c r="B510" s="8"/>
      <c r="C510" s="8"/>
      <c r="D510" s="8"/>
      <c r="E510" s="8"/>
      <c r="F510" s="8"/>
      <c r="G510" s="8"/>
      <c r="H510" s="8"/>
      <c r="I510" s="8"/>
    </row>
    <row r="511" spans="1:9">
      <c r="A511" s="7"/>
      <c r="B511" s="8"/>
      <c r="C511" s="8"/>
      <c r="D511" s="8"/>
      <c r="E511" s="8"/>
      <c r="F511" s="8"/>
      <c r="G511" s="8"/>
      <c r="H511" s="8"/>
      <c r="I511" s="8"/>
    </row>
    <row r="512" spans="1:9">
      <c r="A512" s="7"/>
      <c r="B512" s="8"/>
      <c r="C512" s="8"/>
      <c r="D512" s="8"/>
      <c r="E512" s="8"/>
      <c r="F512" s="8"/>
      <c r="G512" s="8"/>
      <c r="H512" s="8"/>
      <c r="I512" s="8"/>
    </row>
    <row r="513" spans="1:9">
      <c r="A513" s="7"/>
      <c r="B513" s="8"/>
      <c r="C513" s="8"/>
      <c r="D513" s="8"/>
      <c r="E513" s="8"/>
      <c r="F513" s="8"/>
      <c r="G513" s="8"/>
      <c r="H513" s="8"/>
      <c r="I513" s="8"/>
    </row>
    <row r="514" spans="1:9">
      <c r="A514" s="7"/>
      <c r="B514" s="8"/>
      <c r="C514" s="8"/>
      <c r="D514" s="8"/>
      <c r="E514" s="8"/>
      <c r="F514" s="8"/>
      <c r="G514" s="8"/>
      <c r="H514" s="8"/>
      <c r="I514" s="8"/>
    </row>
    <row r="515" spans="1:9">
      <c r="A515" s="7"/>
      <c r="B515" s="8"/>
      <c r="C515" s="8"/>
      <c r="D515" s="8"/>
      <c r="E515" s="8"/>
      <c r="F515" s="8"/>
      <c r="G515" s="8"/>
      <c r="H515" s="8"/>
      <c r="I515" s="8"/>
    </row>
    <row r="516" spans="1:9">
      <c r="A516" s="7"/>
      <c r="B516" s="8"/>
      <c r="C516" s="8"/>
      <c r="D516" s="8"/>
      <c r="E516" s="8"/>
      <c r="F516" s="8"/>
      <c r="G516" s="8"/>
      <c r="H516" s="8"/>
      <c r="I516" s="8"/>
    </row>
    <row r="517" spans="1:9">
      <c r="A517" s="7"/>
      <c r="B517" s="8"/>
      <c r="C517" s="8"/>
      <c r="D517" s="8"/>
      <c r="E517" s="8"/>
      <c r="F517" s="8"/>
      <c r="G517" s="8"/>
      <c r="H517" s="8"/>
      <c r="I517" s="8"/>
    </row>
    <row r="518" spans="1:9">
      <c r="A518" s="7"/>
      <c r="B518" s="8"/>
      <c r="C518" s="8"/>
      <c r="D518" s="8"/>
      <c r="E518" s="8"/>
      <c r="F518" s="8"/>
      <c r="G518" s="8"/>
      <c r="H518" s="8"/>
      <c r="I518" s="8"/>
    </row>
    <row r="519" spans="1:9">
      <c r="A519" s="7"/>
      <c r="B519" s="8"/>
      <c r="C519" s="8"/>
      <c r="D519" s="8"/>
      <c r="E519" s="8"/>
      <c r="F519" s="8"/>
      <c r="G519" s="8"/>
      <c r="H519" s="8"/>
      <c r="I519" s="8"/>
    </row>
    <row r="520" spans="1:9">
      <c r="A520" s="7"/>
      <c r="B520" s="8"/>
      <c r="C520" s="8"/>
      <c r="D520" s="8"/>
      <c r="E520" s="8"/>
      <c r="F520" s="8"/>
      <c r="G520" s="8"/>
      <c r="H520" s="8"/>
      <c r="I520" s="8"/>
    </row>
    <row r="521" spans="1:9">
      <c r="A521" s="7"/>
      <c r="B521" s="8"/>
      <c r="C521" s="8"/>
      <c r="D521" s="8"/>
      <c r="E521" s="8"/>
      <c r="F521" s="8"/>
      <c r="G521" s="8"/>
      <c r="H521" s="8"/>
      <c r="I521" s="8"/>
    </row>
    <row r="522" spans="1:9">
      <c r="A522" s="7"/>
      <c r="B522" s="8"/>
      <c r="C522" s="8"/>
      <c r="D522" s="8"/>
      <c r="E522" s="8"/>
      <c r="F522" s="8"/>
      <c r="G522" s="8"/>
      <c r="H522" s="8"/>
      <c r="I522" s="8"/>
    </row>
    <row r="523" spans="1:9">
      <c r="A523" s="7"/>
      <c r="B523" s="8"/>
      <c r="C523" s="8"/>
      <c r="D523" s="8"/>
      <c r="E523" s="8"/>
      <c r="F523" s="8"/>
      <c r="G523" s="8"/>
      <c r="H523" s="8"/>
      <c r="I523" s="8"/>
    </row>
    <row r="524" spans="1:9">
      <c r="A524" s="7"/>
      <c r="B524" s="8"/>
      <c r="C524" s="8"/>
      <c r="D524" s="8"/>
      <c r="E524" s="8"/>
      <c r="F524" s="8"/>
      <c r="G524" s="8"/>
      <c r="H524" s="8"/>
      <c r="I524" s="8"/>
    </row>
    <row r="525" spans="1:9">
      <c r="A525" s="7"/>
      <c r="B525" s="8"/>
      <c r="C525" s="8"/>
      <c r="D525" s="8"/>
      <c r="E525" s="8"/>
      <c r="F525" s="8"/>
      <c r="G525" s="8"/>
      <c r="H525" s="8"/>
      <c r="I525" s="8"/>
    </row>
    <row r="526" spans="1:9">
      <c r="A526" s="7"/>
      <c r="B526" s="8"/>
      <c r="C526" s="8"/>
      <c r="D526" s="8"/>
      <c r="E526" s="8"/>
      <c r="F526" s="8"/>
      <c r="G526" s="8"/>
      <c r="H526" s="8"/>
      <c r="I526" s="8"/>
    </row>
    <row r="527" spans="1:9">
      <c r="A527" s="7"/>
      <c r="B527" s="8"/>
      <c r="C527" s="8"/>
      <c r="D527" s="8"/>
      <c r="E527" s="8"/>
      <c r="F527" s="8"/>
      <c r="G527" s="8"/>
      <c r="H527" s="8"/>
      <c r="I527" s="8"/>
    </row>
    <row r="528" spans="1:9">
      <c r="A528" s="7"/>
      <c r="B528" s="8"/>
      <c r="C528" s="8"/>
      <c r="D528" s="8"/>
      <c r="E528" s="8"/>
      <c r="F528" s="8"/>
      <c r="G528" s="8"/>
      <c r="H528" s="8"/>
      <c r="I528" s="8"/>
    </row>
    <row r="529" spans="1:9">
      <c r="A529" s="7"/>
      <c r="B529" s="8"/>
      <c r="C529" s="8"/>
      <c r="D529" s="8"/>
      <c r="E529" s="8"/>
      <c r="F529" s="8"/>
      <c r="G529" s="8"/>
      <c r="H529" s="8"/>
      <c r="I529" s="8"/>
    </row>
    <row r="530" spans="1:9">
      <c r="A530" s="7"/>
      <c r="B530" s="8"/>
      <c r="C530" s="8"/>
      <c r="D530" s="8"/>
      <c r="E530" s="8"/>
      <c r="F530" s="8"/>
      <c r="G530" s="8"/>
      <c r="H530" s="8"/>
      <c r="I530" s="8"/>
    </row>
    <row r="531" spans="1:9">
      <c r="A531" s="7"/>
      <c r="B531" s="8"/>
      <c r="C531" s="8"/>
      <c r="D531" s="8"/>
      <c r="E531" s="8"/>
      <c r="F531" s="8"/>
      <c r="G531" s="8"/>
      <c r="H531" s="8"/>
      <c r="I531" s="8"/>
    </row>
    <row r="532" spans="1:9">
      <c r="A532" s="7"/>
      <c r="B532" s="8"/>
      <c r="C532" s="8"/>
      <c r="D532" s="8"/>
      <c r="E532" s="8"/>
      <c r="F532" s="8"/>
      <c r="G532" s="8"/>
      <c r="H532" s="8"/>
      <c r="I532" s="8"/>
    </row>
    <row r="533" spans="1:9">
      <c r="A533" s="7"/>
      <c r="B533" s="8"/>
      <c r="C533" s="8"/>
      <c r="D533" s="8"/>
      <c r="E533" s="8"/>
      <c r="F533" s="8"/>
      <c r="G533" s="8"/>
      <c r="H533" s="8"/>
      <c r="I533" s="8"/>
    </row>
    <row r="534" spans="1:9">
      <c r="A534" s="7"/>
      <c r="B534" s="8"/>
      <c r="C534" s="8"/>
      <c r="D534" s="8"/>
      <c r="E534" s="8"/>
      <c r="F534" s="8"/>
      <c r="G534" s="8"/>
      <c r="H534" s="8"/>
      <c r="I534" s="8"/>
    </row>
    <row r="535" spans="1:9">
      <c r="A535" s="7"/>
      <c r="B535" s="8"/>
      <c r="C535" s="8"/>
      <c r="D535" s="8"/>
      <c r="E535" s="8"/>
      <c r="F535" s="8"/>
      <c r="G535" s="8"/>
      <c r="H535" s="8"/>
      <c r="I535" s="8"/>
    </row>
    <row r="536" spans="1:9">
      <c r="A536" s="7"/>
      <c r="B536" s="8"/>
      <c r="C536" s="8"/>
      <c r="D536" s="8"/>
      <c r="E536" s="8"/>
      <c r="F536" s="8"/>
      <c r="G536" s="8"/>
      <c r="H536" s="8"/>
      <c r="I536" s="8"/>
    </row>
    <row r="537" spans="1:9">
      <c r="A537" s="7"/>
      <c r="B537" s="8"/>
      <c r="C537" s="8"/>
      <c r="D537" s="8"/>
      <c r="E537" s="8"/>
      <c r="F537" s="8"/>
      <c r="G537" s="8"/>
      <c r="H537" s="8"/>
      <c r="I537" s="8"/>
    </row>
    <row r="538" spans="1:9">
      <c r="A538" s="7"/>
      <c r="B538" s="8"/>
      <c r="C538" s="8"/>
      <c r="D538" s="8"/>
      <c r="E538" s="8"/>
      <c r="F538" s="8"/>
      <c r="G538" s="8"/>
      <c r="H538" s="8"/>
      <c r="I538" s="8"/>
    </row>
    <row r="539" spans="1:9">
      <c r="A539" s="7"/>
      <c r="B539" s="8"/>
      <c r="C539" s="8"/>
      <c r="D539" s="8"/>
      <c r="E539" s="8"/>
      <c r="F539" s="8"/>
      <c r="G539" s="8"/>
      <c r="H539" s="8"/>
      <c r="I539" s="8"/>
    </row>
    <row r="540" spans="1:9">
      <c r="A540" s="7"/>
      <c r="B540" s="8"/>
      <c r="C540" s="8"/>
      <c r="D540" s="8"/>
      <c r="E540" s="8"/>
      <c r="F540" s="8"/>
      <c r="G540" s="8"/>
      <c r="H540" s="8"/>
      <c r="I540" s="8"/>
    </row>
    <row r="541" spans="1:9">
      <c r="A541" s="7"/>
      <c r="B541" s="8"/>
      <c r="C541" s="8"/>
      <c r="D541" s="8"/>
      <c r="E541" s="8"/>
      <c r="F541" s="8"/>
      <c r="G541" s="8"/>
      <c r="H541" s="8"/>
      <c r="I541" s="8"/>
    </row>
    <row r="542" spans="1:9">
      <c r="A542" s="7"/>
      <c r="B542" s="8"/>
      <c r="C542" s="8"/>
      <c r="D542" s="8"/>
      <c r="E542" s="8"/>
      <c r="F542" s="8"/>
      <c r="G542" s="8"/>
      <c r="H542" s="8"/>
      <c r="I542" s="8"/>
    </row>
    <row r="543" spans="1:9">
      <c r="A543" s="7"/>
      <c r="B543" s="8"/>
      <c r="C543" s="8"/>
      <c r="D543" s="8"/>
      <c r="E543" s="8"/>
      <c r="F543" s="8"/>
      <c r="G543" s="8"/>
      <c r="H543" s="8"/>
      <c r="I543" s="8"/>
    </row>
    <row r="544" spans="1:9">
      <c r="A544" s="7"/>
      <c r="B544" s="8"/>
      <c r="C544" s="8"/>
      <c r="D544" s="8"/>
      <c r="E544" s="8"/>
      <c r="F544" s="8"/>
      <c r="G544" s="8"/>
      <c r="H544" s="8"/>
      <c r="I544" s="8"/>
    </row>
    <row r="545" spans="1:9">
      <c r="A545" s="7"/>
      <c r="B545" s="8"/>
      <c r="C545" s="8"/>
      <c r="D545" s="8"/>
      <c r="E545" s="8"/>
      <c r="F545" s="8"/>
      <c r="G545" s="8"/>
      <c r="H545" s="8"/>
      <c r="I545" s="8"/>
    </row>
    <row r="546" spans="1:9">
      <c r="A546" s="7"/>
      <c r="B546" s="8"/>
      <c r="C546" s="8"/>
      <c r="D546" s="8"/>
      <c r="E546" s="8"/>
      <c r="F546" s="8"/>
      <c r="G546" s="8"/>
      <c r="H546" s="8"/>
      <c r="I546" s="8"/>
    </row>
    <row r="547" spans="1:9">
      <c r="A547" s="7"/>
      <c r="B547" s="8"/>
      <c r="C547" s="8"/>
      <c r="D547" s="8"/>
      <c r="E547" s="8"/>
      <c r="F547" s="8"/>
      <c r="G547" s="8"/>
      <c r="H547" s="8"/>
      <c r="I547" s="8"/>
    </row>
    <row r="548" spans="1:9">
      <c r="A548" s="7"/>
      <c r="B548" s="8"/>
      <c r="C548" s="8"/>
      <c r="D548" s="8"/>
      <c r="E548" s="8"/>
      <c r="F548" s="8"/>
      <c r="G548" s="8"/>
      <c r="H548" s="8"/>
      <c r="I548" s="8"/>
    </row>
    <row r="549" spans="1:9">
      <c r="A549" s="7"/>
      <c r="B549" s="8"/>
      <c r="C549" s="8"/>
      <c r="D549" s="8"/>
      <c r="E549" s="8"/>
      <c r="F549" s="8"/>
      <c r="G549" s="8"/>
      <c r="H549" s="8"/>
      <c r="I549" s="8"/>
    </row>
    <row r="550" spans="1:9">
      <c r="A550" s="7"/>
      <c r="B550" s="8"/>
      <c r="C550" s="8"/>
      <c r="D550" s="8"/>
      <c r="E550" s="8"/>
      <c r="F550" s="8"/>
      <c r="G550" s="8"/>
      <c r="H550" s="8"/>
      <c r="I550" s="8"/>
    </row>
    <row r="551" spans="1:9">
      <c r="A551" s="7"/>
      <c r="B551" s="8"/>
      <c r="C551" s="8"/>
      <c r="D551" s="8"/>
      <c r="E551" s="8"/>
      <c r="F551" s="8"/>
      <c r="G551" s="8"/>
      <c r="H551" s="8"/>
      <c r="I551" s="8"/>
    </row>
    <row r="552" spans="1:9">
      <c r="A552" s="7"/>
      <c r="B552" s="8"/>
      <c r="C552" s="8"/>
      <c r="D552" s="8"/>
      <c r="E552" s="8"/>
      <c r="F552" s="8"/>
      <c r="G552" s="8"/>
      <c r="H552" s="8"/>
      <c r="I552" s="8"/>
    </row>
    <row r="553" spans="1:9">
      <c r="A553" s="7"/>
      <c r="B553" s="8"/>
      <c r="C553" s="8"/>
      <c r="D553" s="8"/>
      <c r="E553" s="8"/>
      <c r="F553" s="8"/>
      <c r="G553" s="8"/>
      <c r="H553" s="8"/>
      <c r="I553" s="8"/>
    </row>
    <row r="554" spans="1:9">
      <c r="A554" s="7"/>
      <c r="B554" s="8"/>
      <c r="C554" s="8"/>
      <c r="D554" s="8"/>
      <c r="E554" s="8"/>
      <c r="F554" s="8"/>
      <c r="G554" s="8"/>
      <c r="H554" s="8"/>
      <c r="I554" s="8"/>
    </row>
    <row r="555" spans="1:9">
      <c r="A555" s="7"/>
      <c r="B555" s="8"/>
      <c r="C555" s="8"/>
      <c r="D555" s="8"/>
      <c r="E555" s="8"/>
      <c r="F555" s="8"/>
      <c r="G555" s="8"/>
      <c r="H555" s="8"/>
      <c r="I555" s="8"/>
    </row>
    <row r="556" spans="1:9">
      <c r="A556" s="7"/>
      <c r="B556" s="8"/>
      <c r="C556" s="8"/>
      <c r="D556" s="8"/>
      <c r="E556" s="8"/>
      <c r="F556" s="8"/>
      <c r="G556" s="8"/>
      <c r="H556" s="8"/>
      <c r="I556" s="8"/>
    </row>
    <row r="557" spans="1:9">
      <c r="A557" s="7"/>
      <c r="B557" s="8"/>
      <c r="C557" s="8"/>
      <c r="D557" s="8"/>
      <c r="E557" s="8"/>
      <c r="F557" s="8"/>
      <c r="G557" s="8"/>
      <c r="H557" s="8"/>
      <c r="I557" s="8"/>
    </row>
    <row r="558" spans="1:9">
      <c r="A558" s="7"/>
      <c r="B558" s="8"/>
      <c r="C558" s="8"/>
      <c r="D558" s="8"/>
      <c r="E558" s="8"/>
      <c r="F558" s="8"/>
      <c r="G558" s="8"/>
      <c r="H558" s="8"/>
      <c r="I558" s="8"/>
    </row>
    <row r="559" spans="1:9">
      <c r="A559" s="7"/>
      <c r="B559" s="8"/>
      <c r="C559" s="8"/>
      <c r="D559" s="8"/>
      <c r="E559" s="8"/>
      <c r="F559" s="8"/>
      <c r="G559" s="8"/>
      <c r="H559" s="8"/>
      <c r="I559" s="8"/>
    </row>
    <row r="560" spans="1:9">
      <c r="A560" s="7"/>
      <c r="B560" s="8"/>
      <c r="C560" s="8"/>
      <c r="D560" s="8"/>
      <c r="E560" s="8"/>
      <c r="F560" s="8"/>
      <c r="G560" s="8"/>
      <c r="H560" s="8"/>
      <c r="I560" s="8"/>
    </row>
    <row r="561" spans="1:9">
      <c r="A561" s="7"/>
      <c r="B561" s="8"/>
      <c r="C561" s="8"/>
      <c r="D561" s="8"/>
      <c r="E561" s="8"/>
      <c r="F561" s="8"/>
      <c r="G561" s="8"/>
      <c r="H561" s="8"/>
      <c r="I561" s="8"/>
    </row>
    <row r="562" spans="1:9">
      <c r="A562" s="7"/>
      <c r="B562" s="8"/>
      <c r="C562" s="8"/>
      <c r="D562" s="8"/>
      <c r="E562" s="8"/>
      <c r="F562" s="8"/>
      <c r="G562" s="8"/>
      <c r="H562" s="8"/>
      <c r="I562" s="8"/>
    </row>
    <row r="563" spans="1:9">
      <c r="A563" s="7"/>
      <c r="B563" s="8"/>
      <c r="C563" s="8"/>
      <c r="D563" s="8"/>
      <c r="E563" s="8"/>
      <c r="F563" s="8"/>
      <c r="G563" s="8"/>
      <c r="H563" s="8"/>
      <c r="I563" s="8"/>
    </row>
    <row r="564" spans="1:9">
      <c r="A564" s="7"/>
      <c r="B564" s="8"/>
      <c r="C564" s="8"/>
      <c r="D564" s="8"/>
      <c r="E564" s="8"/>
      <c r="F564" s="8"/>
      <c r="G564" s="8"/>
      <c r="H564" s="8"/>
      <c r="I564" s="8"/>
    </row>
    <row r="565" spans="1:9">
      <c r="A565" s="7"/>
      <c r="B565" s="8"/>
      <c r="C565" s="8"/>
      <c r="D565" s="8"/>
      <c r="E565" s="8"/>
      <c r="F565" s="8"/>
      <c r="G565" s="8"/>
      <c r="H565" s="8"/>
      <c r="I565" s="8"/>
    </row>
    <row r="566" spans="1:9">
      <c r="A566" s="7"/>
      <c r="B566" s="8"/>
      <c r="C566" s="8"/>
      <c r="D566" s="8"/>
      <c r="E566" s="8"/>
      <c r="F566" s="8"/>
      <c r="G566" s="8"/>
      <c r="H566" s="8"/>
      <c r="I566" s="8"/>
    </row>
    <row r="567" spans="1:9">
      <c r="A567" s="7"/>
      <c r="B567" s="8"/>
      <c r="C567" s="8"/>
      <c r="D567" s="8"/>
      <c r="E567" s="8"/>
      <c r="F567" s="8"/>
      <c r="G567" s="8"/>
      <c r="H567" s="8"/>
      <c r="I567" s="8"/>
    </row>
    <row r="568" spans="1:9">
      <c r="A568" s="7"/>
      <c r="B568" s="8"/>
      <c r="C568" s="8"/>
      <c r="D568" s="8"/>
      <c r="E568" s="8"/>
      <c r="F568" s="8"/>
      <c r="G568" s="8"/>
      <c r="H568" s="8"/>
      <c r="I568" s="8"/>
    </row>
    <row r="569" spans="1:9">
      <c r="A569" s="7"/>
      <c r="B569" s="8"/>
      <c r="C569" s="8"/>
      <c r="D569" s="8"/>
      <c r="E569" s="8"/>
      <c r="F569" s="8"/>
      <c r="G569" s="8"/>
      <c r="H569" s="8"/>
      <c r="I569" s="8"/>
    </row>
    <row r="570" spans="1:9">
      <c r="A570" s="7"/>
      <c r="B570" s="8"/>
      <c r="C570" s="8"/>
      <c r="D570" s="8"/>
      <c r="E570" s="8"/>
      <c r="F570" s="8"/>
      <c r="G570" s="8"/>
      <c r="H570" s="8"/>
      <c r="I570" s="8"/>
    </row>
    <row r="571" spans="1:9">
      <c r="A571" s="7"/>
      <c r="B571" s="8"/>
      <c r="C571" s="8"/>
      <c r="D571" s="8"/>
      <c r="E571" s="8"/>
      <c r="F571" s="8"/>
      <c r="G571" s="8"/>
      <c r="H571" s="8"/>
      <c r="I571" s="8"/>
    </row>
    <row r="572" spans="1:9">
      <c r="A572" s="7"/>
      <c r="B572" s="8"/>
      <c r="C572" s="8"/>
      <c r="D572" s="8"/>
      <c r="E572" s="8"/>
      <c r="F572" s="8"/>
      <c r="G572" s="8"/>
      <c r="H572" s="8"/>
      <c r="I572" s="8"/>
    </row>
    <row r="573" spans="1:9">
      <c r="A573" s="7"/>
      <c r="B573" s="8"/>
      <c r="C573" s="8"/>
      <c r="D573" s="8"/>
      <c r="E573" s="8"/>
      <c r="F573" s="8"/>
      <c r="G573" s="8"/>
      <c r="H573" s="8"/>
      <c r="I573" s="8"/>
    </row>
    <row r="574" spans="1:9">
      <c r="A574" s="7"/>
      <c r="B574" s="8"/>
      <c r="C574" s="8"/>
      <c r="D574" s="8"/>
      <c r="E574" s="8"/>
      <c r="F574" s="8"/>
      <c r="G574" s="8"/>
      <c r="H574" s="8"/>
      <c r="I574" s="8"/>
    </row>
    <row r="575" spans="1:9">
      <c r="A575" s="7"/>
      <c r="B575" s="8"/>
      <c r="C575" s="8"/>
      <c r="D575" s="8"/>
      <c r="E575" s="8"/>
      <c r="F575" s="8"/>
      <c r="G575" s="8"/>
      <c r="H575" s="8"/>
      <c r="I575" s="8"/>
    </row>
    <row r="576" spans="1:9">
      <c r="A576" s="7"/>
      <c r="B576" s="8"/>
      <c r="C576" s="8"/>
      <c r="D576" s="8"/>
      <c r="E576" s="8"/>
      <c r="F576" s="8"/>
      <c r="G576" s="8"/>
      <c r="H576" s="8"/>
      <c r="I576" s="8"/>
    </row>
    <row r="577" spans="1:9">
      <c r="A577" s="7"/>
      <c r="B577" s="8"/>
      <c r="C577" s="8"/>
      <c r="D577" s="8"/>
      <c r="E577" s="8"/>
      <c r="F577" s="8"/>
      <c r="G577" s="8"/>
      <c r="H577" s="8"/>
      <c r="I577" s="8"/>
    </row>
    <row r="578" spans="1:9">
      <c r="A578" s="7"/>
      <c r="B578" s="8"/>
      <c r="C578" s="8"/>
      <c r="D578" s="8"/>
      <c r="E578" s="8"/>
      <c r="F578" s="8"/>
      <c r="G578" s="8"/>
      <c r="H578" s="8"/>
      <c r="I578" s="8"/>
    </row>
    <row r="579" spans="1:9">
      <c r="A579" s="7"/>
      <c r="B579" s="8"/>
      <c r="C579" s="8"/>
      <c r="D579" s="8"/>
      <c r="E579" s="8"/>
      <c r="F579" s="8"/>
      <c r="G579" s="8"/>
      <c r="H579" s="8"/>
      <c r="I579" s="8"/>
    </row>
    <row r="580" spans="1:9">
      <c r="A580" s="7"/>
      <c r="B580" s="8"/>
      <c r="C580" s="8"/>
      <c r="D580" s="8"/>
      <c r="E580" s="8"/>
      <c r="F580" s="8"/>
      <c r="G580" s="8"/>
      <c r="H580" s="8"/>
      <c r="I580" s="8"/>
    </row>
    <row r="581" spans="1:9">
      <c r="A581" s="7"/>
      <c r="B581" s="8"/>
      <c r="C581" s="8"/>
      <c r="D581" s="8"/>
      <c r="E581" s="8"/>
      <c r="F581" s="8"/>
      <c r="G581" s="8"/>
      <c r="H581" s="8"/>
      <c r="I581" s="8"/>
    </row>
    <row r="582" spans="1:9">
      <c r="A582" s="7"/>
      <c r="B582" s="8"/>
      <c r="C582" s="8"/>
      <c r="D582" s="8"/>
      <c r="E582" s="8"/>
      <c r="F582" s="8"/>
      <c r="G582" s="8"/>
      <c r="H582" s="8"/>
      <c r="I582" s="8"/>
    </row>
    <row r="583" spans="1:9">
      <c r="A583" s="7"/>
      <c r="B583" s="8"/>
      <c r="C583" s="8"/>
      <c r="D583" s="8"/>
      <c r="E583" s="8"/>
      <c r="F583" s="8"/>
      <c r="G583" s="8"/>
      <c r="H583" s="8"/>
      <c r="I583" s="8"/>
    </row>
    <row r="584" spans="1:9">
      <c r="A584" s="7"/>
      <c r="B584" s="8"/>
      <c r="C584" s="8"/>
      <c r="D584" s="8"/>
      <c r="E584" s="8"/>
      <c r="F584" s="8"/>
      <c r="G584" s="8"/>
      <c r="H584" s="8"/>
      <c r="I584" s="8"/>
    </row>
    <row r="585" spans="1:9">
      <c r="A585" s="7"/>
      <c r="B585" s="8"/>
      <c r="C585" s="8"/>
      <c r="D585" s="8"/>
      <c r="E585" s="8"/>
      <c r="F585" s="8"/>
      <c r="G585" s="8"/>
      <c r="H585" s="8"/>
      <c r="I585" s="8"/>
    </row>
    <row r="586" spans="1:9">
      <c r="A586" s="7"/>
      <c r="B586" s="8"/>
      <c r="C586" s="8"/>
      <c r="D586" s="8"/>
      <c r="E586" s="8"/>
      <c r="F586" s="8"/>
      <c r="G586" s="8"/>
      <c r="H586" s="8"/>
      <c r="I586" s="8"/>
    </row>
    <row r="587" spans="1:9">
      <c r="A587" s="7"/>
      <c r="B587" s="8"/>
      <c r="C587" s="8"/>
      <c r="D587" s="8"/>
      <c r="E587" s="8"/>
      <c r="F587" s="8"/>
      <c r="G587" s="8"/>
      <c r="H587" s="8"/>
      <c r="I587" s="8"/>
    </row>
    <row r="588" spans="1:9">
      <c r="A588" s="7"/>
      <c r="B588" s="8"/>
      <c r="C588" s="8"/>
      <c r="D588" s="8"/>
      <c r="E588" s="8"/>
      <c r="F588" s="8"/>
      <c r="G588" s="8"/>
      <c r="H588" s="8"/>
      <c r="I588" s="8"/>
    </row>
    <row r="589" spans="1:9">
      <c r="A589" s="7"/>
      <c r="B589" s="8"/>
      <c r="C589" s="8"/>
      <c r="D589" s="8"/>
      <c r="E589" s="8"/>
      <c r="F589" s="8"/>
      <c r="G589" s="8"/>
      <c r="H589" s="8"/>
      <c r="I589" s="8"/>
    </row>
    <row r="590" spans="1:9">
      <c r="A590" s="7"/>
      <c r="B590" s="8"/>
      <c r="C590" s="8"/>
      <c r="D590" s="8"/>
      <c r="E590" s="8"/>
      <c r="F590" s="8"/>
      <c r="G590" s="8"/>
      <c r="H590" s="8"/>
      <c r="I590" s="8"/>
    </row>
    <row r="591" spans="1:9">
      <c r="A591" s="7"/>
      <c r="B591" s="8"/>
      <c r="C591" s="8"/>
      <c r="D591" s="8"/>
      <c r="E591" s="8"/>
      <c r="F591" s="8"/>
      <c r="G591" s="8"/>
      <c r="H591" s="8"/>
      <c r="I591" s="8"/>
    </row>
    <row r="592" spans="1:9">
      <c r="A592" s="7"/>
      <c r="B592" s="8"/>
      <c r="C592" s="8"/>
      <c r="D592" s="8"/>
      <c r="E592" s="8"/>
      <c r="F592" s="8"/>
      <c r="G592" s="8"/>
      <c r="H592" s="8"/>
      <c r="I592" s="8"/>
    </row>
    <row r="593" spans="1:9">
      <c r="A593" s="7"/>
      <c r="B593" s="8"/>
      <c r="C593" s="8"/>
      <c r="D593" s="8"/>
      <c r="E593" s="8"/>
      <c r="F593" s="8"/>
      <c r="G593" s="8"/>
      <c r="H593" s="8"/>
      <c r="I593" s="8"/>
    </row>
    <row r="594" spans="1:9">
      <c r="A594" s="7"/>
      <c r="B594" s="8"/>
      <c r="C594" s="8"/>
      <c r="D594" s="8"/>
      <c r="E594" s="8"/>
      <c r="F594" s="8"/>
      <c r="G594" s="8"/>
      <c r="H594" s="8"/>
      <c r="I594" s="8"/>
    </row>
    <row r="595" spans="1:9">
      <c r="A595" s="7"/>
      <c r="B595" s="8"/>
      <c r="C595" s="8"/>
      <c r="D595" s="8"/>
      <c r="E595" s="8"/>
      <c r="F595" s="8"/>
      <c r="G595" s="8"/>
      <c r="H595" s="8"/>
      <c r="I595" s="8"/>
    </row>
    <row r="596" spans="1:9">
      <c r="A596" s="7"/>
      <c r="B596" s="8"/>
      <c r="C596" s="8"/>
      <c r="D596" s="8"/>
      <c r="E596" s="8"/>
      <c r="F596" s="8"/>
      <c r="G596" s="8"/>
      <c r="H596" s="8"/>
      <c r="I596" s="8"/>
    </row>
    <row r="597" spans="1:9">
      <c r="A597" s="7"/>
      <c r="B597" s="8"/>
      <c r="C597" s="8"/>
      <c r="D597" s="8"/>
      <c r="E597" s="8"/>
      <c r="F597" s="8"/>
      <c r="G597" s="8"/>
      <c r="H597" s="8"/>
      <c r="I597" s="8"/>
    </row>
    <row r="598" spans="1:9">
      <c r="A598" s="7"/>
      <c r="B598" s="8"/>
      <c r="C598" s="8"/>
      <c r="D598" s="8"/>
      <c r="E598" s="8"/>
      <c r="F598" s="8"/>
      <c r="G598" s="8"/>
      <c r="H598" s="8"/>
      <c r="I598" s="8"/>
    </row>
    <row r="599" spans="1:9">
      <c r="A599" s="7"/>
      <c r="B599" s="8"/>
      <c r="C599" s="8"/>
      <c r="D599" s="8"/>
      <c r="E599" s="8"/>
      <c r="F599" s="8"/>
      <c r="G599" s="8"/>
      <c r="H599" s="8"/>
      <c r="I599" s="8"/>
    </row>
    <row r="600" spans="1:9">
      <c r="A600" s="7"/>
      <c r="B600" s="8"/>
      <c r="C600" s="8"/>
      <c r="D600" s="8"/>
      <c r="E600" s="8"/>
      <c r="F600" s="8"/>
      <c r="G600" s="8"/>
      <c r="H600" s="8"/>
      <c r="I600" s="8"/>
    </row>
    <row r="601" spans="1:9">
      <c r="A601" s="7"/>
      <c r="B601" s="8"/>
      <c r="C601" s="8"/>
      <c r="D601" s="8"/>
      <c r="E601" s="8"/>
      <c r="F601" s="8"/>
      <c r="G601" s="8"/>
      <c r="H601" s="8"/>
      <c r="I601" s="8"/>
    </row>
    <row r="602" spans="1:9">
      <c r="A602" s="7"/>
      <c r="B602" s="8"/>
      <c r="C602" s="8"/>
      <c r="D602" s="8"/>
      <c r="E602" s="8"/>
      <c r="F602" s="8"/>
      <c r="G602" s="8"/>
      <c r="H602" s="8"/>
      <c r="I602" s="8"/>
    </row>
    <row r="603" spans="1:9">
      <c r="A603" s="7"/>
      <c r="B603" s="8"/>
      <c r="C603" s="8"/>
      <c r="D603" s="8"/>
      <c r="E603" s="8"/>
      <c r="F603" s="8"/>
      <c r="G603" s="8"/>
      <c r="H603" s="8"/>
      <c r="I603" s="8"/>
    </row>
    <row r="604" spans="1:9">
      <c r="A604" s="7"/>
      <c r="B604" s="8"/>
      <c r="C604" s="8"/>
      <c r="D604" s="8"/>
      <c r="E604" s="8"/>
      <c r="F604" s="8"/>
      <c r="G604" s="8"/>
      <c r="H604" s="8"/>
      <c r="I604" s="8"/>
    </row>
    <row r="605" spans="1:9">
      <c r="A605" s="7"/>
      <c r="B605" s="8"/>
      <c r="C605" s="8"/>
      <c r="D605" s="8"/>
      <c r="E605" s="8"/>
      <c r="F605" s="8"/>
      <c r="G605" s="8"/>
      <c r="H605" s="8"/>
      <c r="I605" s="8"/>
    </row>
    <row r="606" spans="1:9">
      <c r="A606" s="7"/>
      <c r="B606" s="8"/>
      <c r="C606" s="8"/>
      <c r="D606" s="8"/>
      <c r="E606" s="8"/>
      <c r="F606" s="8"/>
      <c r="G606" s="8"/>
      <c r="H606" s="8"/>
      <c r="I606" s="8"/>
    </row>
    <row r="607" spans="1:9">
      <c r="A607" s="7"/>
      <c r="B607" s="8"/>
      <c r="C607" s="8"/>
      <c r="D607" s="8"/>
      <c r="E607" s="8"/>
      <c r="F607" s="8"/>
      <c r="G607" s="8"/>
      <c r="H607" s="8"/>
      <c r="I607" s="8"/>
    </row>
    <row r="608" spans="1:9">
      <c r="A608" s="7"/>
      <c r="B608" s="8"/>
      <c r="C608" s="8"/>
      <c r="D608" s="8"/>
      <c r="E608" s="8"/>
      <c r="F608" s="8"/>
      <c r="G608" s="8"/>
      <c r="H608" s="8"/>
      <c r="I608" s="8"/>
    </row>
    <row r="609" spans="1:9">
      <c r="A609" s="7"/>
      <c r="B609" s="8"/>
      <c r="C609" s="8"/>
      <c r="D609" s="8"/>
      <c r="E609" s="8"/>
      <c r="F609" s="8"/>
      <c r="G609" s="8"/>
      <c r="H609" s="8"/>
      <c r="I609" s="8"/>
    </row>
    <row r="610" spans="1:9">
      <c r="A610" s="7"/>
      <c r="B610" s="8"/>
      <c r="C610" s="8"/>
      <c r="D610" s="8"/>
      <c r="E610" s="8"/>
      <c r="F610" s="8"/>
      <c r="G610" s="8"/>
      <c r="H610" s="8"/>
      <c r="I610" s="8"/>
    </row>
    <row r="611" spans="1:9">
      <c r="A611" s="7"/>
      <c r="B611" s="8"/>
      <c r="C611" s="8"/>
      <c r="D611" s="8"/>
      <c r="E611" s="8"/>
      <c r="F611" s="8"/>
      <c r="G611" s="8"/>
      <c r="H611" s="8"/>
      <c r="I611" s="8"/>
    </row>
    <row r="612" spans="1:9">
      <c r="A612" s="7"/>
      <c r="B612" s="8"/>
      <c r="C612" s="8"/>
      <c r="D612" s="8"/>
      <c r="E612" s="8"/>
      <c r="F612" s="8"/>
      <c r="G612" s="8"/>
      <c r="H612" s="8"/>
      <c r="I612" s="8"/>
    </row>
    <row r="613" spans="1:9">
      <c r="A613" s="7"/>
      <c r="B613" s="8"/>
      <c r="C613" s="8"/>
      <c r="D613" s="8"/>
      <c r="E613" s="8"/>
      <c r="F613" s="8"/>
      <c r="G613" s="8"/>
      <c r="H613" s="8"/>
      <c r="I613" s="8"/>
    </row>
    <row r="614" spans="1:9">
      <c r="A614" s="7"/>
      <c r="B614" s="8"/>
      <c r="C614" s="8"/>
      <c r="D614" s="8"/>
      <c r="E614" s="8"/>
      <c r="F614" s="8"/>
      <c r="G614" s="8"/>
      <c r="H614" s="8"/>
      <c r="I614" s="8"/>
    </row>
    <row r="615" spans="1:9">
      <c r="A615" s="7"/>
      <c r="B615" s="8"/>
      <c r="C615" s="8"/>
      <c r="D615" s="8"/>
      <c r="E615" s="8"/>
      <c r="F615" s="8"/>
      <c r="G615" s="8"/>
      <c r="H615" s="8"/>
      <c r="I615" s="8"/>
    </row>
    <row r="616" spans="1:9">
      <c r="A616" s="7"/>
      <c r="B616" s="8"/>
      <c r="C616" s="8"/>
      <c r="D616" s="8"/>
      <c r="E616" s="8"/>
      <c r="F616" s="8"/>
      <c r="G616" s="8"/>
      <c r="H616" s="8"/>
      <c r="I616" s="8"/>
    </row>
    <row r="617" spans="1:9">
      <c r="A617" s="7"/>
      <c r="B617" s="8"/>
      <c r="C617" s="8"/>
      <c r="D617" s="8"/>
      <c r="E617" s="8"/>
      <c r="F617" s="8"/>
      <c r="G617" s="8"/>
      <c r="H617" s="8"/>
      <c r="I617" s="8"/>
    </row>
    <row r="618" spans="1:9">
      <c r="A618" s="7"/>
      <c r="B618" s="8"/>
      <c r="C618" s="8"/>
      <c r="D618" s="8"/>
      <c r="E618" s="8"/>
      <c r="F618" s="8"/>
      <c r="G618" s="8"/>
      <c r="H618" s="8"/>
      <c r="I618" s="8"/>
    </row>
    <row r="619" spans="1:9">
      <c r="A619" s="7"/>
      <c r="B619" s="8"/>
      <c r="C619" s="8"/>
      <c r="D619" s="8"/>
      <c r="E619" s="8"/>
      <c r="F619" s="8"/>
      <c r="G619" s="8"/>
      <c r="H619" s="8"/>
      <c r="I619" s="8"/>
    </row>
    <row r="620" spans="1:9">
      <c r="A620" s="7"/>
      <c r="B620" s="8"/>
      <c r="C620" s="8"/>
      <c r="D620" s="8"/>
      <c r="E620" s="8"/>
      <c r="F620" s="8"/>
      <c r="G620" s="8"/>
      <c r="H620" s="8"/>
      <c r="I620" s="8"/>
    </row>
    <row r="621" spans="1:9">
      <c r="A621" s="7"/>
      <c r="B621" s="8"/>
      <c r="C621" s="8"/>
      <c r="D621" s="8"/>
      <c r="E621" s="8"/>
      <c r="F621" s="8"/>
      <c r="G621" s="8"/>
      <c r="H621" s="8"/>
      <c r="I621" s="8"/>
    </row>
    <row r="622" spans="1:9">
      <c r="A622" s="7"/>
      <c r="B622" s="8"/>
      <c r="C622" s="8"/>
      <c r="D622" s="8"/>
      <c r="E622" s="8"/>
      <c r="F622" s="8"/>
      <c r="G622" s="8"/>
      <c r="H622" s="8"/>
      <c r="I622" s="8"/>
    </row>
    <row r="623" spans="1:9">
      <c r="A623" s="7"/>
      <c r="B623" s="8"/>
      <c r="C623" s="8"/>
      <c r="D623" s="8"/>
      <c r="E623" s="8"/>
      <c r="F623" s="8"/>
      <c r="G623" s="8"/>
      <c r="H623" s="8"/>
      <c r="I623" s="8"/>
    </row>
    <row r="624" spans="1:9">
      <c r="A624" s="7"/>
      <c r="B624" s="8"/>
      <c r="C624" s="8"/>
      <c r="D624" s="8"/>
      <c r="E624" s="8"/>
      <c r="F624" s="8"/>
      <c r="G624" s="8"/>
      <c r="H624" s="8"/>
      <c r="I624" s="8"/>
    </row>
    <row r="625" spans="1:9">
      <c r="A625" s="7"/>
      <c r="B625" s="8"/>
      <c r="C625" s="8"/>
      <c r="D625" s="8"/>
      <c r="E625" s="8"/>
      <c r="F625" s="8"/>
      <c r="G625" s="8"/>
      <c r="H625" s="8"/>
      <c r="I625" s="8"/>
    </row>
    <row r="626" spans="1:9">
      <c r="A626" s="7"/>
      <c r="B626" s="8"/>
      <c r="C626" s="8"/>
      <c r="D626" s="8"/>
      <c r="E626" s="8"/>
      <c r="F626" s="8"/>
      <c r="G626" s="8"/>
      <c r="H626" s="8"/>
      <c r="I626" s="8"/>
    </row>
    <row r="627" spans="1:9">
      <c r="A627" s="7"/>
      <c r="B627" s="8"/>
      <c r="C627" s="8"/>
      <c r="D627" s="8"/>
      <c r="E627" s="8"/>
      <c r="F627" s="8"/>
      <c r="G627" s="8"/>
      <c r="H627" s="8"/>
      <c r="I627" s="8"/>
    </row>
    <row r="628" spans="1:9">
      <c r="A628" s="7"/>
      <c r="B628" s="8"/>
      <c r="C628" s="8"/>
      <c r="D628" s="8"/>
      <c r="E628" s="8"/>
      <c r="F628" s="8"/>
      <c r="G628" s="8"/>
      <c r="H628" s="8"/>
      <c r="I628" s="8"/>
    </row>
    <row r="629" spans="1:9">
      <c r="A629" s="7"/>
      <c r="B629" s="8"/>
      <c r="C629" s="8"/>
      <c r="D629" s="8"/>
      <c r="E629" s="8"/>
      <c r="F629" s="8"/>
      <c r="G629" s="8"/>
      <c r="H629" s="8"/>
      <c r="I629" s="8"/>
    </row>
    <row r="630" spans="1:9">
      <c r="A630" s="7"/>
      <c r="B630" s="8"/>
      <c r="C630" s="8"/>
      <c r="D630" s="8"/>
      <c r="E630" s="8"/>
      <c r="F630" s="8"/>
      <c r="G630" s="8"/>
      <c r="H630" s="8"/>
      <c r="I630" s="8"/>
    </row>
    <row r="631" spans="1:9">
      <c r="A631" s="7"/>
      <c r="B631" s="8"/>
      <c r="C631" s="8"/>
      <c r="D631" s="8"/>
      <c r="E631" s="8"/>
      <c r="F631" s="8"/>
      <c r="G631" s="8"/>
      <c r="H631" s="8"/>
      <c r="I631" s="8"/>
    </row>
    <row r="632" spans="1:9">
      <c r="A632" s="7"/>
      <c r="B632" s="8"/>
      <c r="C632" s="8"/>
      <c r="D632" s="8"/>
      <c r="E632" s="8"/>
      <c r="F632" s="8"/>
      <c r="G632" s="8"/>
      <c r="H632" s="8"/>
      <c r="I632" s="8"/>
    </row>
    <row r="633" spans="1:9">
      <c r="A633" s="7"/>
      <c r="B633" s="8"/>
      <c r="C633" s="8"/>
      <c r="D633" s="8"/>
      <c r="E633" s="8"/>
      <c r="F633" s="8"/>
      <c r="G633" s="8"/>
      <c r="H633" s="8"/>
      <c r="I633" s="8"/>
    </row>
    <row r="634" spans="1:9">
      <c r="A634" s="7"/>
      <c r="B634" s="8"/>
      <c r="C634" s="8"/>
      <c r="D634" s="8"/>
      <c r="E634" s="8"/>
      <c r="F634" s="8"/>
      <c r="G634" s="8"/>
      <c r="H634" s="8"/>
      <c r="I634" s="8"/>
    </row>
    <row r="635" spans="1:9">
      <c r="A635" s="7"/>
      <c r="B635" s="8"/>
      <c r="C635" s="8"/>
      <c r="D635" s="8"/>
      <c r="E635" s="8"/>
      <c r="F635" s="8"/>
      <c r="G635" s="8"/>
      <c r="H635" s="8"/>
      <c r="I635" s="8"/>
    </row>
    <row r="636" spans="1:9">
      <c r="A636" s="7"/>
      <c r="B636" s="8"/>
      <c r="C636" s="8"/>
      <c r="D636" s="8"/>
      <c r="E636" s="8"/>
      <c r="F636" s="8"/>
      <c r="G636" s="8"/>
      <c r="H636" s="8"/>
      <c r="I636" s="8"/>
    </row>
    <row r="637" spans="1:9">
      <c r="A637" s="7"/>
      <c r="B637" s="8"/>
      <c r="C637" s="8"/>
      <c r="D637" s="8"/>
      <c r="E637" s="8"/>
      <c r="F637" s="8"/>
      <c r="G637" s="8"/>
      <c r="H637" s="8"/>
      <c r="I637" s="8"/>
    </row>
    <row r="638" spans="1:9">
      <c r="A638" s="7"/>
      <c r="B638" s="8"/>
      <c r="C638" s="8"/>
      <c r="D638" s="8"/>
      <c r="E638" s="8"/>
      <c r="F638" s="8"/>
      <c r="G638" s="8"/>
      <c r="H638" s="8"/>
      <c r="I638" s="8"/>
    </row>
    <row r="639" spans="1:9">
      <c r="A639" s="7"/>
      <c r="B639" s="8"/>
      <c r="C639" s="8"/>
      <c r="D639" s="8"/>
      <c r="E639" s="8"/>
      <c r="F639" s="8"/>
      <c r="G639" s="8"/>
      <c r="H639" s="8"/>
      <c r="I639" s="8"/>
    </row>
    <row r="640" spans="1:9">
      <c r="A640" s="7"/>
      <c r="B640" s="8"/>
      <c r="C640" s="8"/>
      <c r="D640" s="8"/>
      <c r="E640" s="8"/>
      <c r="F640" s="8"/>
      <c r="G640" s="8"/>
      <c r="H640" s="8"/>
      <c r="I640" s="8"/>
    </row>
    <row r="641" spans="1:9">
      <c r="A641" s="7"/>
      <c r="B641" s="8"/>
      <c r="C641" s="8"/>
      <c r="D641" s="8"/>
      <c r="E641" s="8"/>
      <c r="F641" s="8"/>
      <c r="G641" s="8"/>
      <c r="H641" s="8"/>
      <c r="I641" s="8"/>
    </row>
    <row r="642" spans="1:9">
      <c r="A642" s="7"/>
      <c r="B642" s="8"/>
      <c r="C642" s="8"/>
      <c r="D642" s="8"/>
      <c r="E642" s="8"/>
      <c r="F642" s="8"/>
      <c r="G642" s="8"/>
      <c r="H642" s="8"/>
      <c r="I642" s="8"/>
    </row>
    <row r="643" spans="1:9">
      <c r="A643" s="7"/>
      <c r="B643" s="8"/>
      <c r="C643" s="8"/>
      <c r="D643" s="8"/>
      <c r="E643" s="8"/>
      <c r="F643" s="8"/>
      <c r="G643" s="8"/>
      <c r="H643" s="8"/>
      <c r="I643" s="8"/>
    </row>
    <row r="644" spans="1:9">
      <c r="A644" s="7"/>
      <c r="B644" s="8"/>
      <c r="C644" s="8"/>
      <c r="D644" s="8"/>
      <c r="E644" s="8"/>
      <c r="F644" s="8"/>
      <c r="G644" s="8"/>
      <c r="H644" s="8"/>
      <c r="I644" s="8"/>
    </row>
    <row r="645" spans="1:9">
      <c r="A645" s="7"/>
      <c r="B645" s="8"/>
      <c r="C645" s="8"/>
      <c r="D645" s="8"/>
      <c r="E645" s="8"/>
      <c r="F645" s="8"/>
      <c r="G645" s="8"/>
      <c r="H645" s="8"/>
      <c r="I645" s="8"/>
    </row>
    <row r="646" spans="1:9">
      <c r="A646" s="7"/>
      <c r="B646" s="8"/>
      <c r="C646" s="8"/>
      <c r="D646" s="8"/>
      <c r="E646" s="8"/>
      <c r="F646" s="8"/>
      <c r="G646" s="8"/>
      <c r="H646" s="8"/>
      <c r="I646" s="8"/>
    </row>
    <row r="647" spans="1:9">
      <c r="A647" s="7"/>
      <c r="B647" s="8"/>
      <c r="C647" s="8"/>
      <c r="D647" s="8"/>
      <c r="E647" s="8"/>
      <c r="F647" s="8"/>
      <c r="G647" s="8"/>
      <c r="H647" s="8"/>
      <c r="I647" s="8"/>
    </row>
    <row r="648" spans="1:9">
      <c r="A648" s="7"/>
      <c r="B648" s="8"/>
      <c r="C648" s="8"/>
      <c r="D648" s="8"/>
      <c r="E648" s="8"/>
      <c r="F648" s="8"/>
      <c r="G648" s="8"/>
      <c r="H648" s="8"/>
      <c r="I648" s="8"/>
    </row>
    <row r="649" spans="1:9">
      <c r="A649" s="7"/>
      <c r="B649" s="8"/>
      <c r="C649" s="8"/>
      <c r="D649" s="8"/>
      <c r="E649" s="8"/>
      <c r="F649" s="8"/>
      <c r="G649" s="8"/>
      <c r="H649" s="8"/>
      <c r="I649" s="8"/>
    </row>
    <row r="650" spans="1:9">
      <c r="A650" s="7"/>
      <c r="B650" s="8"/>
      <c r="C650" s="8"/>
      <c r="D650" s="8"/>
      <c r="E650" s="8"/>
      <c r="F650" s="8"/>
      <c r="G650" s="8"/>
      <c r="H650" s="8"/>
      <c r="I650" s="8"/>
    </row>
    <row r="651" spans="1:9">
      <c r="A651" s="7"/>
      <c r="B651" s="8"/>
      <c r="C651" s="8"/>
      <c r="D651" s="8"/>
      <c r="E651" s="8"/>
      <c r="F651" s="8"/>
      <c r="G651" s="8"/>
      <c r="H651" s="8"/>
      <c r="I651" s="8"/>
    </row>
    <row r="652" spans="1:9">
      <c r="A652" s="7"/>
      <c r="B652" s="8"/>
      <c r="C652" s="8"/>
      <c r="D652" s="8"/>
      <c r="E652" s="8"/>
      <c r="F652" s="8"/>
      <c r="G652" s="8"/>
      <c r="H652" s="8"/>
      <c r="I652" s="8"/>
    </row>
    <row r="653" spans="1:9">
      <c r="A653" s="7"/>
      <c r="B653" s="8"/>
      <c r="C653" s="8"/>
      <c r="D653" s="8"/>
      <c r="E653" s="8"/>
      <c r="F653" s="8"/>
      <c r="G653" s="8"/>
      <c r="H653" s="8"/>
      <c r="I653" s="8"/>
    </row>
    <row r="654" spans="1:9">
      <c r="A654" s="7"/>
      <c r="B654" s="8"/>
      <c r="C654" s="8"/>
      <c r="D654" s="8"/>
      <c r="E654" s="8"/>
      <c r="F654" s="8"/>
      <c r="G654" s="8"/>
      <c r="H654" s="8"/>
      <c r="I654" s="8"/>
    </row>
    <row r="655" spans="1:9">
      <c r="A655" s="7"/>
      <c r="B655" s="8"/>
      <c r="C655" s="8"/>
      <c r="D655" s="8"/>
      <c r="E655" s="8"/>
      <c r="F655" s="8"/>
      <c r="G655" s="8"/>
      <c r="H655" s="8"/>
      <c r="I655" s="8"/>
    </row>
    <row r="656" spans="1:9">
      <c r="A656" s="7"/>
      <c r="B656" s="8"/>
      <c r="C656" s="8"/>
      <c r="D656" s="8"/>
      <c r="E656" s="8"/>
      <c r="F656" s="8"/>
      <c r="G656" s="8"/>
      <c r="H656" s="8"/>
      <c r="I656" s="8"/>
    </row>
    <row r="657" spans="1:9">
      <c r="A657" s="7"/>
      <c r="B657" s="8"/>
      <c r="C657" s="8"/>
      <c r="D657" s="8"/>
      <c r="E657" s="8"/>
      <c r="F657" s="8"/>
      <c r="G657" s="8"/>
      <c r="H657" s="8"/>
      <c r="I657" s="8"/>
    </row>
    <row r="658" spans="1:9">
      <c r="A658" s="7"/>
      <c r="B658" s="8"/>
      <c r="C658" s="8"/>
      <c r="D658" s="8"/>
      <c r="E658" s="8"/>
      <c r="F658" s="8"/>
      <c r="G658" s="8"/>
      <c r="H658" s="8"/>
      <c r="I658" s="8"/>
    </row>
    <row r="659" spans="1:9">
      <c r="A659" s="7"/>
      <c r="B659" s="8"/>
      <c r="C659" s="8"/>
      <c r="D659" s="8"/>
      <c r="E659" s="8"/>
      <c r="F659" s="8"/>
      <c r="G659" s="8"/>
      <c r="H659" s="8"/>
      <c r="I659" s="8"/>
    </row>
    <row r="660" spans="1:9">
      <c r="A660" s="7"/>
      <c r="B660" s="8"/>
      <c r="C660" s="8"/>
      <c r="D660" s="8"/>
      <c r="E660" s="8"/>
      <c r="F660" s="8"/>
      <c r="G660" s="8"/>
      <c r="H660" s="8"/>
      <c r="I660" s="8"/>
    </row>
    <row r="661" spans="1:9">
      <c r="A661" s="7"/>
      <c r="B661" s="8"/>
      <c r="C661" s="8"/>
      <c r="D661" s="8"/>
      <c r="E661" s="8"/>
      <c r="F661" s="8"/>
      <c r="G661" s="8"/>
      <c r="H661" s="8"/>
      <c r="I661" s="8"/>
    </row>
    <row r="662" spans="1:9">
      <c r="A662" s="7"/>
      <c r="B662" s="8"/>
      <c r="C662" s="8"/>
      <c r="D662" s="8"/>
      <c r="E662" s="8"/>
      <c r="F662" s="8"/>
      <c r="G662" s="8"/>
      <c r="H662" s="8"/>
      <c r="I662" s="8"/>
    </row>
    <row r="663" spans="1:9">
      <c r="A663" s="7"/>
      <c r="B663" s="8"/>
      <c r="C663" s="8"/>
      <c r="D663" s="8"/>
      <c r="E663" s="8"/>
      <c r="F663" s="8"/>
      <c r="G663" s="8"/>
      <c r="H663" s="8"/>
      <c r="I663" s="8"/>
    </row>
    <row r="664" spans="1:9">
      <c r="A664" s="7"/>
      <c r="B664" s="8"/>
      <c r="C664" s="8"/>
      <c r="D664" s="8"/>
      <c r="E664" s="8"/>
      <c r="F664" s="8"/>
      <c r="G664" s="8"/>
      <c r="H664" s="8"/>
      <c r="I664" s="8"/>
    </row>
    <row r="665" spans="1:9">
      <c r="A665" s="7"/>
      <c r="B665" s="8"/>
      <c r="C665" s="8"/>
      <c r="D665" s="8"/>
      <c r="E665" s="8"/>
      <c r="F665" s="8"/>
      <c r="G665" s="8"/>
      <c r="H665" s="8"/>
      <c r="I665" s="8"/>
    </row>
    <row r="666" spans="1:9">
      <c r="A666" s="7"/>
      <c r="B666" s="8"/>
      <c r="C666" s="8"/>
      <c r="D666" s="8"/>
      <c r="E666" s="8"/>
      <c r="F666" s="8"/>
      <c r="G666" s="8"/>
      <c r="H666" s="8"/>
      <c r="I666" s="8"/>
    </row>
    <row r="667" spans="1:9">
      <c r="A667" s="7"/>
      <c r="B667" s="8"/>
      <c r="C667" s="8"/>
      <c r="D667" s="8"/>
      <c r="E667" s="8"/>
      <c r="F667" s="8"/>
      <c r="G667" s="8"/>
      <c r="H667" s="8"/>
      <c r="I667" s="8"/>
    </row>
    <row r="668" spans="1:9">
      <c r="A668" s="7"/>
      <c r="B668" s="8"/>
      <c r="C668" s="8"/>
      <c r="D668" s="8"/>
      <c r="E668" s="8"/>
      <c r="F668" s="8"/>
      <c r="G668" s="8"/>
      <c r="H668" s="8"/>
      <c r="I668" s="8"/>
    </row>
    <row r="669" spans="1:9">
      <c r="A669" s="7"/>
      <c r="B669" s="8"/>
      <c r="C669" s="8"/>
      <c r="D669" s="8"/>
      <c r="E669" s="8"/>
      <c r="F669" s="8"/>
      <c r="G669" s="8"/>
      <c r="H669" s="8"/>
      <c r="I669" s="8"/>
    </row>
    <row r="670" spans="1:9">
      <c r="A670" s="7"/>
      <c r="B670" s="8"/>
      <c r="C670" s="8"/>
      <c r="D670" s="8"/>
      <c r="E670" s="8"/>
      <c r="F670" s="8"/>
      <c r="G670" s="8"/>
      <c r="H670" s="8"/>
      <c r="I670" s="8"/>
    </row>
    <row r="671" spans="1:9">
      <c r="A671" s="7"/>
      <c r="B671" s="8"/>
      <c r="C671" s="8"/>
      <c r="D671" s="8"/>
      <c r="E671" s="8"/>
      <c r="F671" s="8"/>
      <c r="G671" s="8"/>
      <c r="H671" s="8"/>
      <c r="I671" s="8"/>
    </row>
    <row r="672" spans="1:9">
      <c r="A672" s="7"/>
      <c r="B672" s="8"/>
      <c r="C672" s="8"/>
      <c r="D672" s="8"/>
      <c r="E672" s="8"/>
      <c r="F672" s="8"/>
      <c r="G672" s="8"/>
      <c r="H672" s="8"/>
      <c r="I672" s="8"/>
    </row>
    <row r="673" spans="1:9">
      <c r="A673" s="7"/>
      <c r="B673" s="8"/>
      <c r="C673" s="8"/>
      <c r="D673" s="8"/>
      <c r="E673" s="8"/>
      <c r="F673" s="8"/>
      <c r="G673" s="8"/>
      <c r="H673" s="8"/>
      <c r="I673" s="8"/>
    </row>
    <row r="674" spans="1:9">
      <c r="A674" s="7"/>
      <c r="B674" s="8"/>
      <c r="C674" s="8"/>
      <c r="D674" s="8"/>
      <c r="E674" s="8"/>
      <c r="F674" s="8"/>
      <c r="G674" s="8"/>
      <c r="H674" s="8"/>
      <c r="I674" s="8"/>
    </row>
    <row r="675" spans="1:9">
      <c r="A675" s="7"/>
      <c r="B675" s="8"/>
      <c r="C675" s="8"/>
      <c r="D675" s="8"/>
      <c r="E675" s="8"/>
      <c r="F675" s="8"/>
      <c r="G675" s="8"/>
      <c r="H675" s="8"/>
      <c r="I675" s="8"/>
    </row>
    <row r="676" spans="1:9">
      <c r="A676" s="7"/>
      <c r="B676" s="8"/>
      <c r="C676" s="8"/>
      <c r="D676" s="8"/>
      <c r="E676" s="8"/>
      <c r="F676" s="8"/>
      <c r="G676" s="8"/>
      <c r="H676" s="8"/>
      <c r="I676" s="8"/>
    </row>
    <row r="677" spans="1:9">
      <c r="A677" s="7"/>
      <c r="B677" s="8"/>
      <c r="C677" s="8"/>
      <c r="D677" s="8"/>
      <c r="E677" s="8"/>
      <c r="F677" s="8"/>
      <c r="G677" s="8"/>
      <c r="H677" s="8"/>
      <c r="I677" s="8"/>
    </row>
    <row r="678" spans="1:9">
      <c r="A678" s="7"/>
      <c r="B678" s="8"/>
      <c r="C678" s="8"/>
      <c r="D678" s="8"/>
      <c r="E678" s="8"/>
      <c r="F678" s="8"/>
      <c r="G678" s="8"/>
      <c r="H678" s="8"/>
      <c r="I678" s="8"/>
    </row>
    <row r="679" spans="1:9">
      <c r="A679" s="7"/>
      <c r="B679" s="8"/>
      <c r="C679" s="8"/>
      <c r="D679" s="8"/>
      <c r="E679" s="8"/>
      <c r="F679" s="8"/>
      <c r="G679" s="8"/>
      <c r="H679" s="8"/>
      <c r="I679" s="8"/>
    </row>
    <row r="680" spans="1:9">
      <c r="A680" s="7"/>
      <c r="B680" s="8"/>
      <c r="C680" s="8"/>
      <c r="D680" s="8"/>
      <c r="E680" s="8"/>
      <c r="F680" s="8"/>
      <c r="G680" s="8"/>
      <c r="H680" s="8"/>
      <c r="I680" s="8"/>
    </row>
    <row r="681" spans="1:9">
      <c r="A681" s="7"/>
      <c r="B681" s="8"/>
      <c r="C681" s="8"/>
      <c r="D681" s="8"/>
      <c r="E681" s="8"/>
      <c r="F681" s="8"/>
      <c r="G681" s="8"/>
      <c r="H681" s="8"/>
      <c r="I681" s="8"/>
    </row>
    <row r="682" spans="1:9">
      <c r="A682" s="7"/>
      <c r="B682" s="8"/>
      <c r="C682" s="8"/>
      <c r="D682" s="8"/>
      <c r="E682" s="8"/>
      <c r="F682" s="8"/>
      <c r="G682" s="8"/>
      <c r="H682" s="8"/>
      <c r="I682" s="8"/>
    </row>
    <row r="683" spans="1:9">
      <c r="A683" s="7"/>
      <c r="B683" s="8"/>
      <c r="C683" s="8"/>
      <c r="D683" s="8"/>
      <c r="E683" s="8"/>
      <c r="F683" s="8"/>
      <c r="G683" s="8"/>
      <c r="H683" s="8"/>
      <c r="I683" s="8"/>
    </row>
    <row r="684" spans="1:9">
      <c r="A684" s="7"/>
      <c r="B684" s="8"/>
      <c r="C684" s="8"/>
      <c r="D684" s="8"/>
      <c r="E684" s="8"/>
      <c r="F684" s="8"/>
      <c r="G684" s="8"/>
      <c r="H684" s="8"/>
      <c r="I684" s="8"/>
    </row>
    <row r="685" spans="1:9">
      <c r="A685" s="7"/>
      <c r="B685" s="8"/>
      <c r="C685" s="8"/>
      <c r="D685" s="8"/>
      <c r="E685" s="8"/>
      <c r="F685" s="8"/>
      <c r="G685" s="8"/>
      <c r="H685" s="8"/>
      <c r="I685" s="8"/>
    </row>
    <row r="686" spans="1:9">
      <c r="A686" s="7"/>
      <c r="B686" s="8"/>
      <c r="C686" s="8"/>
      <c r="D686" s="8"/>
      <c r="E686" s="8"/>
      <c r="F686" s="8"/>
      <c r="G686" s="8"/>
      <c r="H686" s="8"/>
      <c r="I686" s="8"/>
    </row>
    <row r="687" spans="1:9">
      <c r="A687" s="7"/>
      <c r="B687" s="8"/>
      <c r="C687" s="8"/>
      <c r="D687" s="8"/>
      <c r="E687" s="8"/>
      <c r="F687" s="8"/>
      <c r="G687" s="8"/>
      <c r="H687" s="8"/>
      <c r="I687" s="8"/>
    </row>
    <row r="688" spans="1:9">
      <c r="A688" s="7"/>
      <c r="B688" s="8"/>
      <c r="C688" s="8"/>
      <c r="D688" s="8"/>
      <c r="E688" s="8"/>
      <c r="F688" s="8"/>
      <c r="G688" s="8"/>
      <c r="H688" s="8"/>
      <c r="I688" s="8"/>
    </row>
    <row r="689" spans="1:9">
      <c r="A689" s="7"/>
      <c r="B689" s="8"/>
      <c r="C689" s="8"/>
      <c r="D689" s="8"/>
      <c r="E689" s="8"/>
      <c r="F689" s="8"/>
      <c r="G689" s="8"/>
      <c r="H689" s="8"/>
      <c r="I689" s="8"/>
    </row>
    <row r="690" spans="1:9">
      <c r="A690" s="7"/>
      <c r="B690" s="8"/>
      <c r="C690" s="8"/>
      <c r="D690" s="8"/>
      <c r="E690" s="8"/>
      <c r="F690" s="8"/>
      <c r="G690" s="8"/>
      <c r="H690" s="8"/>
      <c r="I690" s="8"/>
    </row>
    <row r="691" spans="1:9">
      <c r="A691" s="7"/>
      <c r="B691" s="8"/>
      <c r="C691" s="8"/>
      <c r="D691" s="8"/>
      <c r="E691" s="8"/>
      <c r="F691" s="8"/>
      <c r="G691" s="8"/>
      <c r="H691" s="8"/>
      <c r="I691" s="8"/>
    </row>
    <row r="692" spans="1:9">
      <c r="A692" s="7"/>
      <c r="B692" s="8"/>
      <c r="C692" s="8"/>
      <c r="D692" s="8"/>
      <c r="E692" s="8"/>
      <c r="F692" s="8"/>
      <c r="G692" s="8"/>
      <c r="H692" s="8"/>
      <c r="I692" s="8"/>
    </row>
    <row r="693" spans="1:9">
      <c r="A693" s="7"/>
      <c r="B693" s="8"/>
      <c r="C693" s="8"/>
      <c r="D693" s="8"/>
      <c r="E693" s="8"/>
      <c r="F693" s="8"/>
      <c r="G693" s="8"/>
      <c r="H693" s="8"/>
      <c r="I693" s="8"/>
    </row>
    <row r="694" spans="1:9">
      <c r="A694" s="7"/>
      <c r="B694" s="8"/>
      <c r="C694" s="8"/>
      <c r="D694" s="8"/>
      <c r="E694" s="8"/>
      <c r="F694" s="8"/>
      <c r="G694" s="8"/>
      <c r="H694" s="8"/>
      <c r="I694" s="8"/>
    </row>
    <row r="695" spans="1:9">
      <c r="A695" s="7"/>
      <c r="B695" s="8"/>
      <c r="C695" s="8"/>
      <c r="D695" s="8"/>
      <c r="E695" s="8"/>
      <c r="F695" s="8"/>
      <c r="G695" s="8"/>
      <c r="H695" s="8"/>
      <c r="I695" s="8"/>
    </row>
    <row r="696" spans="1:9">
      <c r="A696" s="7"/>
      <c r="B696" s="8"/>
      <c r="C696" s="8"/>
      <c r="D696" s="8"/>
      <c r="E696" s="8"/>
      <c r="F696" s="8"/>
      <c r="G696" s="8"/>
      <c r="H696" s="8"/>
      <c r="I696" s="8"/>
    </row>
    <row r="697" spans="1:9">
      <c r="A697" s="7"/>
      <c r="B697" s="8"/>
      <c r="C697" s="8"/>
      <c r="D697" s="8"/>
      <c r="E697" s="8"/>
      <c r="F697" s="8"/>
      <c r="G697" s="8"/>
      <c r="H697" s="8"/>
      <c r="I697" s="8"/>
    </row>
    <row r="698" spans="1:9">
      <c r="A698" s="7"/>
      <c r="B698" s="8"/>
      <c r="C698" s="8"/>
      <c r="D698" s="8"/>
      <c r="E698" s="8"/>
      <c r="F698" s="8"/>
      <c r="G698" s="8"/>
      <c r="H698" s="8"/>
      <c r="I698" s="8"/>
    </row>
    <row r="699" spans="1:9">
      <c r="A699" s="7"/>
      <c r="B699" s="8"/>
      <c r="C699" s="8"/>
      <c r="D699" s="8"/>
      <c r="E699" s="8"/>
      <c r="F699" s="8"/>
      <c r="G699" s="8"/>
      <c r="H699" s="8"/>
      <c r="I699" s="8"/>
    </row>
    <row r="700" spans="1:9">
      <c r="A700" s="7"/>
      <c r="B700" s="8"/>
      <c r="C700" s="8"/>
      <c r="D700" s="8"/>
      <c r="E700" s="8"/>
      <c r="F700" s="8"/>
      <c r="G700" s="8"/>
      <c r="H700" s="8"/>
      <c r="I700" s="8"/>
    </row>
    <row r="701" spans="1:9">
      <c r="A701" s="7"/>
      <c r="B701" s="8"/>
      <c r="C701" s="8"/>
      <c r="D701" s="8"/>
      <c r="E701" s="8"/>
      <c r="F701" s="8"/>
      <c r="G701" s="8"/>
      <c r="H701" s="8"/>
      <c r="I701" s="8"/>
    </row>
    <row r="702" spans="1:9">
      <c r="A702" s="7"/>
      <c r="B702" s="8"/>
      <c r="C702" s="8"/>
      <c r="D702" s="8"/>
      <c r="E702" s="8"/>
      <c r="F702" s="8"/>
      <c r="G702" s="8"/>
      <c r="H702" s="8"/>
      <c r="I702" s="8"/>
    </row>
    <row r="703" spans="1:9">
      <c r="A703" s="7"/>
      <c r="B703" s="8"/>
      <c r="C703" s="8"/>
      <c r="D703" s="8"/>
      <c r="E703" s="8"/>
      <c r="F703" s="8"/>
      <c r="G703" s="8"/>
      <c r="H703" s="8"/>
      <c r="I703" s="8"/>
    </row>
    <row r="704" spans="1:9">
      <c r="A704" s="7"/>
      <c r="B704" s="8"/>
      <c r="C704" s="8"/>
      <c r="D704" s="8"/>
      <c r="E704" s="8"/>
      <c r="F704" s="8"/>
      <c r="G704" s="8"/>
      <c r="H704" s="8"/>
      <c r="I704" s="8"/>
    </row>
    <row r="705" spans="1:9">
      <c r="A705" s="7"/>
      <c r="B705" s="8"/>
      <c r="C705" s="8"/>
      <c r="D705" s="8"/>
      <c r="E705" s="8"/>
      <c r="F705" s="8"/>
      <c r="G705" s="8"/>
      <c r="H705" s="8"/>
      <c r="I705" s="8"/>
    </row>
    <row r="706" spans="1:9">
      <c r="A706" s="7"/>
      <c r="B706" s="8"/>
      <c r="C706" s="8"/>
      <c r="D706" s="8"/>
      <c r="E706" s="8"/>
      <c r="F706" s="8"/>
      <c r="G706" s="8"/>
      <c r="H706" s="8"/>
      <c r="I706" s="8"/>
    </row>
    <row r="707" spans="1:9">
      <c r="A707" s="7"/>
      <c r="B707" s="8"/>
      <c r="C707" s="8"/>
      <c r="D707" s="8"/>
      <c r="E707" s="8"/>
      <c r="F707" s="8"/>
      <c r="G707" s="8"/>
      <c r="H707" s="8"/>
      <c r="I707" s="8"/>
    </row>
    <row r="708" spans="1:9">
      <c r="A708" s="7"/>
      <c r="B708" s="8"/>
      <c r="C708" s="8"/>
      <c r="D708" s="8"/>
      <c r="E708" s="8"/>
      <c r="F708" s="8"/>
      <c r="G708" s="8"/>
      <c r="H708" s="8"/>
      <c r="I708" s="8"/>
    </row>
    <row r="709" spans="1:9">
      <c r="A709" s="7"/>
      <c r="B709" s="8"/>
      <c r="C709" s="8"/>
      <c r="D709" s="8"/>
      <c r="E709" s="8"/>
      <c r="F709" s="8"/>
      <c r="G709" s="8"/>
      <c r="H709" s="8"/>
      <c r="I709" s="8"/>
    </row>
    <row r="710" spans="1:9">
      <c r="A710" s="7"/>
      <c r="B710" s="8"/>
      <c r="C710" s="8"/>
      <c r="D710" s="8"/>
      <c r="E710" s="8"/>
      <c r="F710" s="8"/>
      <c r="G710" s="8"/>
      <c r="H710" s="8"/>
      <c r="I710" s="8"/>
    </row>
    <row r="711" spans="1:9">
      <c r="A711" s="7"/>
      <c r="B711" s="8"/>
      <c r="C711" s="8"/>
      <c r="D711" s="8"/>
      <c r="E711" s="8"/>
      <c r="F711" s="8"/>
      <c r="G711" s="8"/>
      <c r="H711" s="8"/>
      <c r="I711" s="8"/>
    </row>
    <row r="712" spans="1:9">
      <c r="A712" s="7"/>
      <c r="B712" s="8"/>
      <c r="C712" s="8"/>
      <c r="D712" s="8"/>
      <c r="E712" s="8"/>
      <c r="F712" s="8"/>
      <c r="G712" s="8"/>
      <c r="H712" s="8"/>
      <c r="I712" s="8"/>
    </row>
    <row r="713" spans="1:9">
      <c r="A713" s="7"/>
      <c r="B713" s="8"/>
      <c r="C713" s="8"/>
      <c r="D713" s="8"/>
      <c r="E713" s="8"/>
      <c r="F713" s="8"/>
      <c r="G713" s="8"/>
      <c r="H713" s="8"/>
      <c r="I713" s="8"/>
    </row>
    <row r="714" spans="1:9">
      <c r="A714" s="7"/>
      <c r="B714" s="8"/>
      <c r="C714" s="8"/>
      <c r="D714" s="8"/>
      <c r="E714" s="8"/>
      <c r="F714" s="8"/>
      <c r="G714" s="8"/>
      <c r="H714" s="8"/>
      <c r="I714" s="8"/>
    </row>
    <row r="715" spans="1:9">
      <c r="A715" s="7"/>
      <c r="B715" s="8"/>
      <c r="C715" s="8"/>
      <c r="D715" s="8"/>
      <c r="E715" s="8"/>
      <c r="F715" s="8"/>
      <c r="G715" s="8"/>
      <c r="H715" s="8"/>
      <c r="I715" s="8"/>
    </row>
    <row r="716" spans="1:9">
      <c r="A716" s="7"/>
      <c r="B716" s="8"/>
      <c r="C716" s="8"/>
      <c r="D716" s="8"/>
      <c r="E716" s="8"/>
      <c r="F716" s="8"/>
      <c r="G716" s="8"/>
      <c r="H716" s="8"/>
      <c r="I716" s="8"/>
    </row>
    <row r="717" spans="1:9">
      <c r="A717" s="7"/>
      <c r="B717" s="8"/>
      <c r="C717" s="8"/>
      <c r="D717" s="8"/>
      <c r="E717" s="8"/>
      <c r="F717" s="8"/>
      <c r="G717" s="8"/>
      <c r="H717" s="8"/>
      <c r="I717" s="8"/>
    </row>
    <row r="718" spans="1:9">
      <c r="A718" s="7"/>
      <c r="B718" s="8"/>
      <c r="C718" s="8"/>
      <c r="D718" s="8"/>
      <c r="E718" s="8"/>
      <c r="F718" s="8"/>
      <c r="G718" s="8"/>
      <c r="H718" s="8"/>
      <c r="I718" s="8"/>
    </row>
    <row r="719" spans="1:9">
      <c r="A719" s="7"/>
      <c r="B719" s="8"/>
      <c r="C719" s="8"/>
      <c r="D719" s="8"/>
      <c r="E719" s="8"/>
      <c r="F719" s="8"/>
      <c r="G719" s="8"/>
      <c r="H719" s="8"/>
      <c r="I719" s="8"/>
    </row>
    <row r="720" spans="1:9">
      <c r="A720" s="7"/>
      <c r="B720" s="8"/>
      <c r="C720" s="8"/>
      <c r="D720" s="8"/>
      <c r="E720" s="8"/>
      <c r="F720" s="8"/>
      <c r="G720" s="8"/>
      <c r="H720" s="8"/>
      <c r="I720" s="8"/>
    </row>
    <row r="721" spans="1:9">
      <c r="A721" s="7"/>
      <c r="B721" s="8"/>
      <c r="C721" s="8"/>
      <c r="D721" s="8"/>
      <c r="E721" s="8"/>
      <c r="F721" s="8"/>
      <c r="G721" s="8"/>
      <c r="H721" s="8"/>
      <c r="I721" s="8"/>
    </row>
    <row r="722" spans="1:9">
      <c r="A722" s="7"/>
      <c r="B722" s="8"/>
      <c r="C722" s="8"/>
      <c r="D722" s="8"/>
      <c r="E722" s="8"/>
      <c r="F722" s="8"/>
      <c r="G722" s="8"/>
      <c r="H722" s="8"/>
      <c r="I722" s="8"/>
    </row>
    <row r="723" spans="1:9">
      <c r="A723" s="7"/>
      <c r="B723" s="8"/>
      <c r="C723" s="8"/>
      <c r="D723" s="8"/>
      <c r="E723" s="8"/>
      <c r="F723" s="8"/>
      <c r="G723" s="8"/>
      <c r="H723" s="8"/>
      <c r="I723" s="8"/>
    </row>
    <row r="724" spans="1:9">
      <c r="A724" s="7"/>
      <c r="B724" s="8"/>
      <c r="C724" s="8"/>
      <c r="D724" s="8"/>
      <c r="E724" s="8"/>
      <c r="F724" s="8"/>
      <c r="G724" s="8"/>
      <c r="H724" s="8"/>
      <c r="I724" s="8"/>
    </row>
    <row r="725" spans="1:9">
      <c r="A725" s="7"/>
      <c r="B725" s="8"/>
      <c r="C725" s="8"/>
      <c r="D725" s="8"/>
      <c r="E725" s="8"/>
      <c r="F725" s="8"/>
      <c r="G725" s="8"/>
      <c r="H725" s="8"/>
      <c r="I725" s="8"/>
    </row>
    <row r="726" spans="1:9">
      <c r="A726" s="7"/>
      <c r="B726" s="8"/>
      <c r="C726" s="8"/>
      <c r="D726" s="8"/>
      <c r="E726" s="8"/>
      <c r="F726" s="8"/>
      <c r="G726" s="8"/>
      <c r="H726" s="8"/>
      <c r="I726" s="8"/>
    </row>
    <row r="727" spans="1:9">
      <c r="A727" s="7"/>
      <c r="B727" s="8"/>
      <c r="C727" s="8"/>
      <c r="D727" s="8"/>
      <c r="E727" s="8"/>
      <c r="F727" s="8"/>
      <c r="G727" s="8"/>
      <c r="H727" s="8"/>
      <c r="I727" s="8"/>
    </row>
    <row r="728" spans="1:9">
      <c r="A728" s="7"/>
      <c r="B728" s="8"/>
      <c r="C728" s="8"/>
      <c r="D728" s="8"/>
      <c r="E728" s="8"/>
      <c r="F728" s="8"/>
      <c r="G728" s="8"/>
      <c r="H728" s="8"/>
      <c r="I728" s="8"/>
    </row>
    <row r="729" spans="1:9">
      <c r="A729" s="7"/>
      <c r="B729" s="8"/>
      <c r="C729" s="8"/>
      <c r="D729" s="8"/>
      <c r="E729" s="8"/>
      <c r="F729" s="8"/>
      <c r="G729" s="8"/>
      <c r="H729" s="8"/>
      <c r="I729" s="8"/>
    </row>
    <row r="730" spans="1:9">
      <c r="A730" s="7"/>
      <c r="B730" s="8"/>
      <c r="C730" s="8"/>
      <c r="D730" s="8"/>
      <c r="E730" s="8"/>
      <c r="F730" s="8"/>
      <c r="G730" s="8"/>
      <c r="H730" s="8"/>
      <c r="I730" s="8"/>
    </row>
    <row r="731" spans="1:9">
      <c r="A731" s="7"/>
      <c r="B731" s="8"/>
      <c r="C731" s="8"/>
      <c r="D731" s="8"/>
      <c r="E731" s="8"/>
      <c r="F731" s="8"/>
      <c r="G731" s="8"/>
      <c r="H731" s="8"/>
      <c r="I731" s="8"/>
    </row>
    <row r="732" spans="1:9">
      <c r="A732" s="7"/>
      <c r="B732" s="8"/>
      <c r="C732" s="8"/>
      <c r="D732" s="8"/>
      <c r="E732" s="8"/>
      <c r="F732" s="8"/>
      <c r="G732" s="8"/>
      <c r="H732" s="8"/>
      <c r="I732" s="8"/>
    </row>
    <row r="733" spans="1:9">
      <c r="A733" s="7"/>
      <c r="B733" s="8"/>
      <c r="C733" s="8"/>
      <c r="D733" s="8"/>
      <c r="E733" s="8"/>
      <c r="F733" s="8"/>
      <c r="G733" s="8"/>
      <c r="H733" s="8"/>
      <c r="I733" s="8"/>
    </row>
    <row r="734" spans="1:9">
      <c r="A734" s="7"/>
      <c r="B734" s="8"/>
      <c r="C734" s="8"/>
      <c r="D734" s="8"/>
      <c r="E734" s="8"/>
      <c r="F734" s="8"/>
      <c r="G734" s="8"/>
      <c r="H734" s="8"/>
      <c r="I734" s="8"/>
    </row>
    <row r="735" spans="1:9">
      <c r="A735" s="7"/>
      <c r="B735" s="8"/>
      <c r="C735" s="8"/>
      <c r="D735" s="8"/>
      <c r="E735" s="8"/>
      <c r="F735" s="8"/>
      <c r="G735" s="8"/>
      <c r="H735" s="8"/>
      <c r="I735" s="8"/>
    </row>
    <row r="736" spans="1:9">
      <c r="A736" s="7"/>
      <c r="B736" s="8"/>
      <c r="C736" s="8"/>
      <c r="D736" s="8"/>
      <c r="E736" s="8"/>
      <c r="F736" s="8"/>
      <c r="G736" s="8"/>
      <c r="H736" s="8"/>
      <c r="I736" s="8"/>
    </row>
    <row r="737" spans="1:9">
      <c r="A737" s="7"/>
      <c r="B737" s="8"/>
      <c r="C737" s="8"/>
      <c r="D737" s="8"/>
      <c r="E737" s="8"/>
      <c r="F737" s="8"/>
      <c r="G737" s="8"/>
      <c r="H737" s="8"/>
      <c r="I737" s="8"/>
    </row>
    <row r="738" spans="1:9">
      <c r="A738" s="7"/>
      <c r="B738" s="8"/>
      <c r="C738" s="8"/>
      <c r="D738" s="8"/>
      <c r="E738" s="8"/>
      <c r="F738" s="8"/>
      <c r="G738" s="8"/>
      <c r="H738" s="8"/>
      <c r="I738" s="8"/>
    </row>
    <row r="739" spans="1:9">
      <c r="A739" s="7"/>
      <c r="B739" s="8"/>
      <c r="C739" s="8"/>
      <c r="D739" s="8"/>
      <c r="E739" s="8"/>
      <c r="F739" s="8"/>
      <c r="G739" s="8"/>
      <c r="H739" s="8"/>
      <c r="I739" s="8"/>
    </row>
    <row r="740" spans="1:9">
      <c r="A740" s="7"/>
      <c r="B740" s="8"/>
      <c r="C740" s="8"/>
      <c r="D740" s="8"/>
      <c r="E740" s="8"/>
      <c r="F740" s="8"/>
      <c r="G740" s="8"/>
      <c r="H740" s="8"/>
      <c r="I740" s="8"/>
    </row>
    <row r="741" spans="1:9">
      <c r="A741" s="7"/>
      <c r="B741" s="8"/>
      <c r="C741" s="8"/>
      <c r="D741" s="8"/>
      <c r="E741" s="8"/>
      <c r="F741" s="8"/>
      <c r="G741" s="8"/>
      <c r="H741" s="8"/>
      <c r="I741" s="8"/>
    </row>
    <row r="742" spans="1:9">
      <c r="A742" s="7"/>
      <c r="B742" s="8"/>
      <c r="C742" s="8"/>
      <c r="D742" s="8"/>
      <c r="E742" s="8"/>
      <c r="F742" s="8"/>
      <c r="G742" s="8"/>
      <c r="H742" s="8"/>
      <c r="I742" s="8"/>
    </row>
    <row r="743" spans="1:9">
      <c r="A743" s="7"/>
      <c r="B743" s="8"/>
      <c r="C743" s="8"/>
      <c r="D743" s="8"/>
      <c r="E743" s="8"/>
      <c r="F743" s="8"/>
      <c r="G743" s="8"/>
      <c r="H743" s="8"/>
      <c r="I743" s="8"/>
    </row>
    <row r="744" spans="1:9">
      <c r="A744" s="7"/>
      <c r="B744" s="8"/>
      <c r="C744" s="8"/>
      <c r="D744" s="8"/>
      <c r="E744" s="8"/>
      <c r="F744" s="8"/>
      <c r="G744" s="8"/>
      <c r="H744" s="8"/>
      <c r="I744" s="8"/>
    </row>
    <row r="745" spans="1:9">
      <c r="A745" s="7"/>
      <c r="B745" s="8"/>
      <c r="C745" s="8"/>
      <c r="D745" s="8"/>
      <c r="E745" s="8"/>
      <c r="F745" s="8"/>
      <c r="G745" s="8"/>
      <c r="H745" s="8"/>
      <c r="I745" s="8"/>
    </row>
    <row r="746" spans="1:9">
      <c r="A746" s="7"/>
      <c r="B746" s="8"/>
      <c r="C746" s="8"/>
      <c r="D746" s="8"/>
      <c r="E746" s="8"/>
      <c r="F746" s="8"/>
      <c r="G746" s="8"/>
      <c r="H746" s="8"/>
      <c r="I746" s="8"/>
    </row>
    <row r="747" spans="1:9">
      <c r="A747" s="7"/>
      <c r="B747" s="8"/>
      <c r="C747" s="8"/>
      <c r="D747" s="8"/>
      <c r="E747" s="8"/>
      <c r="F747" s="8"/>
      <c r="G747" s="8"/>
      <c r="H747" s="8"/>
      <c r="I747" s="8"/>
    </row>
    <row r="748" spans="1:9">
      <c r="A748" s="7"/>
      <c r="B748" s="8"/>
      <c r="C748" s="8"/>
      <c r="D748" s="8"/>
      <c r="E748" s="8"/>
      <c r="F748" s="8"/>
      <c r="G748" s="8"/>
      <c r="H748" s="8"/>
      <c r="I748" s="8"/>
    </row>
    <row r="749" spans="1:9">
      <c r="A749" s="7"/>
      <c r="B749" s="8"/>
      <c r="C749" s="8"/>
      <c r="D749" s="8"/>
      <c r="E749" s="8"/>
      <c r="F749" s="8"/>
      <c r="G749" s="8"/>
      <c r="H749" s="8"/>
      <c r="I749" s="8"/>
    </row>
    <row r="750" spans="1:9">
      <c r="A750" s="7"/>
      <c r="B750" s="8"/>
      <c r="C750" s="8"/>
      <c r="D750" s="8"/>
      <c r="E750" s="8"/>
      <c r="F750" s="8"/>
      <c r="G750" s="8"/>
      <c r="H750" s="8"/>
      <c r="I750" s="8"/>
    </row>
    <row r="751" spans="1:9">
      <c r="A751" s="7"/>
      <c r="B751" s="8"/>
      <c r="C751" s="8"/>
      <c r="D751" s="8"/>
      <c r="E751" s="8"/>
      <c r="F751" s="8"/>
      <c r="G751" s="8"/>
      <c r="H751" s="8"/>
      <c r="I751" s="8"/>
    </row>
    <row r="752" spans="1:9">
      <c r="A752" s="7"/>
      <c r="B752" s="8"/>
      <c r="C752" s="8"/>
      <c r="D752" s="8"/>
      <c r="E752" s="8"/>
      <c r="F752" s="8"/>
      <c r="G752" s="8"/>
      <c r="H752" s="8"/>
      <c r="I752" s="8"/>
    </row>
    <row r="753" spans="1:9">
      <c r="A753" s="7"/>
      <c r="B753" s="8"/>
      <c r="C753" s="8"/>
      <c r="D753" s="8"/>
      <c r="E753" s="8"/>
      <c r="F753" s="8"/>
      <c r="G753" s="8"/>
      <c r="H753" s="8"/>
      <c r="I753" s="8"/>
    </row>
    <row r="754" spans="1:9">
      <c r="A754" s="7"/>
      <c r="B754" s="8"/>
      <c r="C754" s="8"/>
      <c r="D754" s="8"/>
      <c r="E754" s="8"/>
      <c r="F754" s="8"/>
      <c r="G754" s="8"/>
      <c r="H754" s="8"/>
      <c r="I754" s="8"/>
    </row>
    <row r="755" spans="1:9">
      <c r="A755" s="7"/>
      <c r="B755" s="8"/>
      <c r="C755" s="8"/>
      <c r="D755" s="8"/>
      <c r="E755" s="8"/>
      <c r="F755" s="8"/>
      <c r="G755" s="8"/>
      <c r="H755" s="8"/>
      <c r="I755" s="8"/>
    </row>
    <row r="756" spans="1:9">
      <c r="A756" s="7"/>
      <c r="B756" s="8"/>
      <c r="C756" s="8"/>
      <c r="D756" s="8"/>
      <c r="E756" s="8"/>
      <c r="F756" s="8"/>
      <c r="G756" s="8"/>
      <c r="H756" s="8"/>
      <c r="I756" s="8"/>
    </row>
    <row r="757" spans="1:9">
      <c r="A757" s="7"/>
      <c r="B757" s="8"/>
      <c r="C757" s="8"/>
      <c r="D757" s="8"/>
      <c r="E757" s="8"/>
      <c r="F757" s="8"/>
      <c r="G757" s="8"/>
      <c r="H757" s="8"/>
      <c r="I757" s="8"/>
    </row>
    <row r="758" spans="1:9">
      <c r="A758" s="7"/>
      <c r="B758" s="8"/>
      <c r="C758" s="8"/>
      <c r="D758" s="8"/>
      <c r="E758" s="8"/>
      <c r="F758" s="8"/>
      <c r="G758" s="8"/>
      <c r="H758" s="8"/>
      <c r="I758" s="8"/>
    </row>
    <row r="759" spans="1:9">
      <c r="A759" s="7"/>
      <c r="B759" s="8"/>
      <c r="C759" s="8"/>
      <c r="D759" s="8"/>
      <c r="E759" s="8"/>
      <c r="F759" s="8"/>
      <c r="G759" s="8"/>
      <c r="H759" s="8"/>
      <c r="I759" s="8"/>
    </row>
    <row r="760" spans="1:9">
      <c r="A760" s="7"/>
      <c r="B760" s="8"/>
      <c r="C760" s="8"/>
      <c r="D760" s="8"/>
      <c r="E760" s="8"/>
      <c r="F760" s="8"/>
      <c r="G760" s="8"/>
      <c r="H760" s="8"/>
      <c r="I760" s="8"/>
    </row>
    <row r="761" spans="1:9">
      <c r="A761" s="7"/>
      <c r="B761" s="8"/>
      <c r="C761" s="8"/>
      <c r="D761" s="8"/>
      <c r="E761" s="8"/>
      <c r="F761" s="8"/>
      <c r="G761" s="8"/>
      <c r="H761" s="8"/>
      <c r="I761" s="8"/>
    </row>
    <row r="762" spans="1:9">
      <c r="A762" s="7"/>
      <c r="B762" s="8"/>
      <c r="C762" s="8"/>
      <c r="D762" s="8"/>
      <c r="E762" s="8"/>
      <c r="F762" s="8"/>
      <c r="G762" s="8"/>
      <c r="H762" s="8"/>
      <c r="I762" s="8"/>
    </row>
    <row r="763" spans="1:9">
      <c r="A763" s="7"/>
      <c r="B763" s="8"/>
      <c r="C763" s="8"/>
      <c r="D763" s="8"/>
      <c r="E763" s="8"/>
      <c r="F763" s="8"/>
      <c r="G763" s="8"/>
      <c r="H763" s="8"/>
      <c r="I763" s="8"/>
    </row>
    <row r="764" spans="1:9">
      <c r="A764" s="7"/>
      <c r="B764" s="8"/>
      <c r="C764" s="8"/>
      <c r="D764" s="8"/>
      <c r="E764" s="8"/>
      <c r="F764" s="8"/>
      <c r="G764" s="8"/>
      <c r="H764" s="8"/>
      <c r="I764" s="8"/>
    </row>
    <row r="765" spans="1:9">
      <c r="A765" s="7"/>
      <c r="B765" s="8"/>
      <c r="C765" s="8"/>
      <c r="D765" s="8"/>
      <c r="E765" s="8"/>
      <c r="F765" s="8"/>
      <c r="G765" s="8"/>
      <c r="H765" s="8"/>
      <c r="I765" s="8"/>
    </row>
    <row r="766" spans="1:9">
      <c r="A766" s="7"/>
      <c r="B766" s="8"/>
      <c r="C766" s="8"/>
      <c r="D766" s="8"/>
      <c r="E766" s="8"/>
      <c r="F766" s="8"/>
      <c r="G766" s="8"/>
      <c r="H766" s="8"/>
      <c r="I766" s="8"/>
    </row>
    <row r="767" spans="1:9">
      <c r="A767" s="7"/>
      <c r="B767" s="8"/>
      <c r="C767" s="8"/>
      <c r="D767" s="8"/>
      <c r="E767" s="8"/>
      <c r="F767" s="8"/>
      <c r="G767" s="8"/>
      <c r="H767" s="8"/>
      <c r="I767" s="8"/>
    </row>
    <row r="768" spans="1:9">
      <c r="A768" s="7"/>
      <c r="B768" s="8"/>
      <c r="C768" s="8"/>
      <c r="D768" s="8"/>
      <c r="E768" s="8"/>
      <c r="F768" s="8"/>
      <c r="G768" s="8"/>
      <c r="H768" s="8"/>
      <c r="I768" s="8"/>
    </row>
    <row r="769" spans="1:9">
      <c r="A769" s="7"/>
      <c r="B769" s="8"/>
      <c r="C769" s="8"/>
      <c r="D769" s="8"/>
      <c r="E769" s="8"/>
      <c r="F769" s="8"/>
      <c r="G769" s="8"/>
      <c r="H769" s="8"/>
      <c r="I769" s="8"/>
    </row>
    <row r="770" spans="1:9">
      <c r="A770" s="7"/>
      <c r="B770" s="8"/>
      <c r="C770" s="8"/>
      <c r="D770" s="8"/>
      <c r="E770" s="8"/>
      <c r="F770" s="8"/>
      <c r="G770" s="8"/>
      <c r="H770" s="8"/>
      <c r="I770" s="8"/>
    </row>
    <row r="771" spans="1:9">
      <c r="A771" s="7"/>
      <c r="B771" s="8"/>
      <c r="C771" s="8"/>
      <c r="D771" s="8"/>
      <c r="E771" s="8"/>
      <c r="F771" s="8"/>
      <c r="G771" s="8"/>
      <c r="H771" s="8"/>
      <c r="I771" s="8"/>
    </row>
    <row r="772" spans="1:9">
      <c r="A772" s="7"/>
      <c r="B772" s="8"/>
      <c r="C772" s="8"/>
      <c r="D772" s="8"/>
      <c r="E772" s="8"/>
      <c r="F772" s="8"/>
      <c r="G772" s="8"/>
      <c r="H772" s="8"/>
      <c r="I772" s="8"/>
    </row>
    <row r="773" spans="1:9">
      <c r="A773" s="7"/>
      <c r="B773" s="8"/>
      <c r="C773" s="8"/>
      <c r="D773" s="8"/>
      <c r="E773" s="8"/>
      <c r="F773" s="8"/>
      <c r="G773" s="8"/>
      <c r="H773" s="8"/>
      <c r="I773" s="8"/>
    </row>
    <row r="774" spans="1:9">
      <c r="A774" s="7"/>
      <c r="B774" s="8"/>
      <c r="C774" s="8"/>
      <c r="D774" s="8"/>
      <c r="E774" s="8"/>
      <c r="F774" s="8"/>
      <c r="G774" s="8"/>
      <c r="H774" s="8"/>
      <c r="I774" s="8"/>
    </row>
    <row r="775" spans="1:9">
      <c r="A775" s="7"/>
      <c r="B775" s="8"/>
      <c r="C775" s="8"/>
      <c r="D775" s="8"/>
      <c r="E775" s="8"/>
      <c r="F775" s="8"/>
      <c r="G775" s="8"/>
      <c r="H775" s="8"/>
      <c r="I775" s="8"/>
    </row>
    <row r="776" spans="1:9">
      <c r="A776" s="7"/>
      <c r="B776" s="8"/>
      <c r="C776" s="8"/>
      <c r="D776" s="8"/>
      <c r="E776" s="8"/>
      <c r="F776" s="8"/>
      <c r="G776" s="8"/>
      <c r="H776" s="8"/>
      <c r="I776" s="8"/>
    </row>
    <row r="777" spans="1:9">
      <c r="A777" s="7"/>
      <c r="B777" s="8"/>
      <c r="C777" s="8"/>
      <c r="D777" s="8"/>
      <c r="E777" s="8"/>
      <c r="F777" s="8"/>
      <c r="G777" s="8"/>
      <c r="H777" s="8"/>
      <c r="I777" s="8"/>
    </row>
    <row r="778" spans="1:9">
      <c r="A778" s="7"/>
      <c r="B778" s="8"/>
      <c r="C778" s="8"/>
      <c r="D778" s="8"/>
      <c r="E778" s="8"/>
      <c r="F778" s="8"/>
      <c r="G778" s="8"/>
      <c r="H778" s="8"/>
      <c r="I778" s="8"/>
    </row>
    <row r="779" spans="1:9">
      <c r="A779" s="7"/>
      <c r="B779" s="8"/>
      <c r="C779" s="8"/>
      <c r="D779" s="8"/>
      <c r="E779" s="8"/>
      <c r="F779" s="8"/>
      <c r="G779" s="8"/>
      <c r="H779" s="8"/>
      <c r="I779" s="8"/>
    </row>
    <row r="780" spans="1:9">
      <c r="A780" s="7"/>
      <c r="B780" s="8"/>
      <c r="C780" s="8"/>
      <c r="D780" s="8"/>
      <c r="E780" s="8"/>
      <c r="F780" s="8"/>
      <c r="G780" s="8"/>
      <c r="H780" s="8"/>
      <c r="I780" s="8"/>
    </row>
    <row r="781" spans="1:9">
      <c r="A781" s="7"/>
      <c r="B781" s="8"/>
      <c r="C781" s="8"/>
      <c r="D781" s="8"/>
      <c r="E781" s="8"/>
      <c r="F781" s="8"/>
      <c r="G781" s="8"/>
      <c r="H781" s="8"/>
      <c r="I781" s="8"/>
    </row>
    <row r="782" spans="1:9">
      <c r="A782" s="7"/>
      <c r="B782" s="8"/>
      <c r="C782" s="8"/>
      <c r="D782" s="8"/>
      <c r="E782" s="8"/>
      <c r="F782" s="8"/>
      <c r="G782" s="8"/>
      <c r="H782" s="8"/>
      <c r="I782" s="8"/>
    </row>
    <row r="783" spans="1:9">
      <c r="A783" s="7"/>
      <c r="B783" s="8"/>
      <c r="C783" s="8"/>
      <c r="D783" s="8"/>
      <c r="E783" s="8"/>
      <c r="F783" s="8"/>
      <c r="G783" s="8"/>
      <c r="H783" s="8"/>
      <c r="I783" s="8"/>
    </row>
    <row r="784" spans="1:9">
      <c r="A784" s="7"/>
      <c r="B784" s="8"/>
      <c r="C784" s="8"/>
      <c r="D784" s="8"/>
      <c r="E784" s="8"/>
      <c r="F784" s="8"/>
      <c r="G784" s="8"/>
      <c r="H784" s="8"/>
      <c r="I784" s="8"/>
    </row>
    <row r="785" spans="1:9">
      <c r="A785" s="7"/>
      <c r="B785" s="8"/>
      <c r="C785" s="8"/>
      <c r="D785" s="8"/>
      <c r="E785" s="8"/>
      <c r="F785" s="8"/>
      <c r="G785" s="8"/>
      <c r="H785" s="8"/>
      <c r="I785" s="8"/>
    </row>
    <row r="786" spans="1:9">
      <c r="A786" s="7"/>
      <c r="B786" s="8"/>
      <c r="C786" s="8"/>
      <c r="D786" s="8"/>
      <c r="E786" s="8"/>
      <c r="F786" s="8"/>
      <c r="G786" s="8"/>
      <c r="H786" s="8"/>
      <c r="I786" s="8"/>
    </row>
    <row r="787" spans="1:9">
      <c r="A787" s="7"/>
      <c r="B787" s="8"/>
      <c r="C787" s="8"/>
      <c r="D787" s="8"/>
      <c r="E787" s="8"/>
      <c r="F787" s="8"/>
      <c r="G787" s="8"/>
      <c r="H787" s="8"/>
      <c r="I787" s="8"/>
    </row>
    <row r="788" spans="1:9">
      <c r="A788" s="7"/>
      <c r="B788" s="8"/>
      <c r="C788" s="8"/>
      <c r="D788" s="8"/>
      <c r="E788" s="8"/>
      <c r="F788" s="8"/>
      <c r="G788" s="8"/>
      <c r="H788" s="8"/>
      <c r="I788" s="8"/>
    </row>
    <row r="789" spans="1:9">
      <c r="A789" s="7"/>
      <c r="B789" s="8"/>
      <c r="C789" s="8"/>
      <c r="D789" s="8"/>
      <c r="E789" s="8"/>
      <c r="F789" s="8"/>
      <c r="G789" s="8"/>
      <c r="H789" s="8"/>
      <c r="I789" s="8"/>
    </row>
    <row r="790" spans="1:9">
      <c r="A790" s="7"/>
      <c r="B790" s="8"/>
      <c r="C790" s="8"/>
      <c r="D790" s="8"/>
      <c r="E790" s="8"/>
      <c r="F790" s="8"/>
      <c r="G790" s="8"/>
      <c r="H790" s="8"/>
      <c r="I790" s="8"/>
    </row>
    <row r="791" spans="1:9">
      <c r="A791" s="7"/>
      <c r="B791" s="8"/>
      <c r="C791" s="8"/>
      <c r="D791" s="8"/>
      <c r="E791" s="8"/>
      <c r="F791" s="8"/>
      <c r="G791" s="8"/>
      <c r="H791" s="8"/>
      <c r="I791" s="8"/>
    </row>
    <row r="792" spans="1:9">
      <c r="A792" s="7"/>
      <c r="B792" s="8"/>
      <c r="C792" s="8"/>
      <c r="D792" s="8"/>
      <c r="E792" s="8"/>
      <c r="F792" s="8"/>
      <c r="G792" s="8"/>
      <c r="H792" s="8"/>
      <c r="I792" s="8"/>
    </row>
    <row r="793" spans="1:9">
      <c r="A793" s="7"/>
      <c r="B793" s="8"/>
      <c r="C793" s="8"/>
      <c r="D793" s="8"/>
      <c r="E793" s="8"/>
      <c r="F793" s="8"/>
      <c r="G793" s="8"/>
      <c r="H793" s="8"/>
      <c r="I793" s="8"/>
    </row>
    <row r="794" spans="1:9">
      <c r="A794" s="7"/>
      <c r="B794" s="8"/>
      <c r="C794" s="8"/>
      <c r="D794" s="8"/>
      <c r="E794" s="8"/>
      <c r="F794" s="8"/>
      <c r="G794" s="8"/>
      <c r="H794" s="8"/>
      <c r="I794" s="8"/>
    </row>
    <row r="795" spans="1:9">
      <c r="A795" s="7"/>
      <c r="B795" s="8"/>
      <c r="C795" s="8"/>
      <c r="D795" s="8"/>
      <c r="E795" s="8"/>
      <c r="F795" s="8"/>
      <c r="G795" s="8"/>
      <c r="H795" s="8"/>
      <c r="I795" s="8"/>
    </row>
    <row r="796" spans="1:9">
      <c r="A796" s="7"/>
      <c r="B796" s="8"/>
      <c r="C796" s="8"/>
      <c r="D796" s="8"/>
      <c r="E796" s="8"/>
      <c r="F796" s="8"/>
      <c r="G796" s="8"/>
      <c r="H796" s="8"/>
      <c r="I796" s="8"/>
    </row>
    <row r="797" spans="1:9">
      <c r="A797" s="7"/>
      <c r="B797" s="8"/>
      <c r="C797" s="8"/>
      <c r="D797" s="8"/>
      <c r="E797" s="8"/>
      <c r="F797" s="8"/>
      <c r="G797" s="8"/>
      <c r="H797" s="8"/>
      <c r="I797" s="8"/>
    </row>
    <row r="798" spans="1:9">
      <c r="A798" s="7"/>
      <c r="B798" s="8"/>
      <c r="C798" s="8"/>
      <c r="D798" s="8"/>
      <c r="E798" s="8"/>
      <c r="F798" s="8"/>
      <c r="G798" s="8"/>
      <c r="H798" s="8"/>
      <c r="I798" s="8"/>
    </row>
    <row r="799" spans="1:9">
      <c r="A799" s="7"/>
      <c r="B799" s="8"/>
      <c r="C799" s="8"/>
      <c r="D799" s="8"/>
      <c r="E799" s="8"/>
      <c r="F799" s="8"/>
      <c r="G799" s="8"/>
      <c r="H799" s="8"/>
      <c r="I799" s="8"/>
    </row>
    <row r="800" spans="1:9">
      <c r="A800" s="7"/>
      <c r="B800" s="8"/>
      <c r="C800" s="8"/>
      <c r="D800" s="8"/>
      <c r="E800" s="8"/>
      <c r="F800" s="8"/>
      <c r="G800" s="8"/>
      <c r="H800" s="8"/>
      <c r="I800" s="8"/>
    </row>
    <row r="801" spans="1:9">
      <c r="A801" s="7"/>
      <c r="B801" s="8"/>
      <c r="C801" s="8"/>
      <c r="D801" s="8"/>
      <c r="E801" s="8"/>
      <c r="F801" s="8"/>
      <c r="G801" s="8"/>
      <c r="H801" s="8"/>
      <c r="I801" s="8"/>
    </row>
    <row r="802" spans="1:9">
      <c r="A802" s="7"/>
      <c r="B802" s="8"/>
      <c r="C802" s="8"/>
      <c r="D802" s="8"/>
      <c r="E802" s="8"/>
      <c r="F802" s="8"/>
      <c r="G802" s="8"/>
      <c r="H802" s="8"/>
      <c r="I802" s="8"/>
    </row>
    <row r="803" spans="1:9">
      <c r="A803" s="7"/>
      <c r="B803" s="8"/>
      <c r="C803" s="8"/>
      <c r="D803" s="8"/>
      <c r="E803" s="8"/>
      <c r="F803" s="8"/>
      <c r="G803" s="8"/>
      <c r="H803" s="8"/>
      <c r="I803" s="8"/>
    </row>
    <row r="804" spans="1:9">
      <c r="A804" s="7"/>
      <c r="B804" s="8"/>
      <c r="C804" s="8"/>
      <c r="D804" s="8"/>
      <c r="E804" s="8"/>
      <c r="F804" s="8"/>
      <c r="G804" s="8"/>
      <c r="H804" s="8"/>
      <c r="I804" s="8"/>
    </row>
    <row r="805" spans="1:9">
      <c r="A805" s="7"/>
      <c r="B805" s="8"/>
      <c r="C805" s="8"/>
      <c r="D805" s="8"/>
      <c r="E805" s="8"/>
      <c r="F805" s="8"/>
      <c r="G805" s="8"/>
      <c r="H805" s="8"/>
      <c r="I805" s="8"/>
    </row>
    <row r="806" spans="1:9">
      <c r="A806" s="7"/>
      <c r="B806" s="8"/>
      <c r="C806" s="8"/>
      <c r="D806" s="8"/>
      <c r="E806" s="8"/>
      <c r="F806" s="8"/>
      <c r="G806" s="8"/>
      <c r="H806" s="8"/>
      <c r="I806" s="8"/>
    </row>
    <row r="807" spans="1:9">
      <c r="A807" s="7"/>
      <c r="B807" s="8"/>
      <c r="C807" s="8"/>
      <c r="D807" s="8"/>
      <c r="E807" s="8"/>
      <c r="F807" s="8"/>
      <c r="G807" s="8"/>
      <c r="H807" s="8"/>
      <c r="I807" s="8"/>
    </row>
    <row r="808" spans="1:9">
      <c r="A808" s="7"/>
      <c r="B808" s="8"/>
      <c r="C808" s="8"/>
      <c r="D808" s="8"/>
      <c r="E808" s="8"/>
      <c r="F808" s="8"/>
      <c r="G808" s="8"/>
      <c r="H808" s="8"/>
      <c r="I808" s="8"/>
    </row>
    <row r="809" spans="1:9">
      <c r="A809" s="7"/>
      <c r="B809" s="8"/>
      <c r="C809" s="8"/>
      <c r="D809" s="8"/>
      <c r="E809" s="8"/>
      <c r="F809" s="8"/>
      <c r="G809" s="8"/>
      <c r="H809" s="8"/>
      <c r="I809" s="8"/>
    </row>
    <row r="810" spans="1:9">
      <c r="A810" s="7"/>
      <c r="B810" s="8"/>
      <c r="C810" s="8"/>
      <c r="D810" s="8"/>
      <c r="E810" s="8"/>
      <c r="F810" s="8"/>
      <c r="G810" s="8"/>
      <c r="H810" s="8"/>
      <c r="I810" s="8"/>
    </row>
    <row r="811" spans="1:9">
      <c r="A811" s="7"/>
      <c r="B811" s="8"/>
      <c r="C811" s="8"/>
      <c r="D811" s="8"/>
      <c r="E811" s="8"/>
      <c r="F811" s="8"/>
      <c r="G811" s="8"/>
      <c r="H811" s="8"/>
      <c r="I811" s="8"/>
    </row>
    <row r="812" spans="1:9">
      <c r="A812" s="7"/>
      <c r="B812" s="8"/>
      <c r="C812" s="8"/>
      <c r="D812" s="8"/>
      <c r="E812" s="8"/>
      <c r="F812" s="8"/>
      <c r="G812" s="8"/>
      <c r="H812" s="8"/>
      <c r="I812" s="8"/>
    </row>
    <row r="813" spans="1:9">
      <c r="A813" s="7"/>
      <c r="B813" s="8"/>
      <c r="C813" s="8"/>
      <c r="D813" s="8"/>
      <c r="E813" s="8"/>
      <c r="F813" s="8"/>
      <c r="G813" s="8"/>
      <c r="H813" s="8"/>
      <c r="I813" s="8"/>
    </row>
    <row r="814" spans="1:9">
      <c r="A814" s="7"/>
      <c r="B814" s="8"/>
      <c r="C814" s="8"/>
      <c r="D814" s="8"/>
      <c r="E814" s="8"/>
      <c r="F814" s="8"/>
      <c r="G814" s="8"/>
      <c r="H814" s="8"/>
      <c r="I814" s="8"/>
    </row>
    <row r="815" spans="1:9">
      <c r="A815" s="7"/>
      <c r="B815" s="8"/>
      <c r="C815" s="8"/>
      <c r="D815" s="8"/>
      <c r="E815" s="8"/>
      <c r="F815" s="8"/>
      <c r="G815" s="8"/>
      <c r="H815" s="8"/>
      <c r="I815" s="8"/>
    </row>
    <row r="816" spans="1:9">
      <c r="A816" s="7"/>
      <c r="B816" s="8"/>
      <c r="C816" s="8"/>
      <c r="D816" s="8"/>
      <c r="E816" s="8"/>
      <c r="F816" s="8"/>
      <c r="G816" s="8"/>
      <c r="H816" s="8"/>
      <c r="I816" s="8"/>
    </row>
    <row r="817" spans="1:9">
      <c r="A817" s="7"/>
      <c r="B817" s="8"/>
      <c r="C817" s="8"/>
      <c r="D817" s="8"/>
      <c r="E817" s="8"/>
      <c r="F817" s="8"/>
      <c r="G817" s="8"/>
      <c r="H817" s="8"/>
      <c r="I817" s="8"/>
    </row>
    <row r="818" spans="1:9">
      <c r="A818" s="7"/>
      <c r="B818" s="8"/>
      <c r="C818" s="8"/>
      <c r="D818" s="8"/>
      <c r="E818" s="8"/>
      <c r="F818" s="8"/>
      <c r="G818" s="8"/>
      <c r="H818" s="8"/>
      <c r="I818" s="8"/>
    </row>
    <row r="819" spans="1:9">
      <c r="A819" s="7"/>
      <c r="B819" s="8"/>
      <c r="C819" s="8"/>
      <c r="D819" s="8"/>
      <c r="E819" s="8"/>
      <c r="F819" s="8"/>
      <c r="G819" s="8"/>
      <c r="H819" s="8"/>
      <c r="I819" s="8"/>
    </row>
    <row r="820" spans="1:9">
      <c r="A820" s="7"/>
      <c r="B820" s="8"/>
      <c r="C820" s="8"/>
      <c r="D820" s="8"/>
      <c r="E820" s="8"/>
      <c r="F820" s="8"/>
      <c r="G820" s="8"/>
      <c r="H820" s="8"/>
      <c r="I820" s="8"/>
    </row>
    <row r="821" spans="1:9">
      <c r="A821" s="7"/>
      <c r="B821" s="8"/>
      <c r="C821" s="8"/>
      <c r="D821" s="8"/>
      <c r="E821" s="8"/>
      <c r="F821" s="8"/>
      <c r="G821" s="8"/>
      <c r="H821" s="8"/>
      <c r="I821" s="8"/>
    </row>
    <row r="822" spans="1:9">
      <c r="A822" s="7"/>
      <c r="B822" s="8"/>
      <c r="C822" s="8"/>
      <c r="D822" s="8"/>
      <c r="E822" s="8"/>
      <c r="F822" s="8"/>
      <c r="G822" s="8"/>
      <c r="H822" s="8"/>
      <c r="I822" s="8"/>
    </row>
    <row r="823" spans="1:9">
      <c r="A823" s="7"/>
      <c r="B823" s="8"/>
      <c r="C823" s="8"/>
      <c r="D823" s="8"/>
      <c r="E823" s="8"/>
      <c r="F823" s="8"/>
      <c r="G823" s="8"/>
      <c r="H823" s="8"/>
      <c r="I823" s="8"/>
    </row>
    <row r="824" spans="1:9">
      <c r="A824" s="7"/>
      <c r="B824" s="8"/>
      <c r="C824" s="8"/>
      <c r="D824" s="8"/>
      <c r="E824" s="8"/>
      <c r="F824" s="8"/>
      <c r="G824" s="8"/>
      <c r="H824" s="8"/>
      <c r="I824" s="8"/>
    </row>
    <row r="825" spans="1:9">
      <c r="A825" s="7"/>
      <c r="B825" s="8"/>
      <c r="C825" s="8"/>
      <c r="D825" s="8"/>
      <c r="E825" s="8"/>
      <c r="F825" s="8"/>
      <c r="G825" s="8"/>
      <c r="H825" s="8"/>
      <c r="I825" s="8"/>
    </row>
    <row r="826" spans="1:9">
      <c r="A826" s="7"/>
      <c r="B826" s="8"/>
      <c r="C826" s="8"/>
      <c r="D826" s="8"/>
      <c r="E826" s="8"/>
      <c r="F826" s="8"/>
      <c r="G826" s="8"/>
      <c r="H826" s="8"/>
      <c r="I826" s="8"/>
    </row>
    <row r="827" spans="1:9">
      <c r="A827" s="7"/>
      <c r="B827" s="8"/>
      <c r="C827" s="8"/>
      <c r="D827" s="8"/>
      <c r="E827" s="8"/>
      <c r="F827" s="8"/>
      <c r="G827" s="8"/>
      <c r="H827" s="8"/>
      <c r="I827" s="8"/>
    </row>
    <row r="828" spans="1:9">
      <c r="A828" s="7"/>
      <c r="B828" s="8"/>
      <c r="C828" s="8"/>
      <c r="D828" s="8"/>
      <c r="E828" s="8"/>
      <c r="F828" s="8"/>
      <c r="G828" s="8"/>
      <c r="H828" s="8"/>
      <c r="I828" s="8"/>
    </row>
    <row r="829" spans="1:9">
      <c r="A829" s="7"/>
      <c r="B829" s="8"/>
      <c r="C829" s="8"/>
      <c r="D829" s="8"/>
      <c r="E829" s="8"/>
      <c r="F829" s="8"/>
      <c r="G829" s="8"/>
      <c r="H829" s="8"/>
      <c r="I829" s="8"/>
    </row>
    <row r="830" spans="1:9">
      <c r="A830" s="7"/>
      <c r="B830" s="8"/>
      <c r="C830" s="8"/>
      <c r="D830" s="8"/>
      <c r="E830" s="8"/>
      <c r="F830" s="8"/>
      <c r="G830" s="8"/>
      <c r="H830" s="8"/>
      <c r="I830" s="8"/>
    </row>
    <row r="831" spans="1:9">
      <c r="A831" s="7"/>
      <c r="B831" s="8"/>
      <c r="C831" s="8"/>
      <c r="D831" s="8"/>
      <c r="E831" s="8"/>
      <c r="F831" s="8"/>
      <c r="G831" s="8"/>
      <c r="H831" s="8"/>
      <c r="I831" s="8"/>
    </row>
    <row r="832" spans="1:9">
      <c r="A832" s="7"/>
      <c r="B832" s="8"/>
      <c r="C832" s="8"/>
      <c r="D832" s="8"/>
      <c r="E832" s="8"/>
      <c r="F832" s="8"/>
      <c r="G832" s="8"/>
      <c r="H832" s="8"/>
      <c r="I832" s="8"/>
    </row>
    <row r="833" spans="1:9">
      <c r="A833" s="7"/>
      <c r="B833" s="8"/>
      <c r="C833" s="8"/>
      <c r="D833" s="8"/>
      <c r="E833" s="8"/>
      <c r="F833" s="8"/>
      <c r="G833" s="8"/>
      <c r="H833" s="8"/>
      <c r="I833" s="8"/>
    </row>
    <row r="834" spans="1:9">
      <c r="A834" s="7"/>
      <c r="B834" s="8"/>
      <c r="C834" s="8"/>
      <c r="D834" s="8"/>
      <c r="E834" s="8"/>
      <c r="F834" s="8"/>
      <c r="G834" s="8"/>
      <c r="H834" s="8"/>
      <c r="I834" s="8"/>
    </row>
    <row r="835" spans="1:9">
      <c r="A835" s="7"/>
      <c r="B835" s="8"/>
      <c r="C835" s="8"/>
      <c r="D835" s="8"/>
      <c r="E835" s="8"/>
      <c r="F835" s="8"/>
      <c r="G835" s="8"/>
      <c r="H835" s="8"/>
      <c r="I835" s="8"/>
    </row>
    <row r="836" spans="1:9">
      <c r="A836" s="7"/>
      <c r="B836" s="8"/>
      <c r="C836" s="8"/>
      <c r="D836" s="8"/>
      <c r="E836" s="8"/>
      <c r="F836" s="8"/>
      <c r="G836" s="8"/>
      <c r="H836" s="8"/>
      <c r="I836" s="8"/>
    </row>
    <row r="837" spans="1:9">
      <c r="A837" s="7"/>
      <c r="B837" s="8"/>
      <c r="C837" s="8"/>
      <c r="D837" s="8"/>
      <c r="E837" s="8"/>
      <c r="F837" s="8"/>
      <c r="G837" s="8"/>
      <c r="H837" s="8"/>
      <c r="I837" s="8"/>
    </row>
    <row r="838" spans="1:9">
      <c r="A838" s="7"/>
      <c r="B838" s="8"/>
      <c r="C838" s="8"/>
      <c r="D838" s="8"/>
      <c r="E838" s="8"/>
      <c r="F838" s="8"/>
      <c r="G838" s="8"/>
      <c r="H838" s="8"/>
      <c r="I838" s="8"/>
    </row>
    <row r="839" spans="1:9">
      <c r="A839" s="7"/>
      <c r="B839" s="8"/>
      <c r="C839" s="8"/>
      <c r="D839" s="8"/>
      <c r="E839" s="8"/>
      <c r="F839" s="8"/>
      <c r="G839" s="8"/>
      <c r="H839" s="8"/>
      <c r="I839" s="8"/>
    </row>
    <row r="840" spans="1:9">
      <c r="A840" s="7"/>
      <c r="B840" s="8"/>
      <c r="C840" s="8"/>
      <c r="D840" s="8"/>
      <c r="E840" s="8"/>
      <c r="F840" s="8"/>
      <c r="G840" s="8"/>
      <c r="H840" s="8"/>
      <c r="I840" s="8"/>
    </row>
    <row r="841" spans="1:9">
      <c r="A841" s="7"/>
      <c r="B841" s="8"/>
      <c r="C841" s="8"/>
      <c r="D841" s="8"/>
      <c r="E841" s="8"/>
      <c r="F841" s="8"/>
      <c r="G841" s="8"/>
      <c r="H841" s="8"/>
      <c r="I841" s="8"/>
    </row>
    <row r="842" spans="1:9">
      <c r="A842" s="7"/>
      <c r="B842" s="8"/>
      <c r="C842" s="8"/>
      <c r="D842" s="8"/>
      <c r="E842" s="8"/>
      <c r="F842" s="8"/>
      <c r="G842" s="8"/>
      <c r="H842" s="8"/>
      <c r="I842" s="8"/>
    </row>
    <row r="843" spans="1:9">
      <c r="A843" s="7"/>
      <c r="B843" s="8"/>
      <c r="C843" s="8"/>
      <c r="D843" s="8"/>
      <c r="E843" s="8"/>
      <c r="F843" s="8"/>
      <c r="G843" s="8"/>
      <c r="H843" s="8"/>
      <c r="I843" s="8"/>
    </row>
    <row r="844" spans="1:9">
      <c r="A844" s="7"/>
      <c r="B844" s="8"/>
      <c r="C844" s="8"/>
      <c r="D844" s="8"/>
      <c r="E844" s="8"/>
      <c r="F844" s="8"/>
      <c r="G844" s="8"/>
      <c r="H844" s="8"/>
      <c r="I844" s="8"/>
    </row>
    <row r="845" spans="1:9">
      <c r="A845" s="7"/>
      <c r="B845" s="8"/>
      <c r="C845" s="8"/>
      <c r="D845" s="8"/>
      <c r="E845" s="8"/>
      <c r="F845" s="8"/>
      <c r="G845" s="8"/>
      <c r="H845" s="8"/>
      <c r="I845" s="8"/>
    </row>
    <row r="846" spans="1:9">
      <c r="A846" s="7"/>
      <c r="B846" s="8"/>
      <c r="C846" s="8"/>
      <c r="D846" s="8"/>
      <c r="E846" s="8"/>
      <c r="F846" s="8"/>
      <c r="G846" s="8"/>
      <c r="H846" s="8"/>
      <c r="I846" s="8"/>
    </row>
    <row r="847" spans="1:9">
      <c r="A847" s="7"/>
      <c r="B847" s="8"/>
      <c r="C847" s="8"/>
      <c r="D847" s="8"/>
      <c r="E847" s="8"/>
      <c r="F847" s="8"/>
      <c r="G847" s="8"/>
      <c r="H847" s="8"/>
      <c r="I847" s="8"/>
    </row>
    <row r="848" spans="1:9">
      <c r="A848" s="7"/>
      <c r="B848" s="8"/>
      <c r="C848" s="8"/>
      <c r="D848" s="8"/>
      <c r="E848" s="8"/>
      <c r="F848" s="8"/>
      <c r="G848" s="8"/>
      <c r="H848" s="8"/>
      <c r="I848" s="8"/>
    </row>
    <row r="849" spans="1:9">
      <c r="A849" s="7"/>
      <c r="B849" s="8"/>
      <c r="C849" s="8"/>
      <c r="D849" s="8"/>
      <c r="E849" s="8"/>
      <c r="F849" s="8"/>
      <c r="G849" s="8"/>
      <c r="H849" s="8"/>
      <c r="I849" s="8"/>
    </row>
    <row r="850" spans="1:9">
      <c r="A850" s="7"/>
      <c r="B850" s="8"/>
      <c r="C850" s="8"/>
      <c r="D850" s="8"/>
      <c r="E850" s="8"/>
      <c r="F850" s="8"/>
      <c r="G850" s="8"/>
      <c r="H850" s="8"/>
      <c r="I850" s="8"/>
    </row>
    <row r="851" spans="1:9">
      <c r="A851" s="7"/>
      <c r="B851" s="8"/>
      <c r="C851" s="8"/>
      <c r="D851" s="8"/>
      <c r="E851" s="8"/>
      <c r="F851" s="8"/>
      <c r="G851" s="8"/>
      <c r="H851" s="8"/>
      <c r="I851" s="8"/>
    </row>
    <row r="852" spans="1:9">
      <c r="A852" s="7"/>
      <c r="B852" s="8"/>
      <c r="C852" s="8"/>
      <c r="D852" s="8"/>
      <c r="E852" s="8"/>
      <c r="F852" s="8"/>
      <c r="G852" s="8"/>
      <c r="H852" s="8"/>
      <c r="I852" s="8"/>
    </row>
    <row r="853" spans="1:9">
      <c r="A853" s="7"/>
      <c r="B853" s="8"/>
      <c r="C853" s="8"/>
      <c r="D853" s="8"/>
      <c r="E853" s="8"/>
      <c r="F853" s="8"/>
      <c r="G853" s="8"/>
      <c r="H853" s="8"/>
      <c r="I853" s="8"/>
    </row>
    <row r="854" spans="1:9">
      <c r="A854" s="7"/>
      <c r="B854" s="8"/>
      <c r="C854" s="8"/>
      <c r="D854" s="8"/>
      <c r="E854" s="8"/>
      <c r="F854" s="8"/>
      <c r="G854" s="8"/>
      <c r="H854" s="8"/>
      <c r="I854" s="8"/>
    </row>
    <row r="855" spans="1:9">
      <c r="A855" s="7"/>
      <c r="B855" s="8"/>
      <c r="C855" s="8"/>
      <c r="D855" s="8"/>
      <c r="E855" s="8"/>
      <c r="F855" s="8"/>
      <c r="G855" s="8"/>
      <c r="H855" s="8"/>
      <c r="I855" s="8"/>
    </row>
    <row r="856" spans="1:9">
      <c r="A856" s="7"/>
      <c r="B856" s="8"/>
      <c r="C856" s="8"/>
      <c r="D856" s="8"/>
      <c r="E856" s="8"/>
      <c r="F856" s="8"/>
      <c r="G856" s="8"/>
      <c r="H856" s="8"/>
      <c r="I856" s="8"/>
    </row>
    <row r="857" spans="1:9">
      <c r="A857" s="7"/>
      <c r="B857" s="8"/>
      <c r="C857" s="8"/>
      <c r="D857" s="8"/>
      <c r="E857" s="8"/>
      <c r="F857" s="8"/>
      <c r="G857" s="8"/>
      <c r="H857" s="8"/>
      <c r="I857" s="8"/>
    </row>
    <row r="858" spans="1:9">
      <c r="A858" s="7"/>
      <c r="B858" s="8"/>
      <c r="C858" s="8"/>
      <c r="D858" s="8"/>
      <c r="E858" s="8"/>
      <c r="F858" s="8"/>
      <c r="G858" s="8"/>
      <c r="H858" s="8"/>
      <c r="I858" s="8"/>
    </row>
    <row r="859" spans="1:9">
      <c r="A859" s="7"/>
      <c r="B859" s="8"/>
      <c r="C859" s="8"/>
      <c r="D859" s="8"/>
      <c r="E859" s="8"/>
      <c r="F859" s="8"/>
      <c r="G859" s="8"/>
      <c r="H859" s="8"/>
      <c r="I859" s="8"/>
    </row>
    <row r="860" spans="1:9">
      <c r="A860" s="7"/>
      <c r="B860" s="8"/>
      <c r="C860" s="8"/>
      <c r="D860" s="8"/>
      <c r="E860" s="8"/>
      <c r="F860" s="8"/>
      <c r="G860" s="8"/>
      <c r="H860" s="8"/>
      <c r="I860" s="8"/>
    </row>
    <row r="861" spans="1:9">
      <c r="A861" s="7"/>
      <c r="B861" s="8"/>
      <c r="C861" s="8"/>
      <c r="D861" s="8"/>
      <c r="E861" s="8"/>
      <c r="F861" s="8"/>
      <c r="G861" s="8"/>
      <c r="H861" s="8"/>
      <c r="I861" s="8"/>
    </row>
    <row r="862" spans="1:9">
      <c r="A862" s="7"/>
      <c r="B862" s="8"/>
      <c r="C862" s="8"/>
      <c r="D862" s="8"/>
      <c r="E862" s="8"/>
      <c r="F862" s="8"/>
      <c r="G862" s="8"/>
      <c r="H862" s="8"/>
      <c r="I862" s="8"/>
    </row>
    <row r="863" spans="1:9">
      <c r="A863" s="7"/>
      <c r="B863" s="8"/>
      <c r="C863" s="8"/>
      <c r="D863" s="8"/>
      <c r="E863" s="8"/>
      <c r="F863" s="8"/>
      <c r="G863" s="8"/>
      <c r="H863" s="8"/>
      <c r="I863" s="8"/>
    </row>
    <row r="864" spans="1:9">
      <c r="A864" s="7"/>
      <c r="B864" s="8"/>
      <c r="C864" s="8"/>
      <c r="D864" s="8"/>
      <c r="E864" s="8"/>
      <c r="F864" s="8"/>
      <c r="G864" s="8"/>
      <c r="H864" s="8"/>
      <c r="I864" s="8"/>
    </row>
    <row r="865" spans="1:9">
      <c r="A865" s="7"/>
      <c r="B865" s="8"/>
      <c r="C865" s="8"/>
      <c r="D865" s="8"/>
      <c r="E865" s="8"/>
      <c r="F865" s="8"/>
      <c r="G865" s="8"/>
      <c r="H865" s="8"/>
      <c r="I865" s="8"/>
    </row>
    <row r="866" spans="1:9">
      <c r="A866" s="7"/>
      <c r="B866" s="8"/>
      <c r="C866" s="8"/>
      <c r="D866" s="8"/>
      <c r="E866" s="8"/>
      <c r="F866" s="8"/>
      <c r="G866" s="8"/>
      <c r="H866" s="8"/>
      <c r="I866" s="8"/>
    </row>
    <row r="867" spans="1:9">
      <c r="A867" s="7"/>
      <c r="B867" s="8"/>
      <c r="C867" s="8"/>
      <c r="D867" s="8"/>
      <c r="E867" s="8"/>
      <c r="F867" s="8"/>
      <c r="G867" s="8"/>
      <c r="H867" s="8"/>
      <c r="I867" s="8"/>
    </row>
    <row r="868" spans="1:9">
      <c r="A868" s="7"/>
      <c r="B868" s="8"/>
      <c r="C868" s="8"/>
      <c r="D868" s="8"/>
      <c r="E868" s="8"/>
      <c r="F868" s="8"/>
      <c r="G868" s="8"/>
      <c r="H868" s="8"/>
      <c r="I868" s="8"/>
    </row>
    <row r="869" spans="1:9">
      <c r="A869" s="7"/>
      <c r="B869" s="8"/>
      <c r="C869" s="8"/>
      <c r="D869" s="8"/>
      <c r="E869" s="8"/>
      <c r="F869" s="8"/>
      <c r="G869" s="8"/>
      <c r="H869" s="8"/>
      <c r="I869" s="8"/>
    </row>
    <row r="870" spans="1:9">
      <c r="A870" s="7"/>
      <c r="B870" s="8"/>
      <c r="C870" s="8"/>
      <c r="D870" s="8"/>
      <c r="E870" s="8"/>
      <c r="F870" s="8"/>
      <c r="G870" s="8"/>
      <c r="H870" s="8"/>
      <c r="I870" s="8"/>
    </row>
    <row r="871" spans="1:9">
      <c r="A871" s="7"/>
      <c r="B871" s="8"/>
      <c r="C871" s="8"/>
      <c r="D871" s="8"/>
      <c r="E871" s="8"/>
      <c r="F871" s="8"/>
      <c r="G871" s="8"/>
      <c r="H871" s="8"/>
      <c r="I871" s="8"/>
    </row>
    <row r="872" spans="1:9">
      <c r="A872" s="7"/>
      <c r="B872" s="8"/>
      <c r="C872" s="8"/>
      <c r="D872" s="8"/>
      <c r="E872" s="8"/>
      <c r="F872" s="8"/>
      <c r="G872" s="8"/>
      <c r="H872" s="8"/>
      <c r="I872" s="8"/>
    </row>
    <row r="873" spans="1:9">
      <c r="A873" s="7"/>
      <c r="B873" s="8"/>
      <c r="C873" s="8"/>
      <c r="D873" s="8"/>
      <c r="E873" s="8"/>
      <c r="F873" s="8"/>
      <c r="G873" s="8"/>
      <c r="H873" s="8"/>
      <c r="I873" s="8"/>
    </row>
    <row r="874" spans="1:9">
      <c r="A874" s="7"/>
      <c r="B874" s="8"/>
      <c r="C874" s="8"/>
      <c r="D874" s="8"/>
      <c r="E874" s="8"/>
      <c r="F874" s="8"/>
      <c r="G874" s="8"/>
      <c r="H874" s="8"/>
      <c r="I874" s="8"/>
    </row>
    <row r="875" spans="1:9">
      <c r="A875" s="7"/>
      <c r="B875" s="8"/>
      <c r="C875" s="8"/>
      <c r="D875" s="8"/>
      <c r="E875" s="8"/>
      <c r="F875" s="8"/>
      <c r="G875" s="8"/>
      <c r="H875" s="8"/>
      <c r="I875" s="8"/>
    </row>
    <row r="876" spans="1:9">
      <c r="A876" s="7"/>
      <c r="B876" s="8"/>
      <c r="C876" s="8"/>
      <c r="D876" s="8"/>
      <c r="E876" s="8"/>
      <c r="F876" s="8"/>
      <c r="G876" s="8"/>
      <c r="H876" s="8"/>
      <c r="I876" s="8"/>
    </row>
    <row r="877" spans="1:9">
      <c r="A877" s="7"/>
      <c r="B877" s="8"/>
      <c r="C877" s="8"/>
      <c r="D877" s="8"/>
      <c r="E877" s="8"/>
      <c r="F877" s="8"/>
      <c r="G877" s="8"/>
      <c r="H877" s="8"/>
      <c r="I877" s="8"/>
    </row>
    <row r="878" spans="1:9">
      <c r="A878" s="7"/>
      <c r="B878" s="8"/>
      <c r="C878" s="8"/>
      <c r="D878" s="8"/>
      <c r="E878" s="8"/>
      <c r="F878" s="8"/>
      <c r="G878" s="8"/>
      <c r="H878" s="8"/>
      <c r="I878" s="8"/>
    </row>
    <row r="879" spans="1:9">
      <c r="A879" s="7"/>
      <c r="B879" s="8"/>
      <c r="C879" s="8"/>
      <c r="D879" s="8"/>
      <c r="E879" s="8"/>
      <c r="F879" s="8"/>
      <c r="G879" s="8"/>
      <c r="H879" s="8"/>
      <c r="I879" s="8"/>
    </row>
    <row r="880" spans="1:9">
      <c r="A880" s="7"/>
      <c r="B880" s="8"/>
      <c r="C880" s="8"/>
      <c r="D880" s="8"/>
      <c r="E880" s="8"/>
      <c r="F880" s="8"/>
      <c r="G880" s="8"/>
      <c r="H880" s="8"/>
      <c r="I880" s="8"/>
    </row>
    <row r="881" spans="1:9">
      <c r="A881" s="7"/>
      <c r="B881" s="8"/>
      <c r="C881" s="8"/>
      <c r="D881" s="8"/>
      <c r="E881" s="8"/>
      <c r="F881" s="8"/>
      <c r="G881" s="8"/>
      <c r="H881" s="8"/>
      <c r="I881" s="8"/>
    </row>
    <row r="882" spans="1:9">
      <c r="A882" s="7"/>
      <c r="B882" s="8"/>
      <c r="C882" s="8"/>
      <c r="D882" s="8"/>
      <c r="E882" s="8"/>
      <c r="F882" s="8"/>
      <c r="G882" s="8"/>
      <c r="H882" s="8"/>
      <c r="I882" s="8"/>
    </row>
    <row r="883" spans="1:9">
      <c r="A883" s="7"/>
      <c r="B883" s="8"/>
      <c r="C883" s="8"/>
      <c r="D883" s="8"/>
      <c r="E883" s="8"/>
      <c r="F883" s="8"/>
      <c r="G883" s="8"/>
      <c r="H883" s="8"/>
      <c r="I883" s="8"/>
    </row>
    <row r="884" spans="1:9">
      <c r="A884" s="7"/>
      <c r="B884" s="8"/>
      <c r="C884" s="8"/>
      <c r="D884" s="8"/>
      <c r="E884" s="8"/>
      <c r="F884" s="8"/>
      <c r="G884" s="8"/>
      <c r="H884" s="8"/>
      <c r="I884" s="8"/>
    </row>
    <row r="885" spans="1:9">
      <c r="A885" s="7"/>
      <c r="B885" s="8"/>
      <c r="C885" s="8"/>
      <c r="D885" s="8"/>
      <c r="E885" s="8"/>
      <c r="F885" s="8"/>
      <c r="G885" s="8"/>
      <c r="H885" s="8"/>
      <c r="I885" s="8"/>
    </row>
    <row r="886" spans="1:9">
      <c r="A886" s="7"/>
      <c r="B886" s="8"/>
      <c r="C886" s="8"/>
      <c r="D886" s="8"/>
      <c r="E886" s="8"/>
      <c r="F886" s="8"/>
      <c r="G886" s="8"/>
      <c r="H886" s="8"/>
      <c r="I886" s="8"/>
    </row>
    <row r="887" spans="1:9">
      <c r="A887" s="7"/>
      <c r="B887" s="8"/>
      <c r="C887" s="8"/>
      <c r="D887" s="8"/>
      <c r="E887" s="8"/>
      <c r="F887" s="8"/>
      <c r="G887" s="8"/>
      <c r="H887" s="8"/>
      <c r="I887" s="8"/>
    </row>
    <row r="888" spans="1:9">
      <c r="A888" s="7"/>
      <c r="B888" s="8"/>
      <c r="C888" s="8"/>
      <c r="D888" s="8"/>
      <c r="E888" s="8"/>
      <c r="F888" s="8"/>
      <c r="G888" s="8"/>
      <c r="H888" s="8"/>
      <c r="I888" s="8"/>
    </row>
    <row r="889" spans="1:9">
      <c r="A889" s="7"/>
      <c r="B889" s="8"/>
      <c r="C889" s="8"/>
      <c r="D889" s="8"/>
      <c r="E889" s="8"/>
      <c r="F889" s="8"/>
      <c r="G889" s="8"/>
      <c r="H889" s="8"/>
      <c r="I889" s="8"/>
    </row>
    <row r="890" spans="1:9">
      <c r="A890" s="7"/>
      <c r="B890" s="8"/>
      <c r="C890" s="8"/>
      <c r="D890" s="8"/>
      <c r="E890" s="8"/>
      <c r="F890" s="8"/>
      <c r="G890" s="8"/>
      <c r="H890" s="8"/>
      <c r="I890" s="8"/>
    </row>
    <row r="891" spans="1:9">
      <c r="A891" s="7"/>
      <c r="B891" s="8"/>
      <c r="C891" s="8"/>
      <c r="D891" s="8"/>
      <c r="E891" s="8"/>
      <c r="F891" s="8"/>
      <c r="G891" s="8"/>
      <c r="H891" s="8"/>
      <c r="I891" s="8"/>
    </row>
    <row r="892" spans="1:9">
      <c r="A892" s="7"/>
      <c r="B892" s="8"/>
      <c r="C892" s="8"/>
      <c r="D892" s="8"/>
      <c r="E892" s="8"/>
      <c r="F892" s="8"/>
      <c r="G892" s="8"/>
      <c r="H892" s="8"/>
      <c r="I892" s="8"/>
    </row>
    <row r="893" spans="1:9">
      <c r="A893" s="7"/>
      <c r="B893" s="8"/>
      <c r="C893" s="8"/>
      <c r="D893" s="8"/>
      <c r="E893" s="8"/>
      <c r="F893" s="8"/>
      <c r="G893" s="8"/>
      <c r="H893" s="8"/>
      <c r="I893" s="8"/>
    </row>
    <row r="894" spans="1:9">
      <c r="A894" s="7"/>
      <c r="B894" s="8"/>
      <c r="C894" s="8"/>
      <c r="D894" s="8"/>
      <c r="E894" s="8"/>
      <c r="F894" s="8"/>
      <c r="G894" s="8"/>
      <c r="H894" s="8"/>
      <c r="I894" s="8"/>
    </row>
    <row r="895" spans="1:9">
      <c r="A895" s="7"/>
      <c r="B895" s="8"/>
      <c r="C895" s="8"/>
      <c r="D895" s="8"/>
      <c r="E895" s="8"/>
      <c r="F895" s="8"/>
      <c r="G895" s="8"/>
      <c r="H895" s="8"/>
      <c r="I895" s="8"/>
    </row>
    <row r="896" spans="1:9">
      <c r="A896" s="7"/>
      <c r="B896" s="8"/>
      <c r="C896" s="8"/>
      <c r="D896" s="8"/>
      <c r="E896" s="8"/>
      <c r="F896" s="8"/>
      <c r="G896" s="8"/>
      <c r="H896" s="8"/>
      <c r="I896" s="8"/>
    </row>
    <row r="897" spans="1:9">
      <c r="A897" s="7"/>
      <c r="B897" s="8"/>
      <c r="C897" s="8"/>
      <c r="D897" s="8"/>
      <c r="E897" s="8"/>
      <c r="F897" s="8"/>
      <c r="G897" s="8"/>
      <c r="H897" s="8"/>
      <c r="I897" s="8"/>
    </row>
    <row r="898" spans="1:9">
      <c r="A898" s="7"/>
      <c r="B898" s="8"/>
      <c r="C898" s="8"/>
      <c r="D898" s="8"/>
      <c r="E898" s="8"/>
      <c r="F898" s="8"/>
      <c r="G898" s="8"/>
      <c r="H898" s="8"/>
      <c r="I898" s="8"/>
    </row>
    <row r="899" spans="1:9">
      <c r="A899" s="7"/>
      <c r="B899" s="8"/>
      <c r="C899" s="8"/>
      <c r="D899" s="8"/>
      <c r="E899" s="8"/>
      <c r="F899" s="8"/>
      <c r="G899" s="8"/>
      <c r="H899" s="8"/>
      <c r="I899" s="8"/>
    </row>
    <row r="900" spans="1:9">
      <c r="A900" s="7"/>
      <c r="B900" s="8"/>
      <c r="C900" s="8"/>
      <c r="D900" s="8"/>
      <c r="E900" s="8"/>
      <c r="F900" s="8"/>
      <c r="G900" s="8"/>
      <c r="H900" s="8"/>
      <c r="I900" s="8"/>
    </row>
    <row r="901" spans="1:9">
      <c r="A901" s="7"/>
      <c r="B901" s="8"/>
      <c r="C901" s="8"/>
      <c r="D901" s="8"/>
      <c r="E901" s="8"/>
      <c r="F901" s="8"/>
      <c r="G901" s="8"/>
      <c r="H901" s="8"/>
      <c r="I901" s="8"/>
    </row>
    <row r="902" spans="1:9">
      <c r="A902" s="7"/>
      <c r="B902" s="8"/>
      <c r="C902" s="8"/>
      <c r="D902" s="8"/>
      <c r="E902" s="8"/>
      <c r="F902" s="8"/>
      <c r="G902" s="8"/>
      <c r="H902" s="8"/>
      <c r="I902" s="8"/>
    </row>
    <row r="903" spans="1:9">
      <c r="A903" s="7"/>
      <c r="B903" s="8"/>
      <c r="C903" s="8"/>
      <c r="D903" s="8"/>
      <c r="E903" s="8"/>
      <c r="F903" s="8"/>
      <c r="G903" s="8"/>
      <c r="H903" s="8"/>
      <c r="I903" s="8"/>
    </row>
    <row r="904" spans="1:9">
      <c r="A904" s="7"/>
      <c r="B904" s="8"/>
      <c r="C904" s="8"/>
      <c r="D904" s="8"/>
      <c r="E904" s="8"/>
      <c r="F904" s="8"/>
      <c r="G904" s="8"/>
      <c r="H904" s="8"/>
      <c r="I904" s="8"/>
    </row>
    <row r="905" spans="1:9">
      <c r="A905" s="7"/>
      <c r="B905" s="8"/>
      <c r="C905" s="8"/>
      <c r="D905" s="8"/>
      <c r="E905" s="8"/>
      <c r="F905" s="8"/>
      <c r="G905" s="8"/>
      <c r="H905" s="8"/>
      <c r="I905" s="8"/>
    </row>
    <row r="906" spans="1:9">
      <c r="A906" s="7"/>
      <c r="B906" s="8"/>
      <c r="C906" s="8"/>
      <c r="D906" s="8"/>
      <c r="E906" s="8"/>
      <c r="F906" s="8"/>
      <c r="G906" s="8"/>
      <c r="H906" s="8"/>
      <c r="I906" s="8"/>
    </row>
    <row r="907" spans="1:9">
      <c r="A907" s="7"/>
      <c r="B907" s="8"/>
      <c r="C907" s="8"/>
      <c r="D907" s="8"/>
      <c r="E907" s="8"/>
      <c r="F907" s="8"/>
      <c r="G907" s="8"/>
      <c r="H907" s="8"/>
      <c r="I907" s="8"/>
    </row>
    <row r="908" spans="1:9">
      <c r="A908" s="7"/>
      <c r="B908" s="8"/>
      <c r="C908" s="8"/>
      <c r="D908" s="8"/>
      <c r="E908" s="8"/>
      <c r="F908" s="8"/>
      <c r="G908" s="8"/>
      <c r="H908" s="8"/>
      <c r="I908" s="8"/>
    </row>
    <row r="909" spans="1:9">
      <c r="A909" s="7"/>
      <c r="B909" s="8"/>
      <c r="C909" s="8"/>
      <c r="D909" s="8"/>
      <c r="E909" s="8"/>
      <c r="F909" s="8"/>
      <c r="G909" s="8"/>
      <c r="H909" s="8"/>
      <c r="I909" s="8"/>
    </row>
    <row r="910" spans="1:9">
      <c r="A910" s="7"/>
      <c r="B910" s="8"/>
      <c r="C910" s="8"/>
      <c r="D910" s="8"/>
      <c r="E910" s="8"/>
      <c r="F910" s="8"/>
      <c r="G910" s="8"/>
      <c r="H910" s="8"/>
      <c r="I910" s="8"/>
    </row>
    <row r="911" spans="1:9">
      <c r="A911" s="7"/>
      <c r="B911" s="8"/>
      <c r="C911" s="8"/>
      <c r="D911" s="8"/>
      <c r="E911" s="8"/>
      <c r="F911" s="8"/>
      <c r="G911" s="8"/>
      <c r="H911" s="8"/>
      <c r="I911" s="8"/>
    </row>
    <row r="912" spans="1:9">
      <c r="A912" s="7"/>
      <c r="B912" s="8"/>
      <c r="C912" s="8"/>
      <c r="D912" s="8"/>
      <c r="E912" s="8"/>
      <c r="F912" s="8"/>
      <c r="G912" s="8"/>
      <c r="H912" s="8"/>
      <c r="I912" s="8"/>
    </row>
    <row r="913" spans="1:9">
      <c r="A913" s="7"/>
      <c r="B913" s="8"/>
      <c r="C913" s="8"/>
      <c r="D913" s="8"/>
      <c r="E913" s="8"/>
      <c r="F913" s="8"/>
      <c r="G913" s="8"/>
      <c r="H913" s="8"/>
      <c r="I913" s="8"/>
    </row>
    <row r="914" spans="1:9">
      <c r="A914" s="7"/>
      <c r="B914" s="8"/>
      <c r="C914" s="8"/>
      <c r="D914" s="8"/>
      <c r="E914" s="8"/>
      <c r="F914" s="8"/>
      <c r="G914" s="8"/>
      <c r="H914" s="8"/>
      <c r="I914" s="8"/>
    </row>
    <row r="915" spans="1:9">
      <c r="A915" s="7"/>
      <c r="B915" s="8"/>
      <c r="C915" s="8"/>
      <c r="D915" s="8"/>
      <c r="E915" s="8"/>
      <c r="F915" s="8"/>
      <c r="G915" s="8"/>
      <c r="H915" s="8"/>
      <c r="I915" s="8"/>
    </row>
    <row r="916" spans="1:9">
      <c r="A916" s="7"/>
      <c r="B916" s="8"/>
      <c r="C916" s="8"/>
      <c r="D916" s="8"/>
      <c r="E916" s="8"/>
      <c r="F916" s="8"/>
      <c r="G916" s="8"/>
      <c r="H916" s="8"/>
      <c r="I916" s="8"/>
    </row>
    <row r="917" spans="1:9">
      <c r="A917" s="7"/>
      <c r="B917" s="8"/>
      <c r="C917" s="8"/>
      <c r="D917" s="8"/>
      <c r="E917" s="8"/>
      <c r="F917" s="8"/>
      <c r="G917" s="8"/>
      <c r="H917" s="8"/>
      <c r="I917" s="8"/>
    </row>
    <row r="918" spans="1:9">
      <c r="A918" s="7"/>
      <c r="B918" s="8"/>
      <c r="C918" s="8"/>
      <c r="D918" s="8"/>
      <c r="E918" s="8"/>
      <c r="F918" s="8"/>
      <c r="G918" s="8"/>
      <c r="H918" s="8"/>
      <c r="I918" s="8"/>
    </row>
    <row r="919" spans="1:9">
      <c r="A919" s="7"/>
      <c r="B919" s="8"/>
      <c r="C919" s="8"/>
      <c r="D919" s="8"/>
      <c r="E919" s="8"/>
      <c r="F919" s="8"/>
      <c r="G919" s="8"/>
      <c r="H919" s="8"/>
      <c r="I919" s="8"/>
    </row>
    <row r="920" spans="1:9">
      <c r="A920" s="7"/>
      <c r="B920" s="8"/>
      <c r="C920" s="8"/>
      <c r="D920" s="8"/>
      <c r="E920" s="8"/>
      <c r="F920" s="8"/>
      <c r="G920" s="8"/>
      <c r="H920" s="8"/>
      <c r="I920" s="8"/>
    </row>
    <row r="921" spans="1:9">
      <c r="A921" s="7"/>
      <c r="B921" s="8"/>
      <c r="C921" s="8"/>
      <c r="D921" s="8"/>
      <c r="E921" s="8"/>
      <c r="F921" s="8"/>
      <c r="G921" s="8"/>
      <c r="H921" s="8"/>
      <c r="I921" s="8"/>
    </row>
    <row r="922" spans="1:9">
      <c r="A922" s="7"/>
      <c r="B922" s="8"/>
      <c r="C922" s="8"/>
      <c r="D922" s="8"/>
      <c r="E922" s="8"/>
      <c r="F922" s="8"/>
      <c r="G922" s="8"/>
      <c r="H922" s="8"/>
      <c r="I922" s="8"/>
    </row>
    <row r="923" spans="1:9">
      <c r="A923" s="7"/>
      <c r="B923" s="8"/>
      <c r="C923" s="8"/>
      <c r="D923" s="8"/>
      <c r="E923" s="8"/>
      <c r="F923" s="8"/>
      <c r="G923" s="8"/>
      <c r="H923" s="8"/>
      <c r="I923" s="8"/>
    </row>
    <row r="924" spans="1:9">
      <c r="A924" s="7"/>
      <c r="B924" s="8"/>
      <c r="C924" s="8"/>
      <c r="D924" s="8"/>
      <c r="E924" s="8"/>
      <c r="F924" s="8"/>
      <c r="G924" s="8"/>
      <c r="H924" s="8"/>
      <c r="I924" s="8"/>
    </row>
    <row r="925" spans="1:9">
      <c r="A925" s="7"/>
      <c r="B925" s="8"/>
      <c r="C925" s="8"/>
      <c r="D925" s="8"/>
      <c r="E925" s="8"/>
      <c r="F925" s="8"/>
      <c r="G925" s="8"/>
      <c r="H925" s="8"/>
      <c r="I925" s="8"/>
    </row>
    <row r="926" spans="1:9">
      <c r="A926" s="7"/>
      <c r="B926" s="8"/>
      <c r="C926" s="8"/>
      <c r="D926" s="8"/>
      <c r="E926" s="8"/>
      <c r="F926" s="8"/>
      <c r="G926" s="8"/>
      <c r="H926" s="8"/>
      <c r="I926" s="8"/>
    </row>
    <row r="927" spans="1:9">
      <c r="A927" s="7"/>
      <c r="B927" s="8"/>
      <c r="C927" s="8"/>
      <c r="D927" s="8"/>
      <c r="E927" s="8"/>
      <c r="F927" s="8"/>
      <c r="G927" s="8"/>
      <c r="H927" s="8"/>
      <c r="I927" s="8"/>
    </row>
    <row r="928" spans="1:9">
      <c r="A928" s="7"/>
      <c r="B928" s="8"/>
      <c r="C928" s="8"/>
      <c r="D928" s="8"/>
      <c r="E928" s="8"/>
      <c r="F928" s="8"/>
      <c r="G928" s="8"/>
      <c r="H928" s="8"/>
      <c r="I928" s="8"/>
    </row>
    <row r="929" spans="1:9">
      <c r="A929" s="7"/>
      <c r="B929" s="8"/>
      <c r="C929" s="8"/>
      <c r="D929" s="8"/>
      <c r="E929" s="8"/>
      <c r="F929" s="8"/>
      <c r="G929" s="8"/>
      <c r="H929" s="8"/>
      <c r="I929" s="8"/>
    </row>
    <row r="930" spans="1:9">
      <c r="A930" s="7"/>
      <c r="B930" s="8"/>
      <c r="C930" s="8"/>
      <c r="D930" s="8"/>
      <c r="E930" s="8"/>
      <c r="F930" s="8"/>
      <c r="G930" s="8"/>
      <c r="H930" s="8"/>
      <c r="I930" s="8"/>
    </row>
    <row r="931" spans="1:9">
      <c r="A931" s="7"/>
      <c r="B931" s="8"/>
      <c r="C931" s="8"/>
      <c r="D931" s="8"/>
      <c r="E931" s="8"/>
      <c r="F931" s="8"/>
      <c r="G931" s="8"/>
      <c r="H931" s="8"/>
      <c r="I931" s="8"/>
    </row>
    <row r="932" spans="1:9">
      <c r="A932" s="7"/>
      <c r="B932" s="8"/>
      <c r="C932" s="8"/>
      <c r="D932" s="8"/>
      <c r="E932" s="8"/>
      <c r="F932" s="8"/>
      <c r="G932" s="8"/>
      <c r="H932" s="8"/>
      <c r="I932" s="8"/>
    </row>
    <row r="933" spans="1:9">
      <c r="A933" s="7"/>
      <c r="B933" s="8"/>
      <c r="C933" s="8"/>
      <c r="D933" s="8"/>
      <c r="E933" s="8"/>
      <c r="F933" s="8"/>
      <c r="G933" s="8"/>
      <c r="H933" s="8"/>
      <c r="I933" s="8"/>
    </row>
    <row r="934" spans="1:9">
      <c r="A934" s="7"/>
      <c r="B934" s="8"/>
      <c r="C934" s="8"/>
      <c r="D934" s="8"/>
      <c r="E934" s="8"/>
      <c r="F934" s="8"/>
      <c r="G934" s="8"/>
      <c r="H934" s="8"/>
      <c r="I934" s="8"/>
    </row>
    <row r="935" spans="1:9">
      <c r="A935" s="7"/>
      <c r="B935" s="8"/>
      <c r="C935" s="8"/>
      <c r="D935" s="8"/>
      <c r="E935" s="8"/>
      <c r="F935" s="8"/>
      <c r="G935" s="8"/>
      <c r="H935" s="8"/>
      <c r="I935" s="8"/>
    </row>
    <row r="936" spans="1:9">
      <c r="A936" s="7"/>
      <c r="B936" s="8"/>
      <c r="C936" s="8"/>
      <c r="D936" s="8"/>
      <c r="E936" s="8"/>
      <c r="F936" s="8"/>
      <c r="G936" s="8"/>
      <c r="H936" s="8"/>
      <c r="I936" s="8"/>
    </row>
    <row r="937" spans="1:9">
      <c r="A937" s="7"/>
      <c r="B937" s="8"/>
      <c r="C937" s="8"/>
      <c r="D937" s="8"/>
      <c r="E937" s="8"/>
      <c r="F937" s="8"/>
      <c r="G937" s="8"/>
      <c r="H937" s="8"/>
      <c r="I937" s="8"/>
    </row>
    <row r="938" spans="1:9">
      <c r="A938" s="7"/>
      <c r="B938" s="8"/>
      <c r="C938" s="8"/>
      <c r="D938" s="8"/>
      <c r="E938" s="8"/>
      <c r="F938" s="8"/>
      <c r="G938" s="8"/>
      <c r="H938" s="8"/>
      <c r="I938" s="8"/>
    </row>
    <row r="939" spans="1:9">
      <c r="A939" s="7"/>
      <c r="B939" s="8"/>
      <c r="C939" s="8"/>
      <c r="D939" s="8"/>
      <c r="E939" s="8"/>
      <c r="F939" s="8"/>
      <c r="G939" s="8"/>
      <c r="H939" s="8"/>
      <c r="I939" s="8"/>
    </row>
    <row r="940" spans="1:9">
      <c r="A940" s="7"/>
      <c r="B940" s="8"/>
      <c r="C940" s="8"/>
      <c r="D940" s="8"/>
      <c r="E940" s="8"/>
      <c r="F940" s="8"/>
      <c r="G940" s="8"/>
      <c r="H940" s="8"/>
      <c r="I940" s="8"/>
    </row>
    <row r="941" spans="1:9">
      <c r="A941" s="7"/>
      <c r="B941" s="8"/>
      <c r="C941" s="8"/>
      <c r="D941" s="8"/>
      <c r="E941" s="8"/>
      <c r="F941" s="8"/>
      <c r="G941" s="8"/>
      <c r="H941" s="8"/>
      <c r="I941" s="8"/>
    </row>
    <row r="942" spans="1:9">
      <c r="A942" s="7"/>
      <c r="B942" s="8"/>
      <c r="C942" s="8"/>
      <c r="D942" s="8"/>
      <c r="E942" s="8"/>
      <c r="F942" s="8"/>
      <c r="G942" s="8"/>
      <c r="H942" s="8"/>
      <c r="I942" s="8"/>
    </row>
    <row r="943" spans="1:9">
      <c r="A943" s="7"/>
      <c r="B943" s="8"/>
      <c r="C943" s="8"/>
      <c r="D943" s="8"/>
      <c r="E943" s="8"/>
      <c r="F943" s="8"/>
      <c r="G943" s="8"/>
      <c r="H943" s="8"/>
      <c r="I943" s="8"/>
    </row>
    <row r="944" spans="1:9">
      <c r="A944" s="7"/>
      <c r="B944" s="8"/>
      <c r="C944" s="8"/>
      <c r="D944" s="8"/>
      <c r="E944" s="8"/>
      <c r="F944" s="8"/>
      <c r="G944" s="8"/>
      <c r="H944" s="8"/>
      <c r="I944" s="8"/>
    </row>
    <row r="945" spans="1:9">
      <c r="A945" s="7"/>
      <c r="B945" s="8"/>
      <c r="C945" s="8"/>
      <c r="D945" s="8"/>
      <c r="E945" s="8"/>
      <c r="F945" s="8"/>
      <c r="G945" s="8"/>
      <c r="H945" s="8"/>
      <c r="I945" s="8"/>
    </row>
    <row r="946" spans="1:9">
      <c r="A946" s="7"/>
      <c r="B946" s="8"/>
      <c r="C946" s="8"/>
      <c r="D946" s="8"/>
      <c r="E946" s="8"/>
      <c r="F946" s="8"/>
      <c r="G946" s="8"/>
      <c r="H946" s="8"/>
      <c r="I946" s="8"/>
    </row>
    <row r="947" spans="1:9">
      <c r="A947" s="7"/>
      <c r="B947" s="8"/>
      <c r="C947" s="8"/>
      <c r="D947" s="8"/>
      <c r="E947" s="8"/>
      <c r="F947" s="8"/>
      <c r="G947" s="8"/>
      <c r="H947" s="8"/>
      <c r="I947" s="8"/>
    </row>
    <row r="948" spans="1:9">
      <c r="A948" s="7"/>
      <c r="B948" s="8"/>
      <c r="C948" s="8"/>
      <c r="D948" s="8"/>
      <c r="E948" s="8"/>
      <c r="F948" s="8"/>
      <c r="G948" s="8"/>
      <c r="H948" s="8"/>
      <c r="I948" s="8"/>
    </row>
    <row r="949" spans="1:9">
      <c r="A949" s="7"/>
      <c r="B949" s="8"/>
      <c r="C949" s="8"/>
      <c r="D949" s="8"/>
      <c r="E949" s="8"/>
      <c r="F949" s="8"/>
      <c r="G949" s="8"/>
      <c r="H949" s="8"/>
      <c r="I949" s="8"/>
    </row>
    <row r="950" spans="1:9">
      <c r="A950" s="7"/>
      <c r="B950" s="8"/>
      <c r="C950" s="8"/>
      <c r="D950" s="8"/>
      <c r="E950" s="8"/>
      <c r="F950" s="8"/>
      <c r="G950" s="8"/>
      <c r="H950" s="8"/>
      <c r="I950" s="8"/>
    </row>
    <row r="951" spans="1:9">
      <c r="A951" s="7"/>
      <c r="B951" s="8"/>
      <c r="C951" s="8"/>
      <c r="D951" s="8"/>
      <c r="E951" s="8"/>
      <c r="F951" s="8"/>
      <c r="G951" s="8"/>
      <c r="H951" s="8"/>
      <c r="I951" s="8"/>
    </row>
    <row r="952" spans="1:9">
      <c r="A952" s="7"/>
      <c r="B952" s="8"/>
      <c r="C952" s="8"/>
      <c r="D952" s="8"/>
      <c r="E952" s="8"/>
      <c r="F952" s="8"/>
      <c r="G952" s="8"/>
      <c r="H952" s="8"/>
      <c r="I952" s="8"/>
    </row>
    <row r="953" spans="1:9">
      <c r="A953" s="7"/>
      <c r="B953" s="8"/>
      <c r="C953" s="8"/>
      <c r="D953" s="8"/>
      <c r="E953" s="8"/>
      <c r="F953" s="8"/>
      <c r="G953" s="8"/>
      <c r="H953" s="8"/>
      <c r="I953" s="8"/>
    </row>
    <row r="954" spans="1:9">
      <c r="A954" s="7"/>
      <c r="B954" s="8"/>
      <c r="C954" s="8"/>
      <c r="D954" s="8"/>
      <c r="E954" s="8"/>
      <c r="F954" s="8"/>
      <c r="G954" s="8"/>
      <c r="H954" s="8"/>
      <c r="I954" s="8"/>
    </row>
    <row r="955" spans="1:9">
      <c r="A955" s="7"/>
      <c r="B955" s="8"/>
      <c r="C955" s="8"/>
      <c r="D955" s="8"/>
      <c r="E955" s="8"/>
      <c r="F955" s="8"/>
      <c r="G955" s="8"/>
      <c r="H955" s="8"/>
      <c r="I955" s="8"/>
    </row>
    <row r="956" spans="1:9">
      <c r="A956" s="7"/>
      <c r="B956" s="8"/>
      <c r="C956" s="8"/>
      <c r="D956" s="8"/>
      <c r="E956" s="8"/>
      <c r="F956" s="8"/>
      <c r="G956" s="8"/>
      <c r="H956" s="8"/>
      <c r="I956" s="8"/>
    </row>
    <row r="957" spans="1:9">
      <c r="A957" s="7"/>
      <c r="B957" s="8"/>
      <c r="C957" s="8"/>
      <c r="D957" s="8"/>
      <c r="E957" s="8"/>
      <c r="F957" s="8"/>
      <c r="G957" s="8"/>
      <c r="H957" s="8"/>
      <c r="I957" s="8"/>
    </row>
    <row r="958" spans="1:9">
      <c r="A958" s="7"/>
      <c r="B958" s="8"/>
      <c r="C958" s="8"/>
      <c r="D958" s="8"/>
      <c r="E958" s="8"/>
      <c r="F958" s="8"/>
      <c r="G958" s="8"/>
      <c r="H958" s="8"/>
      <c r="I958" s="8"/>
    </row>
    <row r="959" spans="1:9">
      <c r="A959" s="7"/>
      <c r="B959" s="8"/>
      <c r="C959" s="8"/>
      <c r="D959" s="8"/>
      <c r="E959" s="8"/>
      <c r="F959" s="8"/>
      <c r="G959" s="8"/>
      <c r="H959" s="8"/>
      <c r="I959" s="8"/>
    </row>
    <row r="960" spans="1:9">
      <c r="A960" s="7"/>
      <c r="B960" s="8"/>
      <c r="C960" s="8"/>
      <c r="D960" s="8"/>
      <c r="E960" s="8"/>
      <c r="F960" s="8"/>
      <c r="G960" s="8"/>
      <c r="H960" s="8"/>
      <c r="I960" s="8"/>
    </row>
    <row r="961" spans="1:9">
      <c r="A961" s="7"/>
      <c r="B961" s="8"/>
      <c r="C961" s="8"/>
      <c r="D961" s="8"/>
      <c r="E961" s="8"/>
      <c r="F961" s="8"/>
      <c r="G961" s="8"/>
      <c r="H961" s="8"/>
      <c r="I961" s="8"/>
    </row>
    <row r="962" spans="1:9">
      <c r="A962" s="7"/>
      <c r="B962" s="8"/>
      <c r="C962" s="8"/>
      <c r="D962" s="8"/>
      <c r="E962" s="8"/>
      <c r="F962" s="8"/>
      <c r="G962" s="8"/>
      <c r="H962" s="8"/>
      <c r="I962" s="8"/>
    </row>
    <row r="963" spans="1:9">
      <c r="A963" s="7"/>
      <c r="B963" s="8"/>
      <c r="C963" s="8"/>
      <c r="D963" s="8"/>
      <c r="E963" s="8"/>
      <c r="F963" s="8"/>
      <c r="G963" s="8"/>
      <c r="H963" s="8"/>
      <c r="I963" s="8"/>
    </row>
    <row r="964" spans="1:9">
      <c r="A964" s="7"/>
      <c r="B964" s="8"/>
      <c r="C964" s="8"/>
      <c r="D964" s="8"/>
      <c r="E964" s="8"/>
      <c r="F964" s="8"/>
      <c r="G964" s="8"/>
      <c r="H964" s="8"/>
      <c r="I964" s="8"/>
    </row>
    <row r="965" spans="1:9">
      <c r="A965" s="7"/>
      <c r="B965" s="8"/>
      <c r="C965" s="8"/>
      <c r="D965" s="8"/>
      <c r="E965" s="8"/>
      <c r="F965" s="8"/>
      <c r="G965" s="8"/>
      <c r="H965" s="8"/>
      <c r="I965" s="8"/>
    </row>
    <row r="966" spans="1:9">
      <c r="A966" s="7"/>
      <c r="B966" s="8"/>
      <c r="C966" s="8"/>
      <c r="D966" s="8"/>
      <c r="E966" s="8"/>
      <c r="F966" s="8"/>
      <c r="G966" s="8"/>
      <c r="H966" s="8"/>
      <c r="I966" s="8"/>
    </row>
    <row r="967" spans="1:9">
      <c r="A967" s="7"/>
      <c r="B967" s="8"/>
      <c r="C967" s="8"/>
      <c r="D967" s="8"/>
      <c r="E967" s="8"/>
      <c r="F967" s="8"/>
      <c r="G967" s="8"/>
      <c r="H967" s="8"/>
      <c r="I967" s="8"/>
    </row>
    <row r="968" spans="1:9">
      <c r="A968" s="7"/>
      <c r="B968" s="8"/>
      <c r="C968" s="8"/>
      <c r="D968" s="8"/>
      <c r="E968" s="8"/>
      <c r="F968" s="8"/>
      <c r="G968" s="8"/>
      <c r="H968" s="8"/>
      <c r="I968" s="8"/>
    </row>
    <row r="969" spans="1:9">
      <c r="A969" s="7"/>
      <c r="B969" s="8"/>
      <c r="C969" s="8"/>
      <c r="D969" s="8"/>
      <c r="E969" s="8"/>
      <c r="F969" s="8"/>
      <c r="G969" s="8"/>
      <c r="H969" s="8"/>
      <c r="I969" s="8"/>
    </row>
    <row r="970" spans="1:9">
      <c r="A970" s="7"/>
      <c r="B970" s="8"/>
      <c r="C970" s="8"/>
      <c r="D970" s="8"/>
      <c r="E970" s="8"/>
      <c r="F970" s="8"/>
      <c r="G970" s="8"/>
      <c r="H970" s="8"/>
      <c r="I970" s="8"/>
    </row>
    <row r="971" spans="1:9">
      <c r="A971" s="7"/>
      <c r="B971" s="8"/>
      <c r="C971" s="8"/>
      <c r="D971" s="8"/>
      <c r="E971" s="8"/>
      <c r="F971" s="8"/>
      <c r="G971" s="8"/>
      <c r="H971" s="8"/>
      <c r="I971" s="8"/>
    </row>
    <row r="972" spans="1:9">
      <c r="A972" s="7"/>
      <c r="B972" s="8"/>
      <c r="C972" s="8"/>
      <c r="D972" s="8"/>
      <c r="E972" s="8"/>
      <c r="F972" s="8"/>
      <c r="G972" s="8"/>
      <c r="H972" s="8"/>
      <c r="I972" s="8"/>
    </row>
    <row r="973" spans="1:9">
      <c r="A973" s="7"/>
      <c r="B973" s="8"/>
      <c r="C973" s="8"/>
      <c r="D973" s="8"/>
      <c r="E973" s="8"/>
      <c r="F973" s="8"/>
      <c r="G973" s="8"/>
      <c r="H973" s="8"/>
      <c r="I973" s="8"/>
    </row>
    <row r="974" spans="1:9">
      <c r="A974" s="7"/>
      <c r="B974" s="8"/>
      <c r="C974" s="8"/>
      <c r="D974" s="8"/>
      <c r="E974" s="8"/>
      <c r="F974" s="8"/>
      <c r="G974" s="8"/>
      <c r="H974" s="8"/>
      <c r="I974" s="8"/>
    </row>
    <row r="975" spans="1:9">
      <c r="A975" s="7"/>
      <c r="B975" s="8"/>
      <c r="C975" s="8"/>
      <c r="D975" s="8"/>
      <c r="E975" s="8"/>
      <c r="F975" s="8"/>
      <c r="G975" s="8"/>
      <c r="H975" s="8"/>
      <c r="I975" s="8"/>
    </row>
    <row r="976" spans="1:9">
      <c r="A976" s="7"/>
      <c r="B976" s="8"/>
      <c r="C976" s="8"/>
      <c r="D976" s="8"/>
      <c r="E976" s="8"/>
      <c r="F976" s="8"/>
      <c r="G976" s="8"/>
      <c r="H976" s="8"/>
      <c r="I976" s="8"/>
    </row>
    <row r="977" spans="1:9">
      <c r="A977" s="7"/>
      <c r="B977" s="8"/>
      <c r="C977" s="8"/>
      <c r="D977" s="8"/>
      <c r="E977" s="8"/>
      <c r="F977" s="8"/>
      <c r="G977" s="8"/>
      <c r="H977" s="8"/>
      <c r="I977" s="8"/>
    </row>
    <row r="978" spans="1:9">
      <c r="A978" s="7"/>
      <c r="B978" s="8"/>
      <c r="C978" s="8"/>
      <c r="D978" s="8"/>
      <c r="E978" s="8"/>
      <c r="F978" s="8"/>
      <c r="G978" s="8"/>
      <c r="H978" s="8"/>
      <c r="I978" s="8"/>
    </row>
    <row r="979" spans="1:9">
      <c r="A979" s="7"/>
      <c r="B979" s="8"/>
      <c r="C979" s="8"/>
      <c r="D979" s="8"/>
      <c r="E979" s="8"/>
      <c r="F979" s="8"/>
      <c r="G979" s="8"/>
      <c r="H979" s="8"/>
      <c r="I979" s="8"/>
    </row>
    <row r="980" spans="1:9">
      <c r="A980" s="7"/>
      <c r="B980" s="8"/>
      <c r="C980" s="8"/>
      <c r="D980" s="8"/>
      <c r="E980" s="8"/>
      <c r="F980" s="8"/>
      <c r="G980" s="8"/>
      <c r="H980" s="8"/>
      <c r="I980" s="8"/>
    </row>
    <row r="981" spans="1:9">
      <c r="A981" s="7"/>
      <c r="B981" s="8"/>
      <c r="C981" s="8"/>
      <c r="D981" s="8"/>
      <c r="E981" s="8"/>
      <c r="F981" s="8"/>
      <c r="G981" s="8"/>
      <c r="H981" s="8"/>
      <c r="I981" s="8"/>
    </row>
    <row r="982" spans="1:9">
      <c r="A982" s="7"/>
      <c r="B982" s="8"/>
      <c r="C982" s="8"/>
      <c r="D982" s="8"/>
      <c r="E982" s="8"/>
      <c r="F982" s="8"/>
      <c r="G982" s="8"/>
      <c r="H982" s="8"/>
      <c r="I982" s="8"/>
    </row>
    <row r="983" spans="1:9">
      <c r="A983" s="7"/>
      <c r="B983" s="8"/>
      <c r="C983" s="8"/>
      <c r="D983" s="8"/>
      <c r="E983" s="8"/>
      <c r="F983" s="8"/>
      <c r="G983" s="8"/>
      <c r="H983" s="8"/>
      <c r="I983" s="8"/>
    </row>
    <row r="984" spans="1:9">
      <c r="A984" s="7"/>
      <c r="B984" s="8"/>
      <c r="C984" s="8"/>
      <c r="D984" s="8"/>
      <c r="E984" s="8"/>
      <c r="F984" s="8"/>
      <c r="G984" s="8"/>
      <c r="H984" s="8"/>
      <c r="I984" s="8"/>
    </row>
    <row r="985" spans="1:9">
      <c r="A985" s="7"/>
      <c r="B985" s="8"/>
      <c r="C985" s="8"/>
      <c r="D985" s="8"/>
      <c r="E985" s="8"/>
      <c r="F985" s="8"/>
      <c r="G985" s="8"/>
      <c r="H985" s="8"/>
      <c r="I985" s="8"/>
    </row>
    <row r="986" spans="1:9">
      <c r="A986" s="7"/>
      <c r="B986" s="8"/>
      <c r="C986" s="8"/>
      <c r="D986" s="8"/>
      <c r="E986" s="8"/>
      <c r="F986" s="8"/>
      <c r="G986" s="8"/>
      <c r="H986" s="8"/>
      <c r="I986" s="8"/>
    </row>
    <row r="987" spans="1:9">
      <c r="A987" s="7"/>
      <c r="B987" s="8"/>
      <c r="C987" s="8"/>
      <c r="D987" s="8"/>
      <c r="E987" s="8"/>
      <c r="F987" s="8"/>
      <c r="G987" s="8"/>
      <c r="H987" s="8"/>
      <c r="I987" s="8"/>
    </row>
    <row r="988" spans="1:9">
      <c r="A988" s="7"/>
      <c r="B988" s="8"/>
      <c r="C988" s="8"/>
      <c r="D988" s="8"/>
      <c r="E988" s="8"/>
      <c r="F988" s="8"/>
      <c r="G988" s="8"/>
      <c r="H988" s="8"/>
      <c r="I988" s="8"/>
    </row>
    <row r="989" spans="1:9">
      <c r="A989" s="7"/>
      <c r="B989" s="8"/>
      <c r="C989" s="8"/>
      <c r="D989" s="8"/>
      <c r="E989" s="8"/>
      <c r="F989" s="8"/>
      <c r="G989" s="8"/>
      <c r="H989" s="8"/>
      <c r="I989" s="8"/>
    </row>
    <row r="990" spans="1:9">
      <c r="A990" s="7"/>
      <c r="B990" s="8"/>
      <c r="C990" s="8"/>
      <c r="D990" s="8"/>
      <c r="E990" s="8"/>
      <c r="F990" s="8"/>
      <c r="G990" s="8"/>
      <c r="H990" s="8"/>
      <c r="I990" s="8"/>
    </row>
    <row r="991" spans="1:9">
      <c r="A991" s="7"/>
      <c r="B991" s="8"/>
      <c r="C991" s="8"/>
      <c r="D991" s="8"/>
      <c r="E991" s="8"/>
      <c r="F991" s="8"/>
      <c r="G991" s="8"/>
      <c r="H991" s="8"/>
      <c r="I991" s="8"/>
    </row>
    <row r="992" spans="1:9">
      <c r="A992" s="7"/>
      <c r="B992" s="8"/>
      <c r="C992" s="8"/>
      <c r="D992" s="8"/>
      <c r="E992" s="8"/>
      <c r="F992" s="8"/>
      <c r="G992" s="8"/>
      <c r="H992" s="8"/>
      <c r="I992" s="8"/>
    </row>
    <row r="993" spans="1:9">
      <c r="A993" s="7"/>
      <c r="B993" s="8"/>
      <c r="C993" s="8"/>
      <c r="D993" s="8"/>
      <c r="E993" s="8"/>
      <c r="F993" s="8"/>
      <c r="G993" s="8"/>
      <c r="H993" s="8"/>
      <c r="I993" s="8"/>
    </row>
    <row r="994" spans="1:9">
      <c r="A994" s="7"/>
      <c r="B994" s="8"/>
      <c r="C994" s="8"/>
      <c r="D994" s="8"/>
      <c r="E994" s="8"/>
      <c r="F994" s="8"/>
      <c r="G994" s="8"/>
      <c r="H994" s="8"/>
      <c r="I994" s="8"/>
    </row>
    <row r="995" spans="1:9">
      <c r="A995" s="7"/>
      <c r="B995" s="8"/>
      <c r="C995" s="8"/>
      <c r="D995" s="8"/>
      <c r="E995" s="8"/>
      <c r="F995" s="8"/>
      <c r="G995" s="8"/>
      <c r="H995" s="8"/>
      <c r="I995" s="8"/>
    </row>
    <row r="996" spans="1:9">
      <c r="A996" s="7"/>
      <c r="B996" s="8"/>
      <c r="C996" s="8"/>
      <c r="D996" s="8"/>
      <c r="E996" s="8"/>
      <c r="F996" s="8"/>
      <c r="G996" s="8"/>
      <c r="H996" s="8"/>
      <c r="I996" s="8"/>
    </row>
    <row r="997" spans="1:9">
      <c r="A997" s="7"/>
      <c r="B997" s="8"/>
      <c r="C997" s="8"/>
      <c r="D997" s="8"/>
      <c r="E997" s="8"/>
      <c r="F997" s="8"/>
      <c r="G997" s="8"/>
      <c r="H997" s="8"/>
      <c r="I997" s="8"/>
    </row>
    <row r="998" spans="1:9">
      <c r="A998" s="7"/>
      <c r="B998" s="8"/>
      <c r="C998" s="8"/>
      <c r="D998" s="8"/>
      <c r="E998" s="8"/>
      <c r="F998" s="8"/>
      <c r="G998" s="8"/>
      <c r="H998" s="8"/>
      <c r="I998" s="8"/>
    </row>
    <row r="999" spans="1:9">
      <c r="A999" s="7"/>
      <c r="B999" s="8"/>
      <c r="C999" s="8"/>
      <c r="D999" s="8"/>
      <c r="E999" s="8"/>
      <c r="F999" s="8"/>
      <c r="G999" s="8"/>
      <c r="H999" s="8"/>
      <c r="I999" s="8"/>
    </row>
    <row r="1000" spans="1:9">
      <c r="A1000" s="7"/>
      <c r="B1000" s="8"/>
      <c r="C1000" s="8"/>
      <c r="D1000" s="8"/>
      <c r="E1000" s="8"/>
      <c r="F1000" s="8"/>
      <c r="G1000" s="8"/>
      <c r="H1000" s="8"/>
      <c r="I1000" s="8"/>
    </row>
    <row r="1001" spans="1:9">
      <c r="A1001" s="7"/>
      <c r="B1001" s="8"/>
      <c r="C1001" s="8"/>
      <c r="D1001" s="8"/>
      <c r="E1001" s="8"/>
      <c r="F1001" s="8"/>
      <c r="G1001" s="8"/>
      <c r="H1001" s="8"/>
      <c r="I1001" s="8"/>
    </row>
    <row r="1002" spans="1:9">
      <c r="A1002" s="7"/>
      <c r="B1002" s="8"/>
      <c r="C1002" s="8"/>
      <c r="D1002" s="8"/>
      <c r="E1002" s="8"/>
      <c r="F1002" s="8"/>
      <c r="G1002" s="8"/>
      <c r="H1002" s="8"/>
      <c r="I1002" s="8"/>
    </row>
  </sheetData>
  <customSheetViews>
    <customSheetView guid="{EE409CCF-41C7-4BE1-8A6A-F342F255A85B}" filter="1" showAutoFilter="1">
      <pageMargins left="0.7" right="0.7" top="0.75" bottom="0.75" header="0.3" footer="0.3"/>
      <autoFilter ref="A1:H2" xr:uid="{2C9C32D7-607E-4EA7-A7FB-7E0A3366D26E}"/>
    </customSheetView>
  </customSheetViews>
  <hyperlinks>
    <hyperlink ref="F7" r:id="rId1" display="https://rdm.inventos.ru/issues/159051" xr:uid="{00000000-0004-0000-0100-000000000000}"/>
    <hyperlink ref="F8" r:id="rId2" display="https://rdm.inventos.ru/issues/160903" xr:uid="{00000000-0004-0000-0100-000001000000}"/>
    <hyperlink ref="F9" r:id="rId3" display="https://rdm.inventos.ru/issues/161135" xr:uid="{00000000-0004-0000-0100-000002000000}"/>
    <hyperlink ref="F10" r:id="rId4" display="https://rdm.inventos.ru/issues/160903" xr:uid="{00000000-0004-0000-0100-000003000000}"/>
    <hyperlink ref="F11" r:id="rId5" display="https://rdm.inventos.ru/issues/161279" xr:uid="{00000000-0004-0000-0100-000004000000}"/>
    <hyperlink ref="F12" r:id="rId6" display="https://rdm.inventos.ru/issues/161291" xr:uid="{00000000-0004-0000-0100-000005000000}"/>
    <hyperlink ref="F14" r:id="rId7" display="https://rdm.inventos.ru/issues/160551" xr:uid="{00000000-0004-0000-0100-000006000000}"/>
    <hyperlink ref="F15" r:id="rId8" display="https://rdm.inventos.ru/issues/156599" xr:uid="{00000000-0004-0000-0100-000007000000}"/>
    <hyperlink ref="F16" r:id="rId9" display="https://rdm.inventos.ru/issues/156599" xr:uid="{00000000-0004-0000-0100-000008000000}"/>
    <hyperlink ref="F17" r:id="rId10" display="https://rdm.inventos.ru/issues/156599" xr:uid="{00000000-0004-0000-0100-000009000000}"/>
    <hyperlink ref="E18" r:id="rId11" display="https://rdm.inventos.ru/issues/157723" xr:uid="{00000000-0004-0000-0100-00000A000000}"/>
    <hyperlink ref="F20" r:id="rId12" display="https://rdm.inventos.ru/issues/157875" xr:uid="{00000000-0004-0000-0100-00000B000000}"/>
    <hyperlink ref="F21" r:id="rId13" display="https://rdm.inventos.ru/issues/157875" xr:uid="{00000000-0004-0000-0100-00000C000000}"/>
    <hyperlink ref="F22" r:id="rId14" display="https://rdm.inventos.ru/issues/157875" xr:uid="{00000000-0004-0000-0100-00000D000000}"/>
    <hyperlink ref="E23" r:id="rId15" display="https://rdm.inventos.ru/issues/157987" xr:uid="{00000000-0004-0000-0100-00000E000000}"/>
    <hyperlink ref="F23" r:id="rId16" display="https://mm.inventos.ru/inventos/pl/at4z7asgdbdk3kni7yfs6shhkw" xr:uid="{00000000-0004-0000-0100-00000F000000}"/>
    <hyperlink ref="F32" r:id="rId17" display="https://rdm.inventos.ru/issues/156163" xr:uid="{00000000-0004-0000-0100-000010000000}"/>
    <hyperlink ref="F33" r:id="rId18" display="https://rdm.inventos.ru/issues/156475" xr:uid="{00000000-0004-0000-0100-000011000000}"/>
    <hyperlink ref="F34" r:id="rId19" display="https://rdm.inventos.ru/issues/155107" xr:uid="{00000000-0004-0000-0100-000012000000}"/>
    <hyperlink ref="F35" r:id="rId20" display="https://rdm.inventos.ru/issues/155131" xr:uid="{00000000-0004-0000-0100-000013000000}"/>
    <hyperlink ref="F36" r:id="rId21" display="https://rdm.inventos.ru/issues/155467" xr:uid="{00000000-0004-0000-0100-000014000000}"/>
    <hyperlink ref="F37" r:id="rId22" display="https://rdm.inventos.ru/issues/154931" xr:uid="{00000000-0004-0000-0100-000015000000}"/>
    <hyperlink ref="G38" r:id="rId23" display="https://rdm.inventos.ru/issues/152223" xr:uid="{00000000-0004-0000-0100-000016000000}"/>
    <hyperlink ref="F39" r:id="rId24" display="https://rdm.inventos.ru/issues/152371" xr:uid="{00000000-0004-0000-0100-000017000000}"/>
    <hyperlink ref="F40" r:id="rId25" display="https://rdm.inventos.ru/issues/153355" xr:uid="{00000000-0004-0000-0100-000018000000}"/>
    <hyperlink ref="F41" r:id="rId26" display="https://rdm.inventos.ru/issues/149919?issue_count=140&amp;issue_position=1&amp;next_issue_id=148855" xr:uid="{00000000-0004-0000-0100-000019000000}"/>
    <hyperlink ref="F42" r:id="rId27" display="https://rdm.inventos.ru/issues/149955" xr:uid="{00000000-0004-0000-0100-00001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393"/>
  <sheetViews>
    <sheetView workbookViewId="0">
      <pane ySplit="1" topLeftCell="A277" activePane="bottomLeft" state="frozen"/>
      <selection pane="bottomLeft" activeCell="B3" sqref="B3"/>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32.7109375" customWidth="1"/>
    <col min="6" max="6" width="18.7109375" customWidth="1"/>
    <col min="7" max="7" width="24.28515625" customWidth="1"/>
    <col min="8" max="8" width="11.28515625" customWidth="1"/>
    <col min="9" max="9" width="24.28515625" customWidth="1"/>
    <col min="10" max="10" width="28.140625" customWidth="1"/>
  </cols>
  <sheetData>
    <row r="1" spans="1:20" ht="38.25">
      <c r="A1" s="11" t="s">
        <v>7</v>
      </c>
      <c r="B1" s="12" t="s">
        <v>8</v>
      </c>
      <c r="C1" s="12" t="s">
        <v>4</v>
      </c>
      <c r="D1" s="12" t="s">
        <v>9</v>
      </c>
      <c r="E1" s="12" t="s">
        <v>10</v>
      </c>
      <c r="F1" s="12" t="s">
        <v>11</v>
      </c>
      <c r="G1" s="13" t="s">
        <v>12</v>
      </c>
      <c r="H1" s="12" t="s">
        <v>13</v>
      </c>
      <c r="I1" s="14" t="s">
        <v>14</v>
      </c>
      <c r="J1" s="14" t="s">
        <v>15</v>
      </c>
      <c r="K1" s="15"/>
      <c r="L1" s="15"/>
      <c r="M1" s="15"/>
      <c r="N1" s="15"/>
      <c r="O1" s="15"/>
      <c r="P1" s="15"/>
      <c r="Q1" s="15"/>
      <c r="R1" s="15"/>
      <c r="S1" s="15"/>
      <c r="T1" s="15"/>
    </row>
    <row r="2" spans="1:20" ht="12.75">
      <c r="A2" s="272">
        <v>46054</v>
      </c>
      <c r="B2" s="16" t="s">
        <v>16</v>
      </c>
      <c r="C2" s="17"/>
      <c r="D2" s="17"/>
      <c r="E2" s="17"/>
      <c r="F2" s="17"/>
      <c r="G2" s="18"/>
      <c r="H2" s="19" t="s">
        <v>17</v>
      </c>
      <c r="I2" s="17"/>
      <c r="J2" s="20"/>
      <c r="K2" s="15"/>
      <c r="L2" s="15"/>
      <c r="M2" s="15"/>
      <c r="N2" s="15"/>
      <c r="O2" s="15"/>
      <c r="P2" s="15"/>
      <c r="Q2" s="15"/>
      <c r="R2" s="15"/>
      <c r="S2" s="15"/>
      <c r="T2" s="15"/>
    </row>
    <row r="3" spans="1:20" ht="76.5">
      <c r="A3" s="273"/>
      <c r="B3" s="16" t="s">
        <v>16</v>
      </c>
      <c r="C3" s="17" t="s">
        <v>18</v>
      </c>
      <c r="D3" s="17" t="s">
        <v>19</v>
      </c>
      <c r="E3" s="17" t="s">
        <v>20</v>
      </c>
      <c r="F3" s="17"/>
      <c r="G3" s="18" t="s">
        <v>21</v>
      </c>
      <c r="H3" s="20" t="s">
        <v>22</v>
      </c>
      <c r="I3" s="17" t="s">
        <v>23</v>
      </c>
      <c r="J3" s="20"/>
      <c r="K3" s="15"/>
      <c r="L3" s="15"/>
      <c r="M3" s="15"/>
      <c r="N3" s="15"/>
      <c r="O3" s="15"/>
      <c r="P3" s="15"/>
      <c r="Q3" s="15"/>
      <c r="R3" s="15"/>
      <c r="S3" s="15"/>
      <c r="T3" s="15"/>
    </row>
    <row r="4" spans="1:20" ht="15.75" customHeight="1">
      <c r="A4" s="273"/>
      <c r="B4" s="16" t="s">
        <v>16</v>
      </c>
      <c r="C4" s="17"/>
      <c r="D4" s="17"/>
      <c r="E4" s="17"/>
      <c r="F4" s="17"/>
      <c r="G4" s="18"/>
      <c r="H4" s="20" t="s">
        <v>24</v>
      </c>
      <c r="I4" s="17"/>
      <c r="J4" s="20"/>
      <c r="K4" s="15"/>
      <c r="L4" s="15"/>
      <c r="M4" s="15"/>
      <c r="N4" s="15"/>
      <c r="O4" s="15"/>
      <c r="P4" s="15"/>
      <c r="Q4" s="15"/>
      <c r="R4" s="15"/>
      <c r="S4" s="15"/>
      <c r="T4" s="15"/>
    </row>
    <row r="5" spans="1:20" ht="12.75">
      <c r="A5" s="273"/>
      <c r="B5" s="16" t="s">
        <v>16</v>
      </c>
      <c r="C5" s="17"/>
      <c r="D5" s="17"/>
      <c r="E5" s="17"/>
      <c r="F5" s="17"/>
      <c r="G5" s="18"/>
      <c r="H5" s="20" t="s">
        <v>25</v>
      </c>
      <c r="I5" s="17"/>
      <c r="J5" s="20"/>
      <c r="K5" s="15"/>
      <c r="L5" s="15"/>
      <c r="M5" s="15"/>
      <c r="N5" s="15"/>
      <c r="O5" s="15"/>
      <c r="P5" s="15"/>
      <c r="Q5" s="15"/>
      <c r="R5" s="15"/>
      <c r="S5" s="15"/>
      <c r="T5" s="15"/>
    </row>
    <row r="6" spans="1:20" ht="12.75">
      <c r="A6" s="273"/>
      <c r="B6" s="16" t="s">
        <v>16</v>
      </c>
      <c r="C6" s="17"/>
      <c r="D6" s="17"/>
      <c r="E6" s="17"/>
      <c r="F6" s="17"/>
      <c r="G6" s="18"/>
      <c r="H6" s="20" t="s">
        <v>26</v>
      </c>
      <c r="I6" s="17"/>
      <c r="J6" s="20"/>
      <c r="K6" s="15"/>
      <c r="L6" s="15"/>
      <c r="M6" s="15"/>
      <c r="N6" s="15"/>
      <c r="O6" s="15"/>
      <c r="P6" s="15"/>
      <c r="Q6" s="15"/>
      <c r="R6" s="15"/>
      <c r="S6" s="15"/>
      <c r="T6" s="15"/>
    </row>
    <row r="7" spans="1:20" ht="12.75">
      <c r="A7" s="273"/>
      <c r="B7" s="16" t="s">
        <v>16</v>
      </c>
      <c r="C7" s="17"/>
      <c r="D7" s="17"/>
      <c r="E7" s="17"/>
      <c r="F7" s="17"/>
      <c r="G7" s="18"/>
      <c r="H7" s="20" t="s">
        <v>27</v>
      </c>
      <c r="I7" s="17"/>
      <c r="J7" s="20"/>
      <c r="K7" s="15"/>
      <c r="L7" s="15"/>
      <c r="M7" s="15"/>
      <c r="N7" s="15"/>
      <c r="O7" s="15"/>
      <c r="P7" s="15"/>
      <c r="Q7" s="15"/>
      <c r="R7" s="15"/>
      <c r="S7" s="15"/>
      <c r="T7" s="15"/>
    </row>
    <row r="8" spans="1:20" ht="12.75">
      <c r="A8" s="273"/>
      <c r="B8" s="16" t="s">
        <v>16</v>
      </c>
      <c r="C8" s="17"/>
      <c r="D8" s="17"/>
      <c r="E8" s="17"/>
      <c r="F8" s="17"/>
      <c r="G8" s="18"/>
      <c r="H8" s="20" t="s">
        <v>28</v>
      </c>
      <c r="I8" s="17"/>
      <c r="J8" s="20"/>
      <c r="K8" s="15"/>
      <c r="L8" s="15"/>
      <c r="M8" s="15"/>
      <c r="N8" s="15"/>
      <c r="O8" s="15"/>
      <c r="P8" s="15"/>
      <c r="Q8" s="15"/>
      <c r="R8" s="15"/>
      <c r="S8" s="15"/>
      <c r="T8" s="15"/>
    </row>
    <row r="9" spans="1:20" ht="14.25">
      <c r="A9" s="273"/>
      <c r="B9" s="16" t="s">
        <v>16</v>
      </c>
      <c r="C9" s="17"/>
      <c r="D9" s="21"/>
      <c r="E9" s="21"/>
      <c r="F9" s="17"/>
      <c r="G9" s="18"/>
      <c r="H9" s="20" t="s">
        <v>29</v>
      </c>
      <c r="I9" s="17"/>
      <c r="J9" s="20"/>
      <c r="K9" s="15"/>
      <c r="L9" s="15"/>
      <c r="M9" s="15"/>
      <c r="N9" s="15"/>
      <c r="O9" s="15"/>
      <c r="P9" s="15"/>
      <c r="Q9" s="15"/>
      <c r="R9" s="15"/>
      <c r="S9" s="15"/>
      <c r="T9" s="15"/>
    </row>
    <row r="10" spans="1:20" ht="12.75">
      <c r="A10" s="273"/>
      <c r="B10" s="16" t="s">
        <v>16</v>
      </c>
      <c r="C10" s="17"/>
      <c r="D10" s="17"/>
      <c r="E10" s="22"/>
      <c r="F10" s="17"/>
      <c r="G10" s="23"/>
      <c r="H10" s="20" t="s">
        <v>30</v>
      </c>
      <c r="I10" s="17"/>
      <c r="J10" s="20"/>
      <c r="K10" s="15"/>
      <c r="L10" s="15"/>
      <c r="M10" s="15"/>
      <c r="N10" s="15"/>
      <c r="O10" s="15"/>
      <c r="P10" s="15"/>
      <c r="Q10" s="15"/>
      <c r="R10" s="15"/>
      <c r="S10" s="15"/>
      <c r="T10" s="15"/>
    </row>
    <row r="11" spans="1:20" ht="102">
      <c r="A11" s="273"/>
      <c r="B11" s="16" t="s">
        <v>16</v>
      </c>
      <c r="C11" s="17" t="s">
        <v>18</v>
      </c>
      <c r="D11" s="17" t="s">
        <v>31</v>
      </c>
      <c r="E11" s="17" t="s">
        <v>32</v>
      </c>
      <c r="F11" s="17"/>
      <c r="G11" s="18" t="s">
        <v>33</v>
      </c>
      <c r="H11" s="24" t="s">
        <v>34</v>
      </c>
      <c r="I11" s="17"/>
      <c r="J11" s="20"/>
      <c r="K11" s="15"/>
      <c r="L11" s="15"/>
      <c r="M11" s="15"/>
      <c r="N11" s="15"/>
      <c r="O11" s="15"/>
      <c r="P11" s="15"/>
      <c r="Q11" s="15"/>
      <c r="R11" s="15"/>
      <c r="S11" s="15"/>
      <c r="T11" s="15"/>
    </row>
    <row r="12" spans="1:20" ht="12.75">
      <c r="A12" s="273"/>
      <c r="B12" s="16" t="s">
        <v>16</v>
      </c>
      <c r="C12" s="17"/>
      <c r="D12" s="17"/>
      <c r="E12" s="17"/>
      <c r="F12" s="17"/>
      <c r="G12" s="18"/>
      <c r="H12" s="25" t="s">
        <v>35</v>
      </c>
      <c r="I12" s="17"/>
      <c r="J12" s="20"/>
      <c r="K12" s="15"/>
      <c r="L12" s="15"/>
      <c r="M12" s="15"/>
      <c r="N12" s="15"/>
      <c r="O12" s="15"/>
      <c r="P12" s="15"/>
      <c r="Q12" s="15"/>
      <c r="R12" s="15"/>
      <c r="S12" s="15"/>
      <c r="T12" s="15"/>
    </row>
    <row r="13" spans="1:20" ht="12.75">
      <c r="A13" s="273"/>
      <c r="B13" s="16" t="s">
        <v>16</v>
      </c>
      <c r="C13" s="17"/>
      <c r="D13" s="17"/>
      <c r="E13" s="17"/>
      <c r="F13" s="17"/>
      <c r="G13" s="18"/>
      <c r="H13" s="25" t="s">
        <v>36</v>
      </c>
      <c r="I13" s="17"/>
      <c r="J13" s="20"/>
      <c r="K13" s="15"/>
      <c r="L13" s="15"/>
      <c r="M13" s="15"/>
      <c r="N13" s="15"/>
      <c r="O13" s="15"/>
      <c r="P13" s="15"/>
      <c r="Q13" s="15"/>
      <c r="R13" s="15"/>
      <c r="S13" s="15"/>
      <c r="T13" s="15"/>
    </row>
    <row r="14" spans="1:20" ht="17.25" customHeight="1">
      <c r="A14" s="273"/>
      <c r="B14" s="16" t="s">
        <v>16</v>
      </c>
      <c r="C14" s="17"/>
      <c r="D14" s="17"/>
      <c r="E14" s="22"/>
      <c r="F14" s="17"/>
      <c r="G14" s="18"/>
      <c r="H14" s="25" t="s">
        <v>37</v>
      </c>
      <c r="I14" s="17"/>
      <c r="J14" s="20"/>
      <c r="K14" s="15"/>
      <c r="L14" s="15"/>
      <c r="M14" s="15"/>
      <c r="N14" s="15"/>
      <c r="O14" s="15"/>
      <c r="P14" s="15"/>
      <c r="Q14" s="15"/>
      <c r="R14" s="15"/>
      <c r="S14" s="15"/>
      <c r="T14" s="15"/>
    </row>
    <row r="15" spans="1:20" ht="12.75">
      <c r="A15" s="274"/>
      <c r="B15" s="16" t="s">
        <v>16</v>
      </c>
      <c r="C15" s="17"/>
      <c r="D15" s="17"/>
      <c r="E15" s="17"/>
      <c r="F15" s="17"/>
      <c r="G15" s="18"/>
      <c r="H15" s="25" t="s">
        <v>38</v>
      </c>
      <c r="I15" s="17"/>
      <c r="J15" s="20"/>
      <c r="K15" s="15"/>
      <c r="L15" s="15"/>
      <c r="M15" s="15"/>
      <c r="N15" s="15"/>
      <c r="O15" s="15"/>
      <c r="P15" s="15"/>
      <c r="Q15" s="15"/>
      <c r="R15" s="15"/>
      <c r="S15" s="15"/>
      <c r="T15" s="15"/>
    </row>
    <row r="16" spans="1:20" ht="12.75">
      <c r="A16" s="272">
        <v>46055</v>
      </c>
      <c r="B16" s="16" t="s">
        <v>16</v>
      </c>
      <c r="C16" s="17"/>
      <c r="D16" s="17"/>
      <c r="E16" s="17"/>
      <c r="F16" s="17"/>
      <c r="G16" s="18"/>
      <c r="H16" s="19" t="s">
        <v>17</v>
      </c>
      <c r="I16" s="17"/>
      <c r="J16" s="20"/>
      <c r="K16" s="15"/>
      <c r="L16" s="15"/>
      <c r="M16" s="15"/>
      <c r="N16" s="15"/>
      <c r="O16" s="15"/>
      <c r="P16" s="15"/>
      <c r="Q16" s="15"/>
      <c r="R16" s="15"/>
      <c r="S16" s="15"/>
      <c r="T16" s="15"/>
    </row>
    <row r="17" spans="1:20" ht="12.75">
      <c r="A17" s="273"/>
      <c r="B17" s="16" t="s">
        <v>16</v>
      </c>
      <c r="C17" s="17"/>
      <c r="D17" s="17"/>
      <c r="E17" s="17"/>
      <c r="F17" s="17"/>
      <c r="G17" s="18"/>
      <c r="H17" s="20" t="s">
        <v>22</v>
      </c>
      <c r="I17" s="17"/>
      <c r="J17" s="20"/>
      <c r="K17" s="15"/>
      <c r="L17" s="15"/>
      <c r="M17" s="15"/>
      <c r="N17" s="15"/>
      <c r="O17" s="15"/>
      <c r="P17" s="15"/>
      <c r="Q17" s="15"/>
      <c r="R17" s="15"/>
      <c r="S17" s="15"/>
      <c r="T17" s="15"/>
    </row>
    <row r="18" spans="1:20" ht="17.25" customHeight="1">
      <c r="A18" s="273"/>
      <c r="B18" s="16" t="s">
        <v>16</v>
      </c>
      <c r="C18" s="17"/>
      <c r="D18" s="17"/>
      <c r="E18" s="17"/>
      <c r="F18" s="17"/>
      <c r="G18" s="18"/>
      <c r="H18" s="20" t="s">
        <v>24</v>
      </c>
      <c r="I18" s="17"/>
      <c r="J18" s="20"/>
      <c r="K18" s="15"/>
      <c r="L18" s="15"/>
      <c r="M18" s="15"/>
      <c r="N18" s="15"/>
      <c r="O18" s="15"/>
      <c r="P18" s="15"/>
      <c r="Q18" s="15"/>
      <c r="R18" s="15"/>
      <c r="S18" s="15"/>
      <c r="T18" s="15"/>
    </row>
    <row r="19" spans="1:20" ht="51">
      <c r="A19" s="273"/>
      <c r="B19" s="16" t="s">
        <v>16</v>
      </c>
      <c r="C19" s="17" t="s">
        <v>18</v>
      </c>
      <c r="D19" s="17" t="s">
        <v>19</v>
      </c>
      <c r="E19" s="17" t="s">
        <v>39</v>
      </c>
      <c r="F19" s="17"/>
      <c r="G19" s="18" t="s">
        <v>40</v>
      </c>
      <c r="H19" s="17" t="s">
        <v>25</v>
      </c>
      <c r="I19" s="17"/>
      <c r="J19" s="17"/>
      <c r="K19" s="22"/>
      <c r="L19" s="22"/>
      <c r="M19" s="22"/>
      <c r="N19" s="22"/>
      <c r="O19" s="22"/>
      <c r="P19" s="22"/>
      <c r="Q19" s="22"/>
      <c r="R19" s="22"/>
      <c r="S19" s="22"/>
      <c r="T19" s="22"/>
    </row>
    <row r="20" spans="1:20" ht="12.75">
      <c r="A20" s="273"/>
      <c r="B20" s="16" t="s">
        <v>16</v>
      </c>
      <c r="C20" s="17"/>
      <c r="D20" s="17"/>
      <c r="E20" s="17"/>
      <c r="F20" s="17"/>
      <c r="G20" s="18"/>
      <c r="H20" s="20" t="s">
        <v>26</v>
      </c>
      <c r="I20" s="17"/>
      <c r="J20" s="20"/>
      <c r="K20" s="15"/>
      <c r="L20" s="15"/>
      <c r="M20" s="15"/>
      <c r="N20" s="15"/>
      <c r="O20" s="15"/>
      <c r="P20" s="15"/>
      <c r="Q20" s="15"/>
      <c r="R20" s="15"/>
      <c r="S20" s="15"/>
      <c r="T20" s="15"/>
    </row>
    <row r="21" spans="1:20" ht="12.75">
      <c r="A21" s="273"/>
      <c r="B21" s="16" t="s">
        <v>16</v>
      </c>
      <c r="C21" s="17"/>
      <c r="D21" s="17"/>
      <c r="E21" s="22"/>
      <c r="F21" s="22"/>
      <c r="G21" s="18"/>
      <c r="H21" s="20" t="s">
        <v>27</v>
      </c>
      <c r="I21" s="17"/>
      <c r="J21" s="20"/>
      <c r="K21" s="15"/>
      <c r="L21" s="15"/>
      <c r="M21" s="15"/>
      <c r="N21" s="15"/>
      <c r="O21" s="15"/>
      <c r="P21" s="15"/>
      <c r="Q21" s="15"/>
      <c r="R21" s="15"/>
      <c r="S21" s="15"/>
      <c r="T21" s="15"/>
    </row>
    <row r="22" spans="1:20" ht="12.75">
      <c r="A22" s="273"/>
      <c r="B22" s="16" t="s">
        <v>16</v>
      </c>
      <c r="C22" s="17"/>
      <c r="D22" s="17"/>
      <c r="E22" s="17"/>
      <c r="F22" s="17"/>
      <c r="G22" s="18"/>
      <c r="H22" s="20" t="s">
        <v>28</v>
      </c>
      <c r="I22" s="17"/>
      <c r="J22" s="20"/>
      <c r="K22" s="15"/>
      <c r="L22" s="15"/>
      <c r="M22" s="15"/>
      <c r="N22" s="15"/>
      <c r="O22" s="15"/>
      <c r="P22" s="15"/>
      <c r="Q22" s="15"/>
      <c r="R22" s="15"/>
      <c r="S22" s="15"/>
      <c r="T22" s="15"/>
    </row>
    <row r="23" spans="1:20" ht="12.75">
      <c r="A23" s="273"/>
      <c r="B23" s="16" t="s">
        <v>16</v>
      </c>
      <c r="C23" s="17"/>
      <c r="D23" s="17"/>
      <c r="E23" s="17"/>
      <c r="F23" s="17"/>
      <c r="G23" s="18"/>
      <c r="H23" s="20" t="s">
        <v>29</v>
      </c>
      <c r="I23" s="17"/>
      <c r="J23" s="20"/>
      <c r="K23" s="15"/>
      <c r="L23" s="15"/>
      <c r="M23" s="15"/>
      <c r="N23" s="15"/>
      <c r="O23" s="15"/>
      <c r="P23" s="15"/>
      <c r="Q23" s="15"/>
      <c r="R23" s="15"/>
      <c r="S23" s="15"/>
      <c r="T23" s="15"/>
    </row>
    <row r="24" spans="1:20" ht="12.75">
      <c r="A24" s="273"/>
      <c r="B24" s="16" t="s">
        <v>16</v>
      </c>
      <c r="C24" s="17"/>
      <c r="D24" s="17"/>
      <c r="E24" s="17"/>
      <c r="F24" s="17"/>
      <c r="G24" s="18"/>
      <c r="H24" s="20" t="s">
        <v>30</v>
      </c>
      <c r="I24" s="17"/>
      <c r="J24" s="20"/>
      <c r="K24" s="15"/>
      <c r="L24" s="15"/>
      <c r="M24" s="15"/>
      <c r="N24" s="15"/>
      <c r="O24" s="15"/>
      <c r="P24" s="15"/>
      <c r="Q24" s="15"/>
      <c r="R24" s="15"/>
      <c r="S24" s="15"/>
      <c r="T24" s="15"/>
    </row>
    <row r="25" spans="1:20" ht="12.75">
      <c r="A25" s="273"/>
      <c r="B25" s="16" t="s">
        <v>16</v>
      </c>
      <c r="C25" s="17" t="s">
        <v>41</v>
      </c>
      <c r="D25" s="17" t="s">
        <v>19</v>
      </c>
      <c r="E25" s="17"/>
      <c r="F25" s="17"/>
      <c r="G25" s="26" t="s">
        <v>42</v>
      </c>
      <c r="H25" s="27" t="s">
        <v>34</v>
      </c>
      <c r="I25" s="17" t="s">
        <v>43</v>
      </c>
      <c r="J25" s="17"/>
      <c r="K25" s="22"/>
      <c r="L25" s="22"/>
      <c r="M25" s="22"/>
      <c r="N25" s="22"/>
      <c r="O25" s="22"/>
      <c r="P25" s="22"/>
      <c r="Q25" s="22"/>
      <c r="R25" s="22"/>
      <c r="S25" s="22"/>
      <c r="T25" s="22"/>
    </row>
    <row r="26" spans="1:20" ht="18" customHeight="1">
      <c r="A26" s="273"/>
      <c r="B26" s="16" t="s">
        <v>16</v>
      </c>
      <c r="C26" s="17" t="s">
        <v>44</v>
      </c>
      <c r="D26" s="17" t="s">
        <v>19</v>
      </c>
      <c r="E26" s="17" t="s">
        <v>45</v>
      </c>
      <c r="F26" s="17"/>
      <c r="G26" s="26" t="s">
        <v>46</v>
      </c>
      <c r="H26" s="28" t="s">
        <v>35</v>
      </c>
      <c r="I26" s="17" t="s">
        <v>23</v>
      </c>
      <c r="J26" s="17"/>
      <c r="K26" s="22"/>
      <c r="L26" s="22"/>
      <c r="M26" s="22"/>
      <c r="N26" s="22"/>
      <c r="O26" s="22"/>
      <c r="P26" s="22"/>
      <c r="Q26" s="22"/>
      <c r="R26" s="22"/>
      <c r="S26" s="22"/>
      <c r="T26" s="22"/>
    </row>
    <row r="27" spans="1:20" ht="16.5" customHeight="1">
      <c r="A27" s="273"/>
      <c r="B27" s="16" t="s">
        <v>16</v>
      </c>
      <c r="C27" s="17" t="s">
        <v>41</v>
      </c>
      <c r="D27" s="17" t="s">
        <v>19</v>
      </c>
      <c r="E27" s="17" t="s">
        <v>47</v>
      </c>
      <c r="F27" s="17"/>
      <c r="G27" s="29" t="s">
        <v>48</v>
      </c>
      <c r="H27" s="25" t="s">
        <v>36</v>
      </c>
      <c r="I27" s="17" t="s">
        <v>23</v>
      </c>
      <c r="J27" s="20"/>
      <c r="K27" s="15"/>
      <c r="L27" s="15"/>
      <c r="M27" s="15"/>
      <c r="N27" s="15"/>
      <c r="O27" s="15"/>
      <c r="P27" s="15"/>
      <c r="Q27" s="15"/>
      <c r="R27" s="15"/>
      <c r="S27" s="15"/>
      <c r="T27" s="15"/>
    </row>
    <row r="28" spans="1:20" ht="12.75">
      <c r="A28" s="273"/>
      <c r="B28" s="16" t="s">
        <v>16</v>
      </c>
      <c r="C28" s="17"/>
      <c r="D28" s="17"/>
      <c r="E28" s="17"/>
      <c r="F28" s="17"/>
      <c r="G28" s="29"/>
      <c r="H28" s="25" t="s">
        <v>37</v>
      </c>
      <c r="I28" s="17"/>
      <c r="J28" s="20"/>
      <c r="K28" s="15"/>
      <c r="L28" s="15"/>
      <c r="M28" s="15"/>
      <c r="N28" s="15"/>
      <c r="O28" s="15"/>
      <c r="P28" s="15"/>
      <c r="Q28" s="15"/>
      <c r="R28" s="15"/>
      <c r="S28" s="15"/>
      <c r="T28" s="15"/>
    </row>
    <row r="29" spans="1:20" ht="12.75">
      <c r="A29" s="274"/>
      <c r="B29" s="16" t="s">
        <v>16</v>
      </c>
      <c r="C29" s="17"/>
      <c r="D29" s="17"/>
      <c r="E29" s="17"/>
      <c r="F29" s="17"/>
      <c r="G29" s="18"/>
      <c r="H29" s="25" t="s">
        <v>38</v>
      </c>
      <c r="I29" s="17"/>
      <c r="J29" s="20"/>
      <c r="K29" s="15"/>
      <c r="L29" s="15"/>
      <c r="M29" s="15"/>
      <c r="N29" s="15"/>
      <c r="O29" s="15"/>
      <c r="P29" s="15"/>
      <c r="Q29" s="15"/>
      <c r="R29" s="15"/>
      <c r="S29" s="15"/>
      <c r="T29" s="15"/>
    </row>
    <row r="30" spans="1:20" ht="114.75">
      <c r="A30" s="272">
        <v>46056</v>
      </c>
      <c r="B30" s="16" t="s">
        <v>16</v>
      </c>
      <c r="C30" s="17" t="s">
        <v>18</v>
      </c>
      <c r="D30" s="17" t="s">
        <v>19</v>
      </c>
      <c r="E30" s="17"/>
      <c r="F30" s="17"/>
      <c r="G30" s="18" t="s">
        <v>49</v>
      </c>
      <c r="H30" s="19" t="s">
        <v>17</v>
      </c>
      <c r="I30" s="17" t="s">
        <v>43</v>
      </c>
      <c r="J30" s="20"/>
      <c r="K30" s="15"/>
      <c r="L30" s="15"/>
      <c r="M30" s="15"/>
      <c r="N30" s="15"/>
      <c r="O30" s="15"/>
      <c r="P30" s="15"/>
      <c r="Q30" s="15"/>
      <c r="R30" s="15"/>
      <c r="S30" s="15"/>
      <c r="T30" s="15"/>
    </row>
    <row r="31" spans="1:20" ht="12.75">
      <c r="A31" s="273"/>
      <c r="B31" s="16" t="s">
        <v>16</v>
      </c>
      <c r="C31" s="17"/>
      <c r="D31" s="17"/>
      <c r="E31" s="17"/>
      <c r="F31" s="17"/>
      <c r="G31" s="18"/>
      <c r="H31" s="20" t="s">
        <v>22</v>
      </c>
      <c r="I31" s="17"/>
      <c r="J31" s="20"/>
      <c r="K31" s="15"/>
      <c r="L31" s="15"/>
      <c r="M31" s="15"/>
      <c r="N31" s="15"/>
      <c r="O31" s="15"/>
      <c r="P31" s="15"/>
      <c r="Q31" s="15"/>
      <c r="R31" s="15"/>
      <c r="S31" s="15"/>
      <c r="T31" s="15"/>
    </row>
    <row r="32" spans="1:20" ht="12.75">
      <c r="A32" s="273"/>
      <c r="B32" s="16" t="s">
        <v>16</v>
      </c>
      <c r="C32" s="16"/>
      <c r="D32" s="16"/>
      <c r="E32" s="30"/>
      <c r="F32" s="16"/>
      <c r="G32" s="31"/>
      <c r="H32" s="20" t="s">
        <v>24</v>
      </c>
      <c r="I32" s="17"/>
      <c r="J32" s="20"/>
      <c r="K32" s="15"/>
      <c r="L32" s="15"/>
      <c r="M32" s="15"/>
      <c r="N32" s="15"/>
      <c r="O32" s="15"/>
      <c r="P32" s="15"/>
      <c r="Q32" s="15"/>
      <c r="R32" s="15"/>
      <c r="S32" s="15"/>
      <c r="T32" s="15"/>
    </row>
    <row r="33" spans="1:20" ht="12.75">
      <c r="A33" s="273"/>
      <c r="B33" s="16" t="s">
        <v>16</v>
      </c>
      <c r="C33" s="16"/>
      <c r="D33" s="16"/>
      <c r="E33" s="16"/>
      <c r="F33" s="16"/>
      <c r="G33" s="26"/>
      <c r="H33" s="20" t="s">
        <v>25</v>
      </c>
      <c r="I33" s="17"/>
      <c r="J33" s="20"/>
      <c r="K33" s="15"/>
      <c r="L33" s="15"/>
      <c r="M33" s="15"/>
      <c r="N33" s="15"/>
      <c r="O33" s="15"/>
      <c r="P33" s="15"/>
      <c r="Q33" s="15"/>
      <c r="R33" s="15"/>
      <c r="S33" s="15"/>
      <c r="T33" s="15"/>
    </row>
    <row r="34" spans="1:20" ht="12.75">
      <c r="A34" s="273"/>
      <c r="B34" s="16" t="s">
        <v>16</v>
      </c>
      <c r="C34" s="17"/>
      <c r="D34" s="17"/>
      <c r="E34" s="17"/>
      <c r="F34" s="17"/>
      <c r="G34" s="18"/>
      <c r="H34" s="20" t="s">
        <v>26</v>
      </c>
      <c r="I34" s="17"/>
      <c r="J34" s="20"/>
      <c r="K34" s="15"/>
      <c r="L34" s="15"/>
      <c r="M34" s="15"/>
      <c r="N34" s="15"/>
      <c r="O34" s="15"/>
      <c r="P34" s="15"/>
      <c r="Q34" s="15"/>
      <c r="R34" s="15"/>
      <c r="S34" s="15"/>
      <c r="T34" s="15"/>
    </row>
    <row r="35" spans="1:20" ht="114.75">
      <c r="A35" s="273"/>
      <c r="B35" s="16" t="s">
        <v>16</v>
      </c>
      <c r="C35" s="17" t="s">
        <v>18</v>
      </c>
      <c r="D35" s="17" t="s">
        <v>19</v>
      </c>
      <c r="E35" s="17"/>
      <c r="F35" s="17"/>
      <c r="G35" s="18" t="s">
        <v>50</v>
      </c>
      <c r="H35" s="20" t="s">
        <v>27</v>
      </c>
      <c r="I35" s="17" t="s">
        <v>43</v>
      </c>
      <c r="J35" s="20"/>
      <c r="K35" s="15"/>
      <c r="L35" s="15"/>
      <c r="M35" s="15"/>
      <c r="N35" s="15"/>
      <c r="O35" s="15"/>
      <c r="P35" s="15"/>
      <c r="Q35" s="15"/>
      <c r="R35" s="15"/>
      <c r="S35" s="15"/>
      <c r="T35" s="15"/>
    </row>
    <row r="36" spans="1:20" ht="12.75">
      <c r="A36" s="273"/>
      <c r="B36" s="16" t="s">
        <v>16</v>
      </c>
      <c r="C36" s="17"/>
      <c r="D36" s="17"/>
      <c r="E36" s="17"/>
      <c r="F36" s="17"/>
      <c r="G36" s="18"/>
      <c r="H36" s="20" t="s">
        <v>28</v>
      </c>
      <c r="I36" s="17"/>
      <c r="J36" s="20"/>
      <c r="K36" s="15"/>
      <c r="L36" s="15"/>
      <c r="M36" s="15"/>
      <c r="N36" s="15"/>
      <c r="O36" s="15"/>
      <c r="P36" s="15"/>
      <c r="Q36" s="15"/>
      <c r="R36" s="15"/>
      <c r="S36" s="15"/>
      <c r="T36" s="15"/>
    </row>
    <row r="37" spans="1:20" ht="12.75">
      <c r="A37" s="273"/>
      <c r="B37" s="16" t="s">
        <v>16</v>
      </c>
      <c r="C37" s="17"/>
      <c r="D37" s="17"/>
      <c r="E37" s="17"/>
      <c r="F37" s="17"/>
      <c r="G37" s="18"/>
      <c r="H37" s="20" t="s">
        <v>29</v>
      </c>
      <c r="I37" s="17"/>
      <c r="J37" s="20"/>
      <c r="K37" s="15"/>
      <c r="L37" s="15"/>
      <c r="M37" s="15"/>
      <c r="N37" s="15"/>
      <c r="O37" s="15"/>
      <c r="P37" s="15"/>
      <c r="Q37" s="15"/>
      <c r="R37" s="15"/>
      <c r="S37" s="15"/>
      <c r="T37" s="15"/>
    </row>
    <row r="38" spans="1:20" ht="12.75">
      <c r="A38" s="273"/>
      <c r="B38" s="16" t="s">
        <v>16</v>
      </c>
      <c r="C38" s="17"/>
      <c r="D38" s="17"/>
      <c r="E38" s="17"/>
      <c r="F38" s="17"/>
      <c r="G38" s="26"/>
      <c r="H38" s="20" t="s">
        <v>30</v>
      </c>
      <c r="I38" s="17"/>
      <c r="J38" s="20"/>
      <c r="K38" s="15"/>
      <c r="L38" s="15"/>
      <c r="M38" s="15"/>
      <c r="N38" s="15"/>
      <c r="O38" s="15"/>
      <c r="P38" s="15"/>
      <c r="Q38" s="15"/>
      <c r="R38" s="15"/>
      <c r="S38" s="15"/>
      <c r="T38" s="15"/>
    </row>
    <row r="39" spans="1:20" ht="12.75">
      <c r="A39" s="273"/>
      <c r="B39" s="16" t="s">
        <v>16</v>
      </c>
      <c r="C39" s="17"/>
      <c r="D39" s="17"/>
      <c r="E39" s="17"/>
      <c r="F39" s="17"/>
      <c r="G39" s="26"/>
      <c r="H39" s="24" t="s">
        <v>34</v>
      </c>
      <c r="I39" s="17"/>
      <c r="J39" s="20"/>
      <c r="K39" s="15"/>
      <c r="L39" s="15"/>
      <c r="M39" s="15"/>
      <c r="N39" s="15"/>
      <c r="O39" s="15"/>
      <c r="P39" s="15"/>
      <c r="Q39" s="15"/>
      <c r="R39" s="15"/>
      <c r="S39" s="15"/>
      <c r="T39" s="15"/>
    </row>
    <row r="40" spans="1:20" ht="12.75">
      <c r="A40" s="273"/>
      <c r="B40" s="16" t="s">
        <v>16</v>
      </c>
      <c r="C40" s="17"/>
      <c r="D40" s="17"/>
      <c r="E40" s="17"/>
      <c r="F40" s="16"/>
      <c r="G40" s="26"/>
      <c r="H40" s="25" t="s">
        <v>35</v>
      </c>
      <c r="I40" s="17"/>
      <c r="J40" s="20"/>
      <c r="K40" s="15"/>
      <c r="L40" s="15"/>
      <c r="M40" s="15"/>
      <c r="N40" s="15"/>
      <c r="O40" s="15"/>
      <c r="P40" s="15"/>
      <c r="Q40" s="15"/>
      <c r="R40" s="15"/>
      <c r="S40" s="15"/>
      <c r="T40" s="15"/>
    </row>
    <row r="41" spans="1:20" ht="16.5" customHeight="1">
      <c r="A41" s="273"/>
      <c r="B41" s="16" t="s">
        <v>16</v>
      </c>
      <c r="C41" s="17"/>
      <c r="D41" s="17"/>
      <c r="E41" s="17"/>
      <c r="F41" s="17"/>
      <c r="G41" s="18"/>
      <c r="H41" s="25" t="s">
        <v>36</v>
      </c>
      <c r="I41" s="17"/>
      <c r="J41" s="20"/>
      <c r="K41" s="15"/>
      <c r="L41" s="15"/>
      <c r="M41" s="15"/>
      <c r="N41" s="15"/>
      <c r="O41" s="15"/>
      <c r="P41" s="15"/>
      <c r="Q41" s="15"/>
      <c r="R41" s="15"/>
      <c r="S41" s="15"/>
      <c r="T41" s="15"/>
    </row>
    <row r="42" spans="1:20" ht="12.75">
      <c r="A42" s="273"/>
      <c r="B42" s="16" t="s">
        <v>16</v>
      </c>
      <c r="C42" s="17"/>
      <c r="D42" s="17"/>
      <c r="E42" s="17"/>
      <c r="F42" s="17"/>
      <c r="G42" s="18"/>
      <c r="H42" s="25" t="s">
        <v>37</v>
      </c>
      <c r="I42" s="17"/>
      <c r="J42" s="20"/>
      <c r="K42" s="15"/>
      <c r="L42" s="15"/>
      <c r="M42" s="15"/>
      <c r="N42" s="15"/>
      <c r="O42" s="15"/>
      <c r="P42" s="15"/>
      <c r="Q42" s="15"/>
      <c r="R42" s="15"/>
      <c r="S42" s="15"/>
      <c r="T42" s="15"/>
    </row>
    <row r="43" spans="1:20" ht="12.75">
      <c r="A43" s="274"/>
      <c r="B43" s="16" t="s">
        <v>16</v>
      </c>
      <c r="C43" s="17"/>
      <c r="D43" s="17"/>
      <c r="E43" s="17"/>
      <c r="F43" s="17"/>
      <c r="G43" s="26"/>
      <c r="H43" s="25" t="s">
        <v>38</v>
      </c>
      <c r="I43" s="17"/>
      <c r="J43" s="20"/>
      <c r="K43" s="15"/>
      <c r="L43" s="15"/>
      <c r="M43" s="15"/>
      <c r="N43" s="15"/>
      <c r="O43" s="15"/>
      <c r="P43" s="15"/>
      <c r="Q43" s="15"/>
      <c r="R43" s="15"/>
      <c r="S43" s="15"/>
      <c r="T43" s="15"/>
    </row>
    <row r="44" spans="1:20" ht="63.75">
      <c r="A44" s="272">
        <v>46057</v>
      </c>
      <c r="B44" s="16" t="s">
        <v>51</v>
      </c>
      <c r="C44" s="17" t="s">
        <v>18</v>
      </c>
      <c r="D44" s="17" t="s">
        <v>19</v>
      </c>
      <c r="E44" s="17" t="s">
        <v>52</v>
      </c>
      <c r="F44" s="17"/>
      <c r="G44" s="26" t="s">
        <v>53</v>
      </c>
      <c r="H44" s="19" t="s">
        <v>17</v>
      </c>
      <c r="I44" s="17" t="s">
        <v>23</v>
      </c>
      <c r="J44" s="20"/>
      <c r="K44" s="15"/>
      <c r="L44" s="15"/>
      <c r="M44" s="15"/>
      <c r="N44" s="15"/>
      <c r="O44" s="15"/>
      <c r="P44" s="15"/>
      <c r="Q44" s="15"/>
      <c r="R44" s="15"/>
      <c r="S44" s="15"/>
      <c r="T44" s="15"/>
    </row>
    <row r="45" spans="1:20" ht="14.25">
      <c r="A45" s="273"/>
      <c r="B45" s="16" t="s">
        <v>51</v>
      </c>
      <c r="C45" s="17" t="s">
        <v>54</v>
      </c>
      <c r="D45" s="17" t="s">
        <v>19</v>
      </c>
      <c r="E45" s="18" t="s">
        <v>55</v>
      </c>
      <c r="F45" s="21"/>
      <c r="G45" s="26" t="s">
        <v>56</v>
      </c>
      <c r="H45" s="20" t="s">
        <v>22</v>
      </c>
      <c r="I45" s="17" t="s">
        <v>23</v>
      </c>
      <c r="J45" s="20"/>
      <c r="K45" s="15"/>
      <c r="L45" s="15"/>
      <c r="M45" s="15"/>
      <c r="N45" s="15"/>
      <c r="O45" s="15"/>
      <c r="P45" s="15"/>
      <c r="Q45" s="15"/>
      <c r="R45" s="15"/>
      <c r="S45" s="15"/>
      <c r="T45" s="15"/>
    </row>
    <row r="46" spans="1:20" ht="17.25" customHeight="1">
      <c r="A46" s="273"/>
      <c r="B46" s="16" t="s">
        <v>51</v>
      </c>
      <c r="C46" s="17" t="s">
        <v>18</v>
      </c>
      <c r="D46" s="17" t="s">
        <v>19</v>
      </c>
      <c r="E46" s="17" t="s">
        <v>57</v>
      </c>
      <c r="F46" s="17"/>
      <c r="G46" s="18" t="s">
        <v>58</v>
      </c>
      <c r="H46" s="20" t="s">
        <v>24</v>
      </c>
      <c r="I46" s="17" t="s">
        <v>43</v>
      </c>
      <c r="J46" s="32" t="s">
        <v>59</v>
      </c>
      <c r="K46" s="15"/>
      <c r="L46" s="15"/>
      <c r="M46" s="15"/>
      <c r="N46" s="15"/>
      <c r="O46" s="15"/>
      <c r="P46" s="15"/>
      <c r="Q46" s="15"/>
      <c r="R46" s="15"/>
      <c r="S46" s="15"/>
      <c r="T46" s="15"/>
    </row>
    <row r="47" spans="1:20" ht="140.25">
      <c r="A47" s="273"/>
      <c r="B47" s="16" t="s">
        <v>51</v>
      </c>
      <c r="C47" s="17" t="s">
        <v>54</v>
      </c>
      <c r="D47" s="17" t="s">
        <v>19</v>
      </c>
      <c r="E47" s="17" t="s">
        <v>60</v>
      </c>
      <c r="F47" s="17"/>
      <c r="G47" s="18" t="s">
        <v>61</v>
      </c>
      <c r="H47" s="20" t="s">
        <v>25</v>
      </c>
      <c r="I47" s="17" t="s">
        <v>62</v>
      </c>
      <c r="J47" s="20"/>
      <c r="K47" s="15"/>
      <c r="L47" s="15"/>
      <c r="M47" s="15"/>
      <c r="N47" s="15"/>
      <c r="O47" s="15"/>
      <c r="P47" s="15"/>
      <c r="Q47" s="15"/>
      <c r="R47" s="15"/>
      <c r="S47" s="15"/>
      <c r="T47" s="15"/>
    </row>
    <row r="48" spans="1:20" ht="89.25">
      <c r="A48" s="273"/>
      <c r="B48" s="16" t="s">
        <v>51</v>
      </c>
      <c r="C48" s="17" t="s">
        <v>54</v>
      </c>
      <c r="D48" s="17" t="s">
        <v>19</v>
      </c>
      <c r="E48" s="20" t="s">
        <v>63</v>
      </c>
      <c r="F48" s="33"/>
      <c r="G48" s="18" t="s">
        <v>64</v>
      </c>
      <c r="H48" s="20" t="s">
        <v>26</v>
      </c>
      <c r="I48" s="17" t="s">
        <v>23</v>
      </c>
      <c r="J48" s="20"/>
      <c r="K48" s="15"/>
      <c r="L48" s="15"/>
      <c r="M48" s="15"/>
      <c r="N48" s="15"/>
      <c r="O48" s="15"/>
      <c r="P48" s="15"/>
      <c r="Q48" s="15"/>
      <c r="R48" s="15"/>
      <c r="S48" s="15"/>
      <c r="T48" s="15"/>
    </row>
    <row r="49" spans="1:20" ht="16.5" customHeight="1">
      <c r="A49" s="273"/>
      <c r="B49" s="16" t="s">
        <v>51</v>
      </c>
      <c r="C49" s="17" t="s">
        <v>54</v>
      </c>
      <c r="D49" s="17" t="s">
        <v>19</v>
      </c>
      <c r="E49" s="18" t="s">
        <v>55</v>
      </c>
      <c r="F49" s="17"/>
      <c r="G49" s="18" t="s">
        <v>65</v>
      </c>
      <c r="H49" s="20" t="s">
        <v>27</v>
      </c>
      <c r="I49" s="17" t="s">
        <v>23</v>
      </c>
      <c r="J49" s="20"/>
      <c r="K49" s="15"/>
      <c r="L49" s="15"/>
      <c r="M49" s="15"/>
      <c r="N49" s="15"/>
      <c r="O49" s="15"/>
      <c r="P49" s="15"/>
      <c r="Q49" s="15"/>
      <c r="R49" s="15"/>
      <c r="S49" s="15"/>
      <c r="T49" s="15"/>
    </row>
    <row r="50" spans="1:20" ht="18" customHeight="1">
      <c r="A50" s="273"/>
      <c r="B50" s="16" t="s">
        <v>51</v>
      </c>
      <c r="C50" s="17"/>
      <c r="D50" s="17"/>
      <c r="E50" s="17"/>
      <c r="F50" s="17"/>
      <c r="G50" s="18"/>
      <c r="H50" s="20" t="s">
        <v>28</v>
      </c>
      <c r="I50" s="17"/>
      <c r="J50" s="20"/>
      <c r="K50" s="15"/>
      <c r="L50" s="15"/>
      <c r="M50" s="15"/>
      <c r="N50" s="15"/>
      <c r="O50" s="15"/>
      <c r="P50" s="15"/>
      <c r="Q50" s="15"/>
      <c r="R50" s="15"/>
      <c r="S50" s="15"/>
      <c r="T50" s="15"/>
    </row>
    <row r="51" spans="1:20" ht="12.75">
      <c r="A51" s="273"/>
      <c r="B51" s="16" t="s">
        <v>51</v>
      </c>
      <c r="C51" s="17"/>
      <c r="D51" s="17"/>
      <c r="E51" s="17"/>
      <c r="F51" s="17"/>
      <c r="G51" s="18"/>
      <c r="H51" s="20" t="s">
        <v>29</v>
      </c>
      <c r="I51" s="17"/>
      <c r="J51" s="20"/>
      <c r="K51" s="15"/>
      <c r="L51" s="15"/>
      <c r="M51" s="15"/>
      <c r="N51" s="15"/>
      <c r="O51" s="15"/>
      <c r="P51" s="15"/>
      <c r="Q51" s="15"/>
      <c r="R51" s="15"/>
      <c r="S51" s="15"/>
      <c r="T51" s="15"/>
    </row>
    <row r="52" spans="1:20" ht="12.75">
      <c r="A52" s="273"/>
      <c r="B52" s="16" t="s">
        <v>51</v>
      </c>
      <c r="C52" s="17"/>
      <c r="D52" s="17"/>
      <c r="E52" s="17"/>
      <c r="F52" s="17"/>
      <c r="G52" s="18"/>
      <c r="H52" s="20" t="s">
        <v>30</v>
      </c>
      <c r="I52" s="17"/>
      <c r="J52" s="20"/>
      <c r="K52" s="15"/>
      <c r="L52" s="15"/>
      <c r="M52" s="15"/>
      <c r="N52" s="15"/>
      <c r="O52" s="15"/>
      <c r="P52" s="15"/>
      <c r="Q52" s="15"/>
      <c r="R52" s="15"/>
      <c r="S52" s="15"/>
      <c r="T52" s="15"/>
    </row>
    <row r="53" spans="1:20" ht="12.75">
      <c r="A53" s="273"/>
      <c r="B53" s="16" t="s">
        <v>51</v>
      </c>
      <c r="C53" s="17"/>
      <c r="D53" s="17"/>
      <c r="E53" s="17"/>
      <c r="F53" s="17"/>
      <c r="G53" s="18"/>
      <c r="H53" s="24" t="s">
        <v>34</v>
      </c>
      <c r="I53" s="17"/>
      <c r="J53" s="20"/>
      <c r="K53" s="15"/>
      <c r="L53" s="15"/>
      <c r="M53" s="15"/>
      <c r="N53" s="15"/>
      <c r="O53" s="15"/>
      <c r="P53" s="15"/>
      <c r="Q53" s="15"/>
      <c r="R53" s="15"/>
      <c r="S53" s="15"/>
      <c r="T53" s="15"/>
    </row>
    <row r="54" spans="1:20" ht="51">
      <c r="A54" s="273"/>
      <c r="B54" s="16" t="s">
        <v>51</v>
      </c>
      <c r="C54" s="17" t="s">
        <v>44</v>
      </c>
      <c r="D54" s="17" t="s">
        <v>19</v>
      </c>
      <c r="E54" s="17" t="s">
        <v>66</v>
      </c>
      <c r="F54" s="17"/>
      <c r="G54" s="18" t="s">
        <v>67</v>
      </c>
      <c r="H54" s="25" t="s">
        <v>35</v>
      </c>
      <c r="I54" s="17" t="s">
        <v>23</v>
      </c>
      <c r="J54" s="20"/>
      <c r="K54" s="15"/>
      <c r="L54" s="15"/>
      <c r="M54" s="15"/>
      <c r="N54" s="15"/>
      <c r="O54" s="15"/>
      <c r="P54" s="15"/>
      <c r="Q54" s="15"/>
      <c r="R54" s="15"/>
      <c r="S54" s="15"/>
      <c r="T54" s="15"/>
    </row>
    <row r="55" spans="1:20" ht="18" customHeight="1">
      <c r="A55" s="273"/>
      <c r="B55" s="16" t="s">
        <v>51</v>
      </c>
      <c r="C55" s="17"/>
      <c r="D55" s="17"/>
      <c r="E55" s="17"/>
      <c r="F55" s="17"/>
      <c r="G55" s="18"/>
      <c r="H55" s="25" t="s">
        <v>36</v>
      </c>
      <c r="I55" s="17"/>
      <c r="J55" s="20"/>
      <c r="K55" s="15"/>
      <c r="L55" s="15"/>
      <c r="M55" s="15"/>
      <c r="N55" s="15"/>
      <c r="O55" s="15"/>
      <c r="P55" s="15"/>
      <c r="Q55" s="15"/>
      <c r="R55" s="15"/>
      <c r="S55" s="15"/>
      <c r="T55" s="15"/>
    </row>
    <row r="56" spans="1:20" ht="12.75">
      <c r="A56" s="273"/>
      <c r="B56" s="16" t="s">
        <v>51</v>
      </c>
      <c r="C56" s="17"/>
      <c r="D56" s="17"/>
      <c r="E56" s="17"/>
      <c r="F56" s="17"/>
      <c r="G56" s="18"/>
      <c r="H56" s="25" t="s">
        <v>37</v>
      </c>
      <c r="I56" s="17"/>
      <c r="J56" s="20"/>
      <c r="K56" s="15"/>
      <c r="L56" s="15"/>
      <c r="M56" s="15"/>
      <c r="N56" s="15"/>
      <c r="O56" s="15"/>
      <c r="P56" s="15"/>
      <c r="Q56" s="15"/>
      <c r="R56" s="15"/>
      <c r="S56" s="15"/>
      <c r="T56" s="15"/>
    </row>
    <row r="57" spans="1:20" ht="12.75">
      <c r="A57" s="274"/>
      <c r="B57" s="16" t="s">
        <v>51</v>
      </c>
      <c r="C57" s="17"/>
      <c r="D57" s="17"/>
      <c r="E57" s="17"/>
      <c r="F57" s="17"/>
      <c r="G57" s="18"/>
      <c r="H57" s="25" t="s">
        <v>38</v>
      </c>
      <c r="I57" s="17"/>
      <c r="J57" s="20"/>
      <c r="K57" s="15"/>
      <c r="L57" s="15"/>
      <c r="M57" s="15"/>
      <c r="N57" s="15"/>
      <c r="O57" s="15"/>
      <c r="P57" s="15"/>
      <c r="Q57" s="15"/>
      <c r="R57" s="15"/>
      <c r="S57" s="15"/>
      <c r="T57" s="15"/>
    </row>
    <row r="58" spans="1:20" ht="204">
      <c r="A58" s="272">
        <v>46058</v>
      </c>
      <c r="B58" s="16" t="s">
        <v>51</v>
      </c>
      <c r="C58" s="17" t="s">
        <v>68</v>
      </c>
      <c r="D58" s="17" t="s">
        <v>19</v>
      </c>
      <c r="E58" s="17" t="s">
        <v>69</v>
      </c>
      <c r="F58" s="17"/>
      <c r="G58" s="18" t="s">
        <v>70</v>
      </c>
      <c r="H58" s="34" t="s">
        <v>17</v>
      </c>
      <c r="I58" s="17" t="s">
        <v>23</v>
      </c>
      <c r="J58" s="20"/>
      <c r="K58" s="15"/>
      <c r="L58" s="15"/>
      <c r="M58" s="15"/>
      <c r="N58" s="15"/>
      <c r="O58" s="15"/>
      <c r="P58" s="15"/>
      <c r="Q58" s="15"/>
      <c r="R58" s="15"/>
      <c r="S58" s="15"/>
      <c r="T58" s="15"/>
    </row>
    <row r="59" spans="1:20" ht="395.25">
      <c r="A59" s="273"/>
      <c r="B59" s="16" t="s">
        <v>51</v>
      </c>
      <c r="C59" s="17" t="s">
        <v>18</v>
      </c>
      <c r="D59" s="17" t="s">
        <v>19</v>
      </c>
      <c r="E59" s="17" t="s">
        <v>71</v>
      </c>
      <c r="F59" s="17"/>
      <c r="G59" s="18" t="s">
        <v>72</v>
      </c>
      <c r="H59" s="35" t="s">
        <v>22</v>
      </c>
      <c r="I59" s="17" t="s">
        <v>43</v>
      </c>
      <c r="J59" s="32" t="s">
        <v>59</v>
      </c>
      <c r="K59" s="15"/>
      <c r="L59" s="15"/>
      <c r="M59" s="15"/>
      <c r="N59" s="15"/>
      <c r="O59" s="15"/>
      <c r="P59" s="15"/>
      <c r="Q59" s="15"/>
      <c r="R59" s="15"/>
      <c r="S59" s="15"/>
      <c r="T59" s="15"/>
    </row>
    <row r="60" spans="1:20" ht="178.5">
      <c r="A60" s="273"/>
      <c r="B60" s="16" t="s">
        <v>51</v>
      </c>
      <c r="C60" s="17" t="s">
        <v>54</v>
      </c>
      <c r="D60" s="17" t="s">
        <v>19</v>
      </c>
      <c r="E60" s="18" t="s">
        <v>55</v>
      </c>
      <c r="F60" s="17"/>
      <c r="G60" s="18" t="s">
        <v>73</v>
      </c>
      <c r="H60" s="35" t="s">
        <v>24</v>
      </c>
      <c r="I60" s="17" t="s">
        <v>23</v>
      </c>
      <c r="J60" s="20"/>
      <c r="K60" s="15"/>
      <c r="L60" s="15"/>
      <c r="M60" s="15"/>
      <c r="N60" s="15"/>
      <c r="O60" s="15"/>
      <c r="P60" s="15"/>
      <c r="Q60" s="15"/>
      <c r="R60" s="15"/>
      <c r="S60" s="15"/>
      <c r="T60" s="15"/>
    </row>
    <row r="61" spans="1:20" ht="16.5" customHeight="1">
      <c r="A61" s="273"/>
      <c r="B61" s="16" t="s">
        <v>51</v>
      </c>
      <c r="C61" s="17" t="s">
        <v>54</v>
      </c>
      <c r="D61" s="17" t="s">
        <v>19</v>
      </c>
      <c r="E61" s="18" t="s">
        <v>55</v>
      </c>
      <c r="F61" s="17"/>
      <c r="G61" s="18" t="s">
        <v>74</v>
      </c>
      <c r="H61" s="35" t="s">
        <v>25</v>
      </c>
      <c r="I61" s="17" t="s">
        <v>23</v>
      </c>
      <c r="J61" s="20"/>
      <c r="K61" s="15"/>
      <c r="L61" s="15"/>
      <c r="M61" s="15"/>
      <c r="N61" s="15"/>
      <c r="O61" s="15"/>
      <c r="P61" s="15"/>
      <c r="Q61" s="15"/>
      <c r="R61" s="15"/>
      <c r="S61" s="15"/>
      <c r="T61" s="15"/>
    </row>
    <row r="62" spans="1:20" ht="12.75">
      <c r="A62" s="273"/>
      <c r="B62" s="16" t="s">
        <v>51</v>
      </c>
      <c r="C62" s="17"/>
      <c r="D62" s="17"/>
      <c r="E62" s="18"/>
      <c r="F62" s="17"/>
      <c r="G62" s="18"/>
      <c r="H62" s="35" t="s">
        <v>26</v>
      </c>
      <c r="I62" s="17"/>
      <c r="J62" s="20"/>
      <c r="K62" s="15"/>
      <c r="L62" s="15"/>
      <c r="M62" s="15"/>
      <c r="N62" s="15"/>
      <c r="O62" s="15"/>
      <c r="P62" s="15"/>
      <c r="Q62" s="15"/>
      <c r="R62" s="15"/>
      <c r="S62" s="15"/>
      <c r="T62" s="15"/>
    </row>
    <row r="63" spans="1:20" ht="12.75">
      <c r="A63" s="273"/>
      <c r="B63" s="16" t="s">
        <v>51</v>
      </c>
      <c r="C63" s="17"/>
      <c r="D63" s="17"/>
      <c r="E63" s="17"/>
      <c r="F63" s="17"/>
      <c r="G63" s="26"/>
      <c r="H63" s="35" t="s">
        <v>27</v>
      </c>
      <c r="I63" s="17"/>
      <c r="J63" s="20"/>
      <c r="K63" s="15"/>
      <c r="L63" s="15"/>
      <c r="M63" s="15"/>
      <c r="N63" s="15"/>
      <c r="O63" s="15"/>
      <c r="P63" s="15"/>
      <c r="Q63" s="15"/>
      <c r="R63" s="15"/>
      <c r="S63" s="15"/>
      <c r="T63" s="15"/>
    </row>
    <row r="64" spans="1:20" ht="17.25" customHeight="1">
      <c r="A64" s="273"/>
      <c r="B64" s="16" t="s">
        <v>51</v>
      </c>
      <c r="C64" s="17"/>
      <c r="D64" s="17"/>
      <c r="E64" s="17"/>
      <c r="F64" s="17"/>
      <c r="G64" s="18"/>
      <c r="H64" s="35" t="s">
        <v>28</v>
      </c>
      <c r="I64" s="17"/>
      <c r="J64" s="20"/>
      <c r="K64" s="15"/>
      <c r="L64" s="15"/>
      <c r="M64" s="15"/>
      <c r="N64" s="15"/>
      <c r="O64" s="15"/>
      <c r="P64" s="15"/>
      <c r="Q64" s="15"/>
      <c r="R64" s="15"/>
      <c r="S64" s="15"/>
      <c r="T64" s="15"/>
    </row>
    <row r="65" spans="1:20" ht="16.5" customHeight="1">
      <c r="A65" s="273"/>
      <c r="B65" s="16" t="s">
        <v>51</v>
      </c>
      <c r="C65" s="17"/>
      <c r="D65" s="17"/>
      <c r="E65" s="36"/>
      <c r="F65" s="37"/>
      <c r="G65" s="18"/>
      <c r="H65" s="35" t="s">
        <v>29</v>
      </c>
      <c r="I65" s="17"/>
      <c r="J65" s="20"/>
      <c r="K65" s="15"/>
      <c r="L65" s="15"/>
      <c r="M65" s="15"/>
      <c r="N65" s="15"/>
      <c r="O65" s="15"/>
      <c r="P65" s="15"/>
      <c r="Q65" s="15"/>
      <c r="R65" s="15"/>
      <c r="S65" s="15"/>
      <c r="T65" s="15"/>
    </row>
    <row r="66" spans="1:20" ht="15" customHeight="1">
      <c r="A66" s="273"/>
      <c r="B66" s="16" t="s">
        <v>51</v>
      </c>
      <c r="C66" s="17"/>
      <c r="D66" s="17"/>
      <c r="E66" s="17"/>
      <c r="F66" s="17"/>
      <c r="G66" s="18"/>
      <c r="H66" s="35" t="s">
        <v>30</v>
      </c>
      <c r="I66" s="17"/>
      <c r="J66" s="20"/>
      <c r="K66" s="15"/>
      <c r="L66" s="15"/>
      <c r="M66" s="15"/>
      <c r="N66" s="15"/>
      <c r="O66" s="15"/>
      <c r="P66" s="15"/>
      <c r="Q66" s="15"/>
      <c r="R66" s="15"/>
      <c r="S66" s="15"/>
      <c r="T66" s="15"/>
    </row>
    <row r="67" spans="1:20" ht="12.75">
      <c r="A67" s="273"/>
      <c r="B67" s="16" t="s">
        <v>51</v>
      </c>
      <c r="C67" s="17"/>
      <c r="D67" s="17"/>
      <c r="E67" s="17"/>
      <c r="F67" s="17"/>
      <c r="G67" s="26"/>
      <c r="H67" s="38" t="s">
        <v>34</v>
      </c>
      <c r="I67" s="17"/>
      <c r="J67" s="20"/>
      <c r="K67" s="15"/>
      <c r="L67" s="15"/>
      <c r="M67" s="15"/>
      <c r="N67" s="15"/>
      <c r="O67" s="15"/>
      <c r="P67" s="15"/>
      <c r="Q67" s="15"/>
      <c r="R67" s="15"/>
      <c r="S67" s="15"/>
      <c r="T67" s="15"/>
    </row>
    <row r="68" spans="1:20" ht="25.5">
      <c r="A68" s="273"/>
      <c r="B68" s="16" t="s">
        <v>51</v>
      </c>
      <c r="C68" s="17" t="s">
        <v>75</v>
      </c>
      <c r="D68" s="17" t="s">
        <v>19</v>
      </c>
      <c r="E68" s="17" t="s">
        <v>76</v>
      </c>
      <c r="F68" s="17"/>
      <c r="G68" s="18" t="s">
        <v>77</v>
      </c>
      <c r="H68" s="38" t="s">
        <v>35</v>
      </c>
      <c r="I68" s="17" t="s">
        <v>23</v>
      </c>
      <c r="J68" s="20"/>
      <c r="K68" s="15"/>
      <c r="L68" s="15"/>
      <c r="M68" s="15"/>
      <c r="N68" s="15"/>
      <c r="O68" s="15"/>
      <c r="P68" s="15"/>
      <c r="Q68" s="15"/>
      <c r="R68" s="15"/>
      <c r="S68" s="15"/>
      <c r="T68" s="15"/>
    </row>
    <row r="69" spans="1:20" ht="12.75">
      <c r="A69" s="273"/>
      <c r="B69" s="16" t="s">
        <v>51</v>
      </c>
      <c r="C69" s="17"/>
      <c r="D69" s="17"/>
      <c r="E69" s="17"/>
      <c r="F69" s="17"/>
      <c r="G69" s="26"/>
      <c r="H69" s="39" t="s">
        <v>36</v>
      </c>
      <c r="I69" s="17"/>
      <c r="J69" s="17"/>
      <c r="K69" s="22"/>
      <c r="L69" s="22"/>
      <c r="M69" s="22"/>
      <c r="N69" s="22"/>
      <c r="O69" s="22"/>
      <c r="P69" s="22"/>
      <c r="Q69" s="22"/>
      <c r="R69" s="22"/>
      <c r="S69" s="22"/>
      <c r="T69" s="22"/>
    </row>
    <row r="70" spans="1:20" ht="12.75">
      <c r="A70" s="273"/>
      <c r="B70" s="16" t="s">
        <v>51</v>
      </c>
      <c r="C70" s="17"/>
      <c r="D70" s="17"/>
      <c r="E70" s="17"/>
      <c r="F70" s="17"/>
      <c r="G70" s="26"/>
      <c r="H70" s="39" t="s">
        <v>37</v>
      </c>
      <c r="I70" s="17"/>
      <c r="J70" s="17"/>
      <c r="K70" s="22"/>
      <c r="L70" s="22"/>
      <c r="M70" s="22"/>
      <c r="N70" s="22"/>
      <c r="O70" s="22"/>
      <c r="P70" s="22"/>
      <c r="Q70" s="22"/>
      <c r="R70" s="22"/>
      <c r="S70" s="22"/>
      <c r="T70" s="22"/>
    </row>
    <row r="71" spans="1:20" ht="12.75">
      <c r="A71" s="274"/>
      <c r="B71" s="16" t="s">
        <v>51</v>
      </c>
      <c r="C71" s="17"/>
      <c r="D71" s="17"/>
      <c r="E71" s="17"/>
      <c r="F71" s="17"/>
      <c r="G71" s="18"/>
      <c r="H71" s="35" t="s">
        <v>38</v>
      </c>
      <c r="I71" s="17"/>
      <c r="J71" s="20"/>
      <c r="K71" s="15"/>
      <c r="L71" s="15"/>
      <c r="M71" s="15"/>
      <c r="N71" s="15"/>
      <c r="O71" s="15"/>
      <c r="P71" s="15"/>
      <c r="Q71" s="15"/>
      <c r="R71" s="15"/>
      <c r="S71" s="15"/>
      <c r="T71" s="15"/>
    </row>
    <row r="72" spans="1:20" ht="12.75">
      <c r="A72" s="272">
        <v>46059</v>
      </c>
      <c r="B72" s="40" t="s">
        <v>78</v>
      </c>
      <c r="C72" s="17"/>
      <c r="D72" s="17"/>
      <c r="E72" s="17"/>
      <c r="F72" s="41"/>
      <c r="G72" s="42"/>
      <c r="H72" s="34" t="s">
        <v>17</v>
      </c>
      <c r="I72" s="17"/>
      <c r="J72" s="20"/>
      <c r="K72" s="15"/>
      <c r="L72" s="15"/>
      <c r="M72" s="15"/>
      <c r="N72" s="15"/>
      <c r="O72" s="15"/>
      <c r="P72" s="15"/>
      <c r="Q72" s="15"/>
      <c r="R72" s="15"/>
      <c r="S72" s="15"/>
      <c r="T72" s="15"/>
    </row>
    <row r="73" spans="1:20" ht="12.75">
      <c r="A73" s="273"/>
      <c r="B73" s="40" t="s">
        <v>78</v>
      </c>
      <c r="C73" s="17"/>
      <c r="D73" s="17"/>
      <c r="E73" s="17"/>
      <c r="F73" s="17"/>
      <c r="G73" s="18"/>
      <c r="H73" s="35" t="s">
        <v>22</v>
      </c>
      <c r="I73" s="17"/>
      <c r="J73" s="20"/>
      <c r="K73" s="15"/>
      <c r="L73" s="15"/>
      <c r="M73" s="15"/>
      <c r="N73" s="15"/>
      <c r="O73" s="15"/>
      <c r="P73" s="15"/>
      <c r="Q73" s="15"/>
      <c r="R73" s="15"/>
      <c r="S73" s="15"/>
      <c r="T73" s="15"/>
    </row>
    <row r="74" spans="1:20" ht="12.75">
      <c r="A74" s="273"/>
      <c r="B74" s="40" t="s">
        <v>78</v>
      </c>
      <c r="C74" s="17"/>
      <c r="D74" s="17"/>
      <c r="E74" s="17"/>
      <c r="F74" s="17"/>
      <c r="G74" s="18"/>
      <c r="H74" s="35" t="s">
        <v>24</v>
      </c>
      <c r="I74" s="17"/>
      <c r="J74" s="20"/>
      <c r="K74" s="15"/>
      <c r="L74" s="15"/>
      <c r="M74" s="15"/>
      <c r="N74" s="15"/>
      <c r="O74" s="15"/>
      <c r="P74" s="15"/>
      <c r="Q74" s="15"/>
      <c r="R74" s="15"/>
      <c r="S74" s="15"/>
      <c r="T74" s="15"/>
    </row>
    <row r="75" spans="1:20" ht="12.75">
      <c r="A75" s="273"/>
      <c r="B75" s="40" t="s">
        <v>78</v>
      </c>
      <c r="C75" s="17"/>
      <c r="D75" s="17"/>
      <c r="E75" s="17"/>
      <c r="F75" s="17"/>
      <c r="G75" s="18"/>
      <c r="H75" s="35" t="s">
        <v>25</v>
      </c>
      <c r="I75" s="17"/>
      <c r="J75" s="20"/>
      <c r="K75" s="15"/>
      <c r="L75" s="15"/>
      <c r="M75" s="15"/>
      <c r="N75" s="15"/>
      <c r="O75" s="15"/>
      <c r="P75" s="15"/>
      <c r="Q75" s="15"/>
      <c r="R75" s="15"/>
      <c r="S75" s="15"/>
      <c r="T75" s="15"/>
    </row>
    <row r="76" spans="1:20" ht="12.75">
      <c r="A76" s="273"/>
      <c r="B76" s="16" t="s">
        <v>78</v>
      </c>
      <c r="C76" s="17"/>
      <c r="D76" s="17"/>
      <c r="E76" s="17"/>
      <c r="F76" s="17"/>
      <c r="G76" s="18"/>
      <c r="H76" s="35" t="s">
        <v>26</v>
      </c>
      <c r="I76" s="17"/>
      <c r="J76" s="20"/>
      <c r="K76" s="15"/>
      <c r="L76" s="15"/>
      <c r="M76" s="15"/>
      <c r="N76" s="15"/>
      <c r="O76" s="15"/>
      <c r="P76" s="15"/>
      <c r="Q76" s="15"/>
      <c r="R76" s="15"/>
      <c r="S76" s="15"/>
      <c r="T76" s="15"/>
    </row>
    <row r="77" spans="1:20" ht="17.25" customHeight="1">
      <c r="A77" s="273"/>
      <c r="B77" s="16" t="s">
        <v>78</v>
      </c>
      <c r="C77" s="17"/>
      <c r="D77" s="17"/>
      <c r="E77" s="17"/>
      <c r="F77" s="17"/>
      <c r="G77" s="18"/>
      <c r="H77" s="35" t="s">
        <v>27</v>
      </c>
      <c r="I77" s="17"/>
      <c r="J77" s="20"/>
      <c r="K77" s="15"/>
      <c r="L77" s="15"/>
      <c r="M77" s="15"/>
      <c r="N77" s="15"/>
      <c r="O77" s="15"/>
      <c r="P77" s="15"/>
      <c r="Q77" s="15"/>
      <c r="R77" s="15"/>
      <c r="S77" s="15"/>
      <c r="T77" s="15"/>
    </row>
    <row r="78" spans="1:20" ht="12.75">
      <c r="A78" s="273"/>
      <c r="B78" s="16" t="s">
        <v>78</v>
      </c>
      <c r="C78" s="17"/>
      <c r="D78" s="17"/>
      <c r="E78" s="17"/>
      <c r="F78" s="17"/>
      <c r="G78" s="26"/>
      <c r="H78" s="35" t="s">
        <v>28</v>
      </c>
      <c r="I78" s="17"/>
      <c r="J78" s="20"/>
      <c r="K78" s="15"/>
      <c r="L78" s="15"/>
      <c r="M78" s="15"/>
      <c r="N78" s="15"/>
      <c r="O78" s="15"/>
      <c r="P78" s="15"/>
      <c r="Q78" s="15"/>
      <c r="R78" s="15"/>
      <c r="S78" s="15"/>
      <c r="T78" s="15"/>
    </row>
    <row r="79" spans="1:20" ht="12.75">
      <c r="A79" s="273"/>
      <c r="B79" s="16" t="s">
        <v>78</v>
      </c>
      <c r="C79" s="17"/>
      <c r="D79" s="17"/>
      <c r="E79" s="17"/>
      <c r="F79" s="17"/>
      <c r="G79" s="26"/>
      <c r="H79" s="35" t="s">
        <v>29</v>
      </c>
      <c r="I79" s="17"/>
      <c r="J79" s="20"/>
      <c r="K79" s="15"/>
      <c r="L79" s="15"/>
      <c r="M79" s="15"/>
      <c r="N79" s="15"/>
      <c r="O79" s="15"/>
      <c r="P79" s="15"/>
      <c r="Q79" s="15"/>
      <c r="R79" s="15"/>
      <c r="S79" s="15"/>
      <c r="T79" s="15"/>
    </row>
    <row r="80" spans="1:20" ht="12.75">
      <c r="A80" s="273"/>
      <c r="B80" s="16" t="s">
        <v>78</v>
      </c>
      <c r="C80" s="17"/>
      <c r="D80" s="17"/>
      <c r="E80" s="17"/>
      <c r="F80" s="17"/>
      <c r="G80" s="18"/>
      <c r="H80" s="35" t="s">
        <v>30</v>
      </c>
      <c r="I80" s="17"/>
      <c r="J80" s="20"/>
      <c r="K80" s="15"/>
      <c r="L80" s="15"/>
      <c r="M80" s="15"/>
      <c r="N80" s="15"/>
      <c r="O80" s="15"/>
      <c r="P80" s="15"/>
      <c r="Q80" s="15"/>
      <c r="R80" s="15"/>
      <c r="S80" s="15"/>
      <c r="T80" s="15"/>
    </row>
    <row r="81" spans="1:20" ht="140.25">
      <c r="A81" s="273"/>
      <c r="B81" s="16" t="s">
        <v>78</v>
      </c>
      <c r="C81" s="17" t="s">
        <v>18</v>
      </c>
      <c r="D81" s="17" t="s">
        <v>19</v>
      </c>
      <c r="E81" s="17"/>
      <c r="F81" s="17"/>
      <c r="G81" s="18" t="s">
        <v>79</v>
      </c>
      <c r="H81" s="38" t="s">
        <v>34</v>
      </c>
      <c r="I81" s="17"/>
      <c r="J81" s="20"/>
      <c r="K81" s="15"/>
      <c r="L81" s="15"/>
      <c r="M81" s="15"/>
      <c r="N81" s="15"/>
      <c r="O81" s="15"/>
      <c r="P81" s="15"/>
      <c r="Q81" s="15"/>
      <c r="R81" s="15"/>
      <c r="S81" s="15"/>
      <c r="T81" s="15"/>
    </row>
    <row r="82" spans="1:20" ht="12.75">
      <c r="A82" s="273"/>
      <c r="B82" s="16" t="s">
        <v>78</v>
      </c>
      <c r="C82" s="17"/>
      <c r="D82" s="17"/>
      <c r="E82" s="17"/>
      <c r="F82" s="17"/>
      <c r="G82" s="18"/>
      <c r="H82" s="39" t="s">
        <v>35</v>
      </c>
      <c r="I82" s="17"/>
      <c r="J82" s="17"/>
      <c r="K82" s="22"/>
      <c r="L82" s="22"/>
      <c r="M82" s="22"/>
      <c r="N82" s="22"/>
      <c r="O82" s="22"/>
      <c r="P82" s="22"/>
      <c r="Q82" s="22"/>
      <c r="R82" s="22"/>
      <c r="S82" s="22"/>
      <c r="T82" s="22"/>
    </row>
    <row r="83" spans="1:20" ht="17.25" customHeight="1">
      <c r="A83" s="273"/>
      <c r="B83" s="16" t="s">
        <v>78</v>
      </c>
      <c r="C83" s="17"/>
      <c r="D83" s="17"/>
      <c r="E83" s="17"/>
      <c r="F83" s="17"/>
      <c r="G83" s="18"/>
      <c r="H83" s="38" t="s">
        <v>36</v>
      </c>
      <c r="I83" s="17"/>
      <c r="J83" s="20"/>
      <c r="K83" s="15"/>
      <c r="L83" s="15"/>
      <c r="M83" s="15"/>
      <c r="N83" s="15"/>
      <c r="O83" s="15"/>
      <c r="P83" s="15"/>
      <c r="Q83" s="15"/>
      <c r="R83" s="15"/>
      <c r="S83" s="15"/>
      <c r="T83" s="15"/>
    </row>
    <row r="84" spans="1:20" ht="18.75" customHeight="1">
      <c r="A84" s="273"/>
      <c r="B84" s="16" t="s">
        <v>78</v>
      </c>
      <c r="C84" s="17" t="s">
        <v>18</v>
      </c>
      <c r="D84" s="17" t="s">
        <v>19</v>
      </c>
      <c r="E84" s="43" t="s">
        <v>80</v>
      </c>
      <c r="F84" s="17"/>
      <c r="G84" s="18" t="s">
        <v>81</v>
      </c>
      <c r="H84" s="38" t="s">
        <v>37</v>
      </c>
      <c r="I84" s="17" t="s">
        <v>23</v>
      </c>
      <c r="J84" s="20"/>
      <c r="K84" s="15"/>
      <c r="L84" s="15"/>
      <c r="M84" s="15"/>
      <c r="N84" s="15"/>
      <c r="O84" s="15"/>
      <c r="P84" s="15"/>
      <c r="Q84" s="15"/>
      <c r="R84" s="15"/>
      <c r="S84" s="15"/>
      <c r="T84" s="15"/>
    </row>
    <row r="85" spans="1:20" ht="51">
      <c r="A85" s="274"/>
      <c r="B85" s="16" t="s">
        <v>78</v>
      </c>
      <c r="C85" s="17" t="s">
        <v>18</v>
      </c>
      <c r="D85" s="17" t="s">
        <v>19</v>
      </c>
      <c r="E85" s="17" t="s">
        <v>82</v>
      </c>
      <c r="F85" s="17"/>
      <c r="G85" s="18" t="s">
        <v>83</v>
      </c>
      <c r="H85" s="35" t="s">
        <v>38</v>
      </c>
      <c r="I85" s="17" t="s">
        <v>23</v>
      </c>
      <c r="J85" s="20"/>
      <c r="K85" s="15"/>
      <c r="L85" s="15"/>
      <c r="M85" s="15"/>
      <c r="N85" s="15"/>
      <c r="O85" s="15"/>
      <c r="P85" s="15"/>
      <c r="Q85" s="15"/>
      <c r="R85" s="15"/>
      <c r="S85" s="15"/>
      <c r="T85" s="15"/>
    </row>
    <row r="86" spans="1:20" ht="12.75">
      <c r="A86" s="272">
        <v>46060</v>
      </c>
      <c r="B86" s="16" t="s">
        <v>78</v>
      </c>
      <c r="C86" s="17"/>
      <c r="D86" s="17"/>
      <c r="E86" s="17"/>
      <c r="F86" s="17"/>
      <c r="G86" s="18"/>
      <c r="H86" s="34" t="s">
        <v>17</v>
      </c>
      <c r="I86" s="17"/>
      <c r="J86" s="20"/>
      <c r="K86" s="15"/>
      <c r="L86" s="15"/>
      <c r="M86" s="15"/>
      <c r="N86" s="15"/>
      <c r="O86" s="15"/>
      <c r="P86" s="15"/>
      <c r="Q86" s="15"/>
      <c r="R86" s="15"/>
      <c r="S86" s="15"/>
      <c r="T86" s="15"/>
    </row>
    <row r="87" spans="1:20" ht="12.75">
      <c r="A87" s="273"/>
      <c r="B87" s="16" t="s">
        <v>78</v>
      </c>
      <c r="C87" s="17"/>
      <c r="D87" s="17"/>
      <c r="E87" s="17"/>
      <c r="F87" s="17"/>
      <c r="G87" s="18"/>
      <c r="H87" s="35" t="s">
        <v>22</v>
      </c>
      <c r="I87" s="17"/>
      <c r="J87" s="20"/>
      <c r="K87" s="15"/>
      <c r="L87" s="15"/>
      <c r="M87" s="15"/>
      <c r="N87" s="15"/>
      <c r="O87" s="15"/>
      <c r="P87" s="15"/>
      <c r="Q87" s="15"/>
      <c r="R87" s="15"/>
      <c r="S87" s="15"/>
      <c r="T87" s="15"/>
    </row>
    <row r="88" spans="1:20" ht="12.75">
      <c r="A88" s="273"/>
      <c r="B88" s="16" t="s">
        <v>78</v>
      </c>
      <c r="C88" s="17"/>
      <c r="D88" s="17"/>
      <c r="E88" s="17"/>
      <c r="F88" s="17"/>
      <c r="G88" s="18"/>
      <c r="H88" s="35" t="s">
        <v>24</v>
      </c>
      <c r="I88" s="17"/>
      <c r="J88" s="20"/>
      <c r="K88" s="15"/>
      <c r="L88" s="15"/>
      <c r="M88" s="15"/>
      <c r="N88" s="15"/>
      <c r="O88" s="15"/>
      <c r="P88" s="15"/>
      <c r="Q88" s="15"/>
      <c r="R88" s="15"/>
      <c r="S88" s="15"/>
      <c r="T88" s="15"/>
    </row>
    <row r="89" spans="1:20" ht="12.75">
      <c r="A89" s="273"/>
      <c r="B89" s="16" t="s">
        <v>78</v>
      </c>
      <c r="C89" s="17"/>
      <c r="D89" s="17"/>
      <c r="E89" s="17"/>
      <c r="F89" s="17"/>
      <c r="G89" s="18"/>
      <c r="H89" s="35" t="s">
        <v>25</v>
      </c>
      <c r="I89" s="17"/>
      <c r="J89" s="20"/>
      <c r="K89" s="15"/>
      <c r="L89" s="15"/>
      <c r="M89" s="15"/>
      <c r="N89" s="15"/>
      <c r="O89" s="15"/>
      <c r="P89" s="15"/>
      <c r="Q89" s="15"/>
      <c r="R89" s="15"/>
      <c r="S89" s="15"/>
      <c r="T89" s="15"/>
    </row>
    <row r="90" spans="1:20" ht="12.75">
      <c r="A90" s="273"/>
      <c r="B90" s="16" t="s">
        <v>78</v>
      </c>
      <c r="C90" s="17"/>
      <c r="D90" s="17"/>
      <c r="E90" s="17"/>
      <c r="F90" s="17"/>
      <c r="G90" s="18"/>
      <c r="H90" s="44" t="s">
        <v>26</v>
      </c>
      <c r="I90" s="17"/>
      <c r="J90" s="17"/>
      <c r="K90" s="22"/>
      <c r="L90" s="22"/>
      <c r="M90" s="22"/>
      <c r="N90" s="22"/>
      <c r="O90" s="22"/>
      <c r="P90" s="22"/>
      <c r="Q90" s="22"/>
      <c r="R90" s="22"/>
      <c r="S90" s="22"/>
      <c r="T90" s="22"/>
    </row>
    <row r="91" spans="1:20" ht="12.75">
      <c r="A91" s="273"/>
      <c r="B91" s="16" t="s">
        <v>78</v>
      </c>
      <c r="C91" s="17"/>
      <c r="D91" s="17"/>
      <c r="E91" s="17"/>
      <c r="F91" s="17"/>
      <c r="G91" s="18"/>
      <c r="H91" s="35" t="s">
        <v>27</v>
      </c>
      <c r="I91" s="17"/>
      <c r="J91" s="20"/>
      <c r="K91" s="15"/>
      <c r="L91" s="15"/>
      <c r="M91" s="15"/>
      <c r="N91" s="15"/>
      <c r="O91" s="15"/>
      <c r="P91" s="15"/>
      <c r="Q91" s="15"/>
      <c r="R91" s="15"/>
      <c r="S91" s="15"/>
      <c r="T91" s="15"/>
    </row>
    <row r="92" spans="1:20" ht="12.75">
      <c r="A92" s="273"/>
      <c r="B92" s="16" t="s">
        <v>78</v>
      </c>
      <c r="C92" s="17"/>
      <c r="D92" s="17"/>
      <c r="E92" s="17"/>
      <c r="F92" s="17"/>
      <c r="G92" s="18"/>
      <c r="H92" s="35" t="s">
        <v>28</v>
      </c>
      <c r="I92" s="17"/>
      <c r="J92" s="20"/>
      <c r="K92" s="15"/>
      <c r="L92" s="15"/>
      <c r="M92" s="15"/>
      <c r="N92" s="15"/>
      <c r="O92" s="15"/>
      <c r="P92" s="15"/>
      <c r="Q92" s="15"/>
      <c r="R92" s="15"/>
      <c r="S92" s="15"/>
      <c r="T92" s="15"/>
    </row>
    <row r="93" spans="1:20" ht="14.25">
      <c r="A93" s="273"/>
      <c r="B93" s="16" t="s">
        <v>78</v>
      </c>
      <c r="C93" s="17"/>
      <c r="D93" s="17"/>
      <c r="E93" s="17"/>
      <c r="F93" s="21"/>
      <c r="G93" s="18"/>
      <c r="H93" s="35" t="s">
        <v>29</v>
      </c>
      <c r="I93" s="17"/>
      <c r="J93" s="20"/>
      <c r="K93" s="15"/>
      <c r="L93" s="15"/>
      <c r="M93" s="15"/>
      <c r="N93" s="15"/>
      <c r="O93" s="15"/>
      <c r="P93" s="15"/>
      <c r="Q93" s="15"/>
      <c r="R93" s="15"/>
      <c r="S93" s="15"/>
      <c r="T93" s="15"/>
    </row>
    <row r="94" spans="1:20" ht="12.75">
      <c r="A94" s="273"/>
      <c r="B94" s="16" t="s">
        <v>78</v>
      </c>
      <c r="C94" s="17"/>
      <c r="D94" s="17"/>
      <c r="E94" s="17"/>
      <c r="F94" s="17"/>
      <c r="G94" s="18"/>
      <c r="H94" s="35" t="s">
        <v>30</v>
      </c>
      <c r="I94" s="17"/>
      <c r="J94" s="20"/>
      <c r="K94" s="15"/>
      <c r="L94" s="15"/>
      <c r="M94" s="15"/>
      <c r="N94" s="15"/>
      <c r="O94" s="15"/>
      <c r="P94" s="15"/>
      <c r="Q94" s="15"/>
      <c r="R94" s="15"/>
      <c r="S94" s="15"/>
      <c r="T94" s="15"/>
    </row>
    <row r="95" spans="1:20" ht="63.75">
      <c r="A95" s="273"/>
      <c r="B95" s="16" t="s">
        <v>78</v>
      </c>
      <c r="C95" s="17" t="s">
        <v>68</v>
      </c>
      <c r="D95" s="17" t="s">
        <v>19</v>
      </c>
      <c r="E95" s="17" t="s">
        <v>84</v>
      </c>
      <c r="F95" s="17"/>
      <c r="G95" s="18" t="s">
        <v>85</v>
      </c>
      <c r="H95" s="38" t="s">
        <v>34</v>
      </c>
      <c r="I95" s="17" t="s">
        <v>23</v>
      </c>
      <c r="J95" s="20"/>
      <c r="K95" s="15"/>
      <c r="L95" s="15"/>
      <c r="M95" s="15"/>
      <c r="N95" s="15"/>
      <c r="O95" s="15"/>
      <c r="P95" s="15"/>
      <c r="Q95" s="15"/>
      <c r="R95" s="15"/>
      <c r="S95" s="15"/>
      <c r="T95" s="15"/>
    </row>
    <row r="96" spans="1:20" ht="12.75">
      <c r="A96" s="273"/>
      <c r="B96" s="16" t="s">
        <v>78</v>
      </c>
      <c r="C96" s="17"/>
      <c r="D96" s="17"/>
      <c r="E96" s="17"/>
      <c r="F96" s="17"/>
      <c r="G96" s="18"/>
      <c r="H96" s="39" t="s">
        <v>35</v>
      </c>
      <c r="I96" s="17"/>
      <c r="J96" s="17"/>
      <c r="K96" s="22"/>
      <c r="L96" s="22"/>
      <c r="M96" s="22"/>
      <c r="N96" s="22"/>
      <c r="O96" s="22"/>
      <c r="P96" s="22"/>
      <c r="Q96" s="22"/>
      <c r="R96" s="22"/>
      <c r="S96" s="22"/>
      <c r="T96" s="22"/>
    </row>
    <row r="97" spans="1:20" ht="12.75">
      <c r="A97" s="273"/>
      <c r="B97" s="16" t="s">
        <v>78</v>
      </c>
      <c r="C97" s="17"/>
      <c r="D97" s="17"/>
      <c r="E97" s="17"/>
      <c r="F97" s="17"/>
      <c r="G97" s="18"/>
      <c r="H97" s="38" t="s">
        <v>36</v>
      </c>
      <c r="I97" s="17"/>
      <c r="J97" s="20"/>
      <c r="K97" s="15"/>
      <c r="L97" s="15"/>
      <c r="M97" s="15"/>
      <c r="N97" s="15"/>
      <c r="O97" s="15"/>
      <c r="P97" s="15"/>
      <c r="Q97" s="15"/>
      <c r="R97" s="15"/>
      <c r="S97" s="15"/>
      <c r="T97" s="15"/>
    </row>
    <row r="98" spans="1:20" ht="12.75">
      <c r="A98" s="273"/>
      <c r="B98" s="16" t="s">
        <v>78</v>
      </c>
      <c r="C98" s="17"/>
      <c r="D98" s="17"/>
      <c r="E98" s="17"/>
      <c r="F98" s="17"/>
      <c r="G98" s="18"/>
      <c r="H98" s="38" t="s">
        <v>37</v>
      </c>
      <c r="I98" s="17"/>
      <c r="J98" s="20"/>
      <c r="K98" s="15"/>
      <c r="L98" s="15"/>
      <c r="M98" s="15"/>
      <c r="N98" s="15"/>
      <c r="O98" s="15"/>
      <c r="P98" s="15"/>
      <c r="Q98" s="15"/>
      <c r="R98" s="15"/>
      <c r="S98" s="15"/>
      <c r="T98" s="15"/>
    </row>
    <row r="99" spans="1:20" ht="12.75">
      <c r="A99" s="274"/>
      <c r="B99" s="16" t="s">
        <v>78</v>
      </c>
      <c r="C99" s="17"/>
      <c r="D99" s="17"/>
      <c r="E99" s="17"/>
      <c r="F99" s="17"/>
      <c r="G99" s="18"/>
      <c r="H99" s="35" t="s">
        <v>38</v>
      </c>
      <c r="I99" s="17"/>
      <c r="J99" s="20"/>
      <c r="K99" s="15"/>
      <c r="L99" s="15"/>
      <c r="M99" s="15"/>
      <c r="N99" s="15"/>
      <c r="O99" s="15"/>
      <c r="P99" s="15"/>
      <c r="Q99" s="15"/>
      <c r="R99" s="15"/>
      <c r="S99" s="15"/>
      <c r="T99" s="15"/>
    </row>
    <row r="100" spans="1:20" ht="12.75">
      <c r="A100" s="272">
        <v>46061</v>
      </c>
      <c r="B100" s="16" t="s">
        <v>51</v>
      </c>
      <c r="C100" s="17"/>
      <c r="D100" s="17"/>
      <c r="E100" s="17"/>
      <c r="F100" s="17"/>
      <c r="G100" s="18"/>
      <c r="H100" s="34" t="s">
        <v>17</v>
      </c>
      <c r="I100" s="17"/>
      <c r="J100" s="20"/>
      <c r="K100" s="15"/>
      <c r="L100" s="15"/>
      <c r="M100" s="15"/>
      <c r="N100" s="15"/>
      <c r="O100" s="15"/>
      <c r="P100" s="15"/>
      <c r="Q100" s="15"/>
      <c r="R100" s="15"/>
      <c r="S100" s="15"/>
      <c r="T100" s="15"/>
    </row>
    <row r="101" spans="1:20" ht="17.25" customHeight="1">
      <c r="A101" s="273"/>
      <c r="B101" s="16" t="s">
        <v>51</v>
      </c>
      <c r="C101" s="17"/>
      <c r="D101" s="17"/>
      <c r="E101" s="17"/>
      <c r="F101" s="17"/>
      <c r="G101" s="18"/>
      <c r="H101" s="35" t="s">
        <v>22</v>
      </c>
      <c r="I101" s="17"/>
      <c r="J101" s="20"/>
      <c r="K101" s="15"/>
      <c r="L101" s="15"/>
      <c r="M101" s="15"/>
      <c r="N101" s="15"/>
      <c r="O101" s="15"/>
      <c r="P101" s="15"/>
      <c r="Q101" s="15"/>
      <c r="R101" s="15"/>
      <c r="S101" s="15"/>
      <c r="T101" s="15"/>
    </row>
    <row r="102" spans="1:20" ht="17.25" customHeight="1">
      <c r="A102" s="273"/>
      <c r="B102" s="16" t="s">
        <v>51</v>
      </c>
      <c r="C102" s="17"/>
      <c r="D102" s="17"/>
      <c r="E102" s="17"/>
      <c r="F102" s="17"/>
      <c r="G102" s="18"/>
      <c r="H102" s="35" t="s">
        <v>24</v>
      </c>
      <c r="I102" s="17"/>
      <c r="J102" s="20"/>
      <c r="K102" s="15"/>
      <c r="L102" s="15"/>
      <c r="M102" s="15"/>
      <c r="N102" s="15"/>
      <c r="O102" s="15"/>
      <c r="P102" s="15"/>
      <c r="Q102" s="15"/>
      <c r="R102" s="15"/>
      <c r="S102" s="15"/>
      <c r="T102" s="15"/>
    </row>
    <row r="103" spans="1:20" ht="369.75">
      <c r="A103" s="273"/>
      <c r="B103" s="16" t="s">
        <v>51</v>
      </c>
      <c r="C103" s="17" t="s">
        <v>68</v>
      </c>
      <c r="D103" s="17" t="s">
        <v>19</v>
      </c>
      <c r="E103" s="18" t="s">
        <v>86</v>
      </c>
      <c r="F103" s="45"/>
      <c r="G103" s="18" t="s">
        <v>87</v>
      </c>
      <c r="H103" s="35" t="s">
        <v>25</v>
      </c>
      <c r="I103" s="17" t="s">
        <v>23</v>
      </c>
      <c r="J103" s="20"/>
      <c r="K103" s="15"/>
      <c r="L103" s="15"/>
      <c r="M103" s="15"/>
      <c r="N103" s="15"/>
      <c r="O103" s="15"/>
      <c r="P103" s="15"/>
      <c r="Q103" s="15"/>
      <c r="R103" s="15"/>
      <c r="S103" s="15"/>
      <c r="T103" s="15"/>
    </row>
    <row r="104" spans="1:20" ht="12.75">
      <c r="A104" s="273"/>
      <c r="B104" s="16" t="s">
        <v>51</v>
      </c>
      <c r="C104" s="17"/>
      <c r="D104" s="17"/>
      <c r="E104" s="17"/>
      <c r="F104" s="17"/>
      <c r="G104" s="18"/>
      <c r="H104" s="35" t="s">
        <v>26</v>
      </c>
      <c r="I104" s="17"/>
      <c r="J104" s="20"/>
      <c r="K104" s="15"/>
      <c r="L104" s="15"/>
      <c r="M104" s="15"/>
      <c r="N104" s="15"/>
      <c r="O104" s="15"/>
      <c r="P104" s="15"/>
      <c r="Q104" s="15"/>
      <c r="R104" s="15"/>
      <c r="S104" s="15"/>
      <c r="T104" s="15"/>
    </row>
    <row r="105" spans="1:20" ht="12.75">
      <c r="A105" s="273"/>
      <c r="B105" s="16" t="s">
        <v>51</v>
      </c>
      <c r="C105" s="17"/>
      <c r="D105" s="17"/>
      <c r="E105" s="17"/>
      <c r="F105" s="17"/>
      <c r="G105" s="18"/>
      <c r="H105" s="35" t="s">
        <v>27</v>
      </c>
      <c r="I105" s="17"/>
      <c r="J105" s="20"/>
      <c r="K105" s="15"/>
      <c r="L105" s="15"/>
      <c r="M105" s="15"/>
      <c r="N105" s="15"/>
      <c r="O105" s="15"/>
      <c r="P105" s="15"/>
      <c r="Q105" s="15"/>
      <c r="R105" s="15"/>
      <c r="S105" s="15"/>
      <c r="T105" s="15"/>
    </row>
    <row r="106" spans="1:20" ht="12.75">
      <c r="A106" s="273"/>
      <c r="B106" s="16" t="s">
        <v>51</v>
      </c>
      <c r="C106" s="17"/>
      <c r="D106" s="17"/>
      <c r="E106" s="17"/>
      <c r="F106" s="17"/>
      <c r="G106" s="18"/>
      <c r="H106" s="35" t="s">
        <v>28</v>
      </c>
      <c r="I106" s="17"/>
      <c r="J106" s="20"/>
      <c r="K106" s="15"/>
      <c r="L106" s="15"/>
      <c r="M106" s="15"/>
      <c r="N106" s="15"/>
      <c r="O106" s="15"/>
      <c r="P106" s="15"/>
      <c r="Q106" s="15"/>
      <c r="R106" s="15"/>
      <c r="S106" s="15"/>
      <c r="T106" s="15"/>
    </row>
    <row r="107" spans="1:20" ht="12.75">
      <c r="A107" s="273"/>
      <c r="B107" s="16" t="s">
        <v>51</v>
      </c>
      <c r="C107" s="17"/>
      <c r="D107" s="17"/>
      <c r="E107" s="17"/>
      <c r="F107" s="17"/>
      <c r="G107" s="18"/>
      <c r="H107" s="35" t="s">
        <v>29</v>
      </c>
      <c r="I107" s="17"/>
      <c r="J107" s="20"/>
      <c r="K107" s="15"/>
      <c r="L107" s="15"/>
      <c r="M107" s="15"/>
      <c r="N107" s="15"/>
      <c r="O107" s="15"/>
      <c r="P107" s="15"/>
      <c r="Q107" s="15"/>
      <c r="R107" s="15"/>
      <c r="S107" s="15"/>
      <c r="T107" s="15"/>
    </row>
    <row r="108" spans="1:20" ht="408">
      <c r="A108" s="273"/>
      <c r="B108" s="16" t="s">
        <v>51</v>
      </c>
      <c r="C108" s="17" t="s">
        <v>41</v>
      </c>
      <c r="D108" s="17" t="s">
        <v>19</v>
      </c>
      <c r="E108" s="17" t="s">
        <v>88</v>
      </c>
      <c r="F108" s="17"/>
      <c r="G108" s="18" t="s">
        <v>89</v>
      </c>
      <c r="H108" s="44" t="s">
        <v>30</v>
      </c>
      <c r="I108" s="17" t="s">
        <v>23</v>
      </c>
      <c r="J108" s="17"/>
      <c r="K108" s="22"/>
      <c r="L108" s="22"/>
      <c r="M108" s="22"/>
      <c r="N108" s="22"/>
      <c r="O108" s="22"/>
      <c r="P108" s="22"/>
      <c r="Q108" s="22"/>
      <c r="R108" s="22"/>
      <c r="S108" s="22"/>
      <c r="T108" s="22"/>
    </row>
    <row r="109" spans="1:20" ht="12.75">
      <c r="A109" s="273"/>
      <c r="B109" s="16" t="s">
        <v>51</v>
      </c>
      <c r="C109" s="17"/>
      <c r="D109" s="17"/>
      <c r="E109" s="17"/>
      <c r="F109" s="17"/>
      <c r="G109" s="26"/>
      <c r="H109" s="38" t="s">
        <v>34</v>
      </c>
      <c r="I109" s="17"/>
      <c r="J109" s="20"/>
      <c r="K109" s="15"/>
      <c r="L109" s="15"/>
      <c r="M109" s="15"/>
      <c r="N109" s="15"/>
      <c r="O109" s="15"/>
      <c r="P109" s="15"/>
      <c r="Q109" s="15"/>
      <c r="R109" s="15"/>
      <c r="S109" s="15"/>
      <c r="T109" s="15"/>
    </row>
    <row r="110" spans="1:20" ht="12.75">
      <c r="A110" s="273"/>
      <c r="B110" s="16" t="s">
        <v>51</v>
      </c>
      <c r="C110" s="17"/>
      <c r="D110" s="17"/>
      <c r="E110" s="17"/>
      <c r="F110" s="17"/>
      <c r="G110" s="18"/>
      <c r="H110" s="38" t="s">
        <v>35</v>
      </c>
      <c r="I110" s="17"/>
      <c r="J110" s="20"/>
      <c r="K110" s="15"/>
      <c r="L110" s="15"/>
      <c r="M110" s="15"/>
      <c r="N110" s="15"/>
      <c r="O110" s="15"/>
      <c r="P110" s="15"/>
      <c r="Q110" s="15"/>
      <c r="R110" s="15"/>
      <c r="S110" s="15"/>
      <c r="T110" s="15"/>
    </row>
    <row r="111" spans="1:20" ht="12.75">
      <c r="A111" s="273"/>
      <c r="B111" s="16" t="s">
        <v>51</v>
      </c>
      <c r="C111" s="17"/>
      <c r="D111" s="17"/>
      <c r="E111" s="17"/>
      <c r="F111" s="17"/>
      <c r="G111" s="26"/>
      <c r="H111" s="38" t="s">
        <v>36</v>
      </c>
      <c r="I111" s="17"/>
      <c r="J111" s="20"/>
      <c r="K111" s="15"/>
      <c r="L111" s="15"/>
      <c r="M111" s="15"/>
      <c r="N111" s="15"/>
      <c r="O111" s="15"/>
      <c r="P111" s="15"/>
      <c r="Q111" s="15"/>
      <c r="R111" s="15"/>
      <c r="S111" s="15"/>
      <c r="T111" s="15"/>
    </row>
    <row r="112" spans="1:20" ht="12.75">
      <c r="A112" s="273"/>
      <c r="B112" s="16" t="s">
        <v>51</v>
      </c>
      <c r="C112" s="17"/>
      <c r="D112" s="17"/>
      <c r="E112" s="17"/>
      <c r="F112" s="17"/>
      <c r="G112" s="18"/>
      <c r="H112" s="38" t="s">
        <v>37</v>
      </c>
      <c r="I112" s="17"/>
      <c r="J112" s="20"/>
      <c r="K112" s="15"/>
      <c r="L112" s="15"/>
      <c r="M112" s="15"/>
      <c r="N112" s="15"/>
      <c r="O112" s="15"/>
      <c r="P112" s="15"/>
      <c r="Q112" s="15"/>
      <c r="R112" s="15"/>
      <c r="S112" s="15"/>
      <c r="T112" s="15"/>
    </row>
    <row r="113" spans="1:20" ht="12.75">
      <c r="A113" s="274"/>
      <c r="B113" s="16" t="s">
        <v>51</v>
      </c>
      <c r="C113" s="17"/>
      <c r="D113" s="17"/>
      <c r="E113" s="17"/>
      <c r="F113" s="17"/>
      <c r="G113" s="18"/>
      <c r="H113" s="35" t="s">
        <v>38</v>
      </c>
      <c r="I113" s="17"/>
      <c r="J113" s="20"/>
      <c r="K113" s="15"/>
      <c r="L113" s="15"/>
      <c r="M113" s="15"/>
      <c r="N113" s="15"/>
      <c r="O113" s="15"/>
      <c r="P113" s="15"/>
      <c r="Q113" s="15"/>
      <c r="R113" s="15"/>
      <c r="S113" s="15"/>
      <c r="T113" s="15"/>
    </row>
    <row r="114" spans="1:20" ht="12.75">
      <c r="A114" s="272">
        <v>46062</v>
      </c>
      <c r="B114" s="16" t="s">
        <v>51</v>
      </c>
      <c r="C114" s="17"/>
      <c r="D114" s="17"/>
      <c r="E114" s="17"/>
      <c r="F114" s="17"/>
      <c r="G114" s="18"/>
      <c r="H114" s="34" t="s">
        <v>17</v>
      </c>
      <c r="I114" s="17"/>
      <c r="J114" s="20"/>
      <c r="K114" s="15"/>
      <c r="L114" s="15"/>
      <c r="M114" s="15"/>
      <c r="N114" s="15"/>
      <c r="O114" s="15"/>
      <c r="P114" s="15"/>
      <c r="Q114" s="15"/>
      <c r="R114" s="15"/>
      <c r="S114" s="15"/>
      <c r="T114" s="15"/>
    </row>
    <row r="115" spans="1:20" ht="15.75" customHeight="1">
      <c r="A115" s="273"/>
      <c r="B115" s="16" t="s">
        <v>51</v>
      </c>
      <c r="C115" s="17"/>
      <c r="D115" s="17"/>
      <c r="E115" s="17"/>
      <c r="F115" s="17"/>
      <c r="G115" s="18"/>
      <c r="H115" s="35" t="s">
        <v>22</v>
      </c>
      <c r="I115" s="17"/>
      <c r="J115" s="20"/>
      <c r="K115" s="15"/>
      <c r="L115" s="15"/>
      <c r="M115" s="15"/>
      <c r="N115" s="15"/>
      <c r="O115" s="15"/>
      <c r="P115" s="15"/>
      <c r="Q115" s="15"/>
      <c r="R115" s="15"/>
      <c r="S115" s="15"/>
      <c r="T115" s="15"/>
    </row>
    <row r="116" spans="1:20" ht="12.75">
      <c r="A116" s="273"/>
      <c r="B116" s="16" t="s">
        <v>51</v>
      </c>
      <c r="C116" s="17"/>
      <c r="D116" s="17"/>
      <c r="E116" s="17"/>
      <c r="F116" s="17"/>
      <c r="G116" s="18"/>
      <c r="H116" s="35" t="s">
        <v>24</v>
      </c>
      <c r="I116" s="17"/>
      <c r="J116" s="20"/>
      <c r="K116" s="15"/>
      <c r="L116" s="15"/>
      <c r="M116" s="15"/>
      <c r="N116" s="15"/>
      <c r="O116" s="15"/>
      <c r="P116" s="15"/>
      <c r="Q116" s="15"/>
      <c r="R116" s="15"/>
      <c r="S116" s="15"/>
      <c r="T116" s="15"/>
    </row>
    <row r="117" spans="1:20" ht="12.75">
      <c r="A117" s="273"/>
      <c r="B117" s="16" t="s">
        <v>51</v>
      </c>
      <c r="C117" s="17"/>
      <c r="D117" s="17"/>
      <c r="E117" s="17"/>
      <c r="F117" s="17"/>
      <c r="G117" s="18"/>
      <c r="H117" s="35" t="s">
        <v>25</v>
      </c>
      <c r="I117" s="17"/>
      <c r="J117" s="20"/>
      <c r="K117" s="15"/>
      <c r="L117" s="15"/>
      <c r="M117" s="15"/>
      <c r="N117" s="15"/>
      <c r="O117" s="15"/>
      <c r="P117" s="15"/>
      <c r="Q117" s="15"/>
      <c r="R117" s="15"/>
      <c r="S117" s="15"/>
      <c r="T117" s="15"/>
    </row>
    <row r="118" spans="1:20" ht="12.75">
      <c r="A118" s="273"/>
      <c r="B118" s="16" t="s">
        <v>51</v>
      </c>
      <c r="C118" s="17"/>
      <c r="D118" s="17"/>
      <c r="E118" s="17"/>
      <c r="F118" s="17"/>
      <c r="G118" s="18"/>
      <c r="H118" s="35" t="s">
        <v>26</v>
      </c>
      <c r="I118" s="17"/>
      <c r="J118" s="20"/>
      <c r="K118" s="15"/>
      <c r="L118" s="15"/>
      <c r="M118" s="15"/>
      <c r="N118" s="15"/>
      <c r="O118" s="15"/>
      <c r="P118" s="15"/>
      <c r="Q118" s="15"/>
      <c r="R118" s="15"/>
      <c r="S118" s="15"/>
      <c r="T118" s="15"/>
    </row>
    <row r="119" spans="1:20" ht="12.75">
      <c r="A119" s="273"/>
      <c r="B119" s="16" t="s">
        <v>51</v>
      </c>
      <c r="C119" s="17"/>
      <c r="D119" s="17"/>
      <c r="E119" s="17"/>
      <c r="F119" s="17"/>
      <c r="G119" s="18"/>
      <c r="H119" s="44" t="s">
        <v>27</v>
      </c>
      <c r="I119" s="17"/>
      <c r="J119" s="17"/>
      <c r="K119" s="22"/>
      <c r="L119" s="22"/>
      <c r="M119" s="22"/>
      <c r="N119" s="22"/>
      <c r="O119" s="22"/>
      <c r="P119" s="22"/>
      <c r="Q119" s="22"/>
      <c r="R119" s="22"/>
      <c r="S119" s="22"/>
      <c r="T119" s="22"/>
    </row>
    <row r="120" spans="1:20" ht="12.75">
      <c r="A120" s="273"/>
      <c r="B120" s="16" t="s">
        <v>51</v>
      </c>
      <c r="C120" s="17"/>
      <c r="D120" s="17"/>
      <c r="E120" s="17"/>
      <c r="F120" s="17"/>
      <c r="G120" s="18"/>
      <c r="H120" s="35" t="s">
        <v>28</v>
      </c>
      <c r="I120" s="17"/>
      <c r="J120" s="20"/>
      <c r="K120" s="15"/>
      <c r="L120" s="15"/>
      <c r="M120" s="15"/>
      <c r="N120" s="15"/>
      <c r="O120" s="15"/>
      <c r="P120" s="15"/>
      <c r="Q120" s="15"/>
      <c r="R120" s="15"/>
      <c r="S120" s="15"/>
      <c r="T120" s="15"/>
    </row>
    <row r="121" spans="1:20" ht="12.75">
      <c r="A121" s="273"/>
      <c r="B121" s="16" t="s">
        <v>51</v>
      </c>
      <c r="C121" s="17"/>
      <c r="D121" s="17"/>
      <c r="E121" s="46"/>
      <c r="F121" s="46"/>
      <c r="G121" s="18"/>
      <c r="H121" s="35" t="s">
        <v>29</v>
      </c>
      <c r="I121" s="17"/>
      <c r="J121" s="47"/>
      <c r="K121" s="48"/>
      <c r="L121" s="48"/>
      <c r="M121" s="48"/>
      <c r="N121" s="48"/>
      <c r="O121" s="48"/>
      <c r="P121" s="48"/>
      <c r="Q121" s="48"/>
      <c r="R121" s="48"/>
      <c r="S121" s="48"/>
      <c r="T121" s="48"/>
    </row>
    <row r="122" spans="1:20" ht="12.75">
      <c r="A122" s="273"/>
      <c r="B122" s="16" t="s">
        <v>51</v>
      </c>
      <c r="C122" s="17"/>
      <c r="D122" s="17"/>
      <c r="E122" s="17"/>
      <c r="F122" s="17"/>
      <c r="G122" s="18"/>
      <c r="H122" s="35" t="s">
        <v>30</v>
      </c>
      <c r="I122" s="17"/>
      <c r="J122" s="20"/>
      <c r="K122" s="15"/>
      <c r="L122" s="15"/>
      <c r="M122" s="15"/>
      <c r="N122" s="15"/>
      <c r="O122" s="15"/>
      <c r="P122" s="15"/>
      <c r="Q122" s="15"/>
      <c r="R122" s="15"/>
      <c r="S122" s="15"/>
      <c r="T122" s="15"/>
    </row>
    <row r="123" spans="1:20" ht="12.75">
      <c r="A123" s="273"/>
      <c r="B123" s="16" t="s">
        <v>51</v>
      </c>
      <c r="C123" s="17"/>
      <c r="D123" s="17"/>
      <c r="E123" s="17"/>
      <c r="F123" s="17"/>
      <c r="G123" s="18"/>
      <c r="H123" s="38" t="s">
        <v>34</v>
      </c>
      <c r="I123" s="17"/>
      <c r="J123" s="20"/>
      <c r="K123" s="15"/>
      <c r="L123" s="15"/>
      <c r="M123" s="15"/>
      <c r="N123" s="15"/>
      <c r="O123" s="15"/>
      <c r="P123" s="15"/>
      <c r="Q123" s="15"/>
      <c r="R123" s="15"/>
      <c r="S123" s="15"/>
      <c r="T123" s="15"/>
    </row>
    <row r="124" spans="1:20" ht="12.75">
      <c r="A124" s="273"/>
      <c r="B124" s="16" t="s">
        <v>51</v>
      </c>
      <c r="C124" s="17"/>
      <c r="D124" s="17"/>
      <c r="E124" s="17"/>
      <c r="F124" s="17"/>
      <c r="G124" s="18"/>
      <c r="H124" s="38" t="s">
        <v>35</v>
      </c>
      <c r="I124" s="17"/>
      <c r="J124" s="20"/>
      <c r="K124" s="15"/>
      <c r="L124" s="15"/>
      <c r="M124" s="15"/>
      <c r="N124" s="15"/>
      <c r="O124" s="15"/>
      <c r="P124" s="15"/>
      <c r="Q124" s="15"/>
      <c r="R124" s="15"/>
      <c r="S124" s="15"/>
      <c r="T124" s="15"/>
    </row>
    <row r="125" spans="1:20" ht="17.25" customHeight="1">
      <c r="A125" s="273"/>
      <c r="B125" s="16" t="s">
        <v>51</v>
      </c>
      <c r="C125" s="17"/>
      <c r="D125" s="17"/>
      <c r="E125" s="17"/>
      <c r="F125" s="17"/>
      <c r="G125" s="18"/>
      <c r="H125" s="38" t="s">
        <v>36</v>
      </c>
      <c r="I125" s="17"/>
      <c r="J125" s="20"/>
      <c r="K125" s="15"/>
      <c r="L125" s="15"/>
      <c r="M125" s="15"/>
      <c r="N125" s="15"/>
      <c r="O125" s="15"/>
      <c r="P125" s="15"/>
      <c r="Q125" s="15"/>
      <c r="R125" s="15"/>
      <c r="S125" s="15"/>
      <c r="T125" s="15"/>
    </row>
    <row r="126" spans="1:20" ht="12.75">
      <c r="A126" s="273"/>
      <c r="B126" s="16" t="s">
        <v>51</v>
      </c>
      <c r="C126" s="17"/>
      <c r="D126" s="17"/>
      <c r="E126" s="17"/>
      <c r="F126" s="17"/>
      <c r="G126" s="18"/>
      <c r="H126" s="38" t="s">
        <v>37</v>
      </c>
      <c r="I126" s="17"/>
      <c r="J126" s="20"/>
      <c r="K126" s="15"/>
      <c r="L126" s="15"/>
      <c r="M126" s="15"/>
      <c r="N126" s="15"/>
      <c r="O126" s="15"/>
      <c r="P126" s="15"/>
      <c r="Q126" s="15"/>
      <c r="R126" s="15"/>
      <c r="S126" s="15"/>
      <c r="T126" s="15"/>
    </row>
    <row r="127" spans="1:20" ht="18" customHeight="1">
      <c r="A127" s="274"/>
      <c r="B127" s="16" t="s">
        <v>51</v>
      </c>
      <c r="C127" s="17"/>
      <c r="D127" s="17"/>
      <c r="E127" s="17"/>
      <c r="F127" s="21"/>
      <c r="G127" s="18"/>
      <c r="H127" s="35" t="s">
        <v>38</v>
      </c>
      <c r="I127" s="17"/>
      <c r="J127" s="20"/>
      <c r="K127" s="15"/>
      <c r="L127" s="15"/>
      <c r="M127" s="15"/>
      <c r="N127" s="15"/>
      <c r="O127" s="15"/>
      <c r="P127" s="15"/>
      <c r="Q127" s="15"/>
      <c r="R127" s="15"/>
      <c r="S127" s="15"/>
      <c r="T127" s="15"/>
    </row>
    <row r="128" spans="1:20" ht="153">
      <c r="A128" s="272">
        <v>46063</v>
      </c>
      <c r="B128" s="16" t="s">
        <v>78</v>
      </c>
      <c r="C128" s="17" t="s">
        <v>18</v>
      </c>
      <c r="D128" s="17" t="s">
        <v>19</v>
      </c>
      <c r="E128" s="17" t="s">
        <v>90</v>
      </c>
      <c r="F128" s="17"/>
      <c r="G128" s="18" t="s">
        <v>91</v>
      </c>
      <c r="H128" s="34" t="s">
        <v>17</v>
      </c>
      <c r="I128" s="17" t="s">
        <v>23</v>
      </c>
      <c r="J128" s="20"/>
      <c r="K128" s="15"/>
      <c r="L128" s="15"/>
      <c r="M128" s="15"/>
      <c r="N128" s="15"/>
      <c r="O128" s="15"/>
      <c r="P128" s="15"/>
      <c r="Q128" s="15"/>
      <c r="R128" s="15"/>
      <c r="S128" s="15"/>
      <c r="T128" s="15"/>
    </row>
    <row r="129" spans="1:20" ht="12.75">
      <c r="A129" s="273"/>
      <c r="B129" s="16" t="s">
        <v>78</v>
      </c>
      <c r="C129" s="17"/>
      <c r="D129" s="17"/>
      <c r="E129" s="17"/>
      <c r="F129" s="17"/>
      <c r="G129" s="18"/>
      <c r="H129" s="35" t="s">
        <v>22</v>
      </c>
      <c r="I129" s="17"/>
      <c r="J129" s="20"/>
      <c r="K129" s="15"/>
      <c r="L129" s="15"/>
      <c r="M129" s="15"/>
      <c r="N129" s="15"/>
      <c r="O129" s="15"/>
      <c r="P129" s="15"/>
      <c r="Q129" s="15"/>
      <c r="R129" s="15"/>
      <c r="S129" s="15"/>
      <c r="T129" s="15"/>
    </row>
    <row r="130" spans="1:20" ht="12.75">
      <c r="A130" s="273"/>
      <c r="B130" s="16" t="s">
        <v>78</v>
      </c>
      <c r="C130" s="17"/>
      <c r="D130" s="17"/>
      <c r="E130" s="17"/>
      <c r="F130" s="17"/>
      <c r="G130" s="18"/>
      <c r="H130" s="35" t="s">
        <v>24</v>
      </c>
      <c r="I130" s="17"/>
      <c r="J130" s="20"/>
      <c r="K130" s="15"/>
      <c r="L130" s="15"/>
      <c r="M130" s="15"/>
      <c r="N130" s="15"/>
      <c r="O130" s="15"/>
      <c r="P130" s="15"/>
      <c r="Q130" s="15"/>
      <c r="R130" s="15"/>
      <c r="S130" s="15"/>
      <c r="T130" s="15"/>
    </row>
    <row r="131" spans="1:20" ht="191.25">
      <c r="A131" s="273"/>
      <c r="B131" s="16" t="s">
        <v>78</v>
      </c>
      <c r="C131" s="17" t="s">
        <v>41</v>
      </c>
      <c r="D131" s="17" t="s">
        <v>92</v>
      </c>
      <c r="E131" s="17"/>
      <c r="F131" s="49" t="s">
        <v>93</v>
      </c>
      <c r="G131" s="18" t="s">
        <v>94</v>
      </c>
      <c r="H131" s="35" t="s">
        <v>25</v>
      </c>
      <c r="I131" s="17"/>
      <c r="J131" s="20"/>
      <c r="K131" s="15"/>
      <c r="L131" s="15"/>
      <c r="M131" s="15"/>
      <c r="N131" s="15"/>
      <c r="O131" s="15"/>
      <c r="P131" s="15"/>
      <c r="Q131" s="15"/>
      <c r="R131" s="15"/>
      <c r="S131" s="15"/>
      <c r="T131" s="15"/>
    </row>
    <row r="132" spans="1:20" ht="12.75">
      <c r="A132" s="273"/>
      <c r="B132" s="16" t="s">
        <v>78</v>
      </c>
      <c r="C132" s="17"/>
      <c r="D132" s="17"/>
      <c r="E132" s="17"/>
      <c r="F132" s="17"/>
      <c r="G132" s="26"/>
      <c r="H132" s="35" t="s">
        <v>26</v>
      </c>
      <c r="I132" s="17"/>
      <c r="J132" s="20"/>
      <c r="K132" s="15"/>
      <c r="L132" s="15"/>
      <c r="M132" s="15"/>
      <c r="N132" s="15"/>
      <c r="O132" s="15"/>
      <c r="P132" s="15"/>
      <c r="Q132" s="15"/>
      <c r="R132" s="15"/>
      <c r="S132" s="15"/>
      <c r="T132" s="15"/>
    </row>
    <row r="133" spans="1:20" ht="12.75">
      <c r="A133" s="273"/>
      <c r="B133" s="16" t="s">
        <v>78</v>
      </c>
      <c r="C133" s="17"/>
      <c r="D133" s="17"/>
      <c r="E133" s="17"/>
      <c r="F133" s="17"/>
      <c r="G133" s="18"/>
      <c r="H133" s="35" t="s">
        <v>27</v>
      </c>
      <c r="I133" s="17"/>
      <c r="J133" s="20"/>
      <c r="K133" s="15"/>
      <c r="L133" s="15"/>
      <c r="M133" s="15"/>
      <c r="N133" s="15"/>
      <c r="O133" s="15"/>
      <c r="P133" s="15"/>
      <c r="Q133" s="15"/>
      <c r="R133" s="15"/>
      <c r="S133" s="15"/>
      <c r="T133" s="15"/>
    </row>
    <row r="134" spans="1:20" ht="12.75">
      <c r="A134" s="273"/>
      <c r="B134" s="16" t="s">
        <v>78</v>
      </c>
      <c r="C134" s="17"/>
      <c r="D134" s="17"/>
      <c r="E134" s="17"/>
      <c r="F134" s="17"/>
      <c r="G134" s="18"/>
      <c r="H134" s="35" t="s">
        <v>28</v>
      </c>
      <c r="I134" s="17"/>
      <c r="J134" s="20"/>
      <c r="K134" s="15"/>
      <c r="L134" s="15"/>
      <c r="M134" s="15"/>
      <c r="N134" s="15"/>
      <c r="O134" s="15"/>
      <c r="P134" s="15"/>
      <c r="Q134" s="15"/>
      <c r="R134" s="15"/>
      <c r="S134" s="15"/>
      <c r="T134" s="15"/>
    </row>
    <row r="135" spans="1:20" ht="12.75">
      <c r="A135" s="273"/>
      <c r="B135" s="16" t="s">
        <v>78</v>
      </c>
      <c r="C135" s="17"/>
      <c r="D135" s="17"/>
      <c r="E135" s="17"/>
      <c r="F135" s="17"/>
      <c r="G135" s="18"/>
      <c r="H135" s="35" t="s">
        <v>29</v>
      </c>
      <c r="I135" s="17"/>
      <c r="J135" s="20"/>
      <c r="K135" s="15"/>
      <c r="L135" s="15"/>
      <c r="M135" s="15"/>
      <c r="N135" s="15"/>
      <c r="O135" s="15"/>
      <c r="P135" s="15"/>
      <c r="Q135" s="15"/>
      <c r="R135" s="15"/>
      <c r="S135" s="15"/>
      <c r="T135" s="15"/>
    </row>
    <row r="136" spans="1:20" ht="12.75">
      <c r="A136" s="273"/>
      <c r="B136" s="16" t="s">
        <v>78</v>
      </c>
      <c r="C136" s="17"/>
      <c r="D136" s="17"/>
      <c r="E136" s="17"/>
      <c r="F136" s="17"/>
      <c r="G136" s="18"/>
      <c r="H136" s="35" t="s">
        <v>30</v>
      </c>
      <c r="I136" s="17"/>
      <c r="J136" s="20"/>
      <c r="K136" s="15"/>
      <c r="L136" s="15"/>
      <c r="M136" s="15"/>
      <c r="N136" s="15"/>
      <c r="O136" s="15"/>
      <c r="P136" s="15"/>
      <c r="Q136" s="15"/>
      <c r="R136" s="15"/>
      <c r="S136" s="15"/>
      <c r="T136" s="15"/>
    </row>
    <row r="137" spans="1:20" ht="12.75">
      <c r="A137" s="273"/>
      <c r="B137" s="16" t="s">
        <v>78</v>
      </c>
      <c r="C137" s="17" t="s">
        <v>44</v>
      </c>
      <c r="D137" s="17" t="s">
        <v>19</v>
      </c>
      <c r="E137" s="17" t="s">
        <v>95</v>
      </c>
      <c r="F137" s="17"/>
      <c r="G137" s="18" t="s">
        <v>96</v>
      </c>
      <c r="H137" s="38" t="s">
        <v>34</v>
      </c>
      <c r="I137" s="17" t="s">
        <v>23</v>
      </c>
      <c r="J137" s="20"/>
      <c r="K137" s="15"/>
      <c r="L137" s="15"/>
      <c r="M137" s="15"/>
      <c r="N137" s="15"/>
      <c r="O137" s="15"/>
      <c r="P137" s="15"/>
      <c r="Q137" s="15"/>
      <c r="R137" s="15"/>
      <c r="S137" s="15"/>
      <c r="T137" s="15"/>
    </row>
    <row r="138" spans="1:20" ht="89.25">
      <c r="A138" s="273"/>
      <c r="B138" s="16" t="s">
        <v>78</v>
      </c>
      <c r="C138" s="17" t="s">
        <v>41</v>
      </c>
      <c r="D138" s="17" t="s">
        <v>19</v>
      </c>
      <c r="E138" s="17" t="s">
        <v>97</v>
      </c>
      <c r="F138" s="17"/>
      <c r="G138" s="18" t="s">
        <v>98</v>
      </c>
      <c r="H138" s="38" t="s">
        <v>35</v>
      </c>
      <c r="I138" s="17" t="s">
        <v>23</v>
      </c>
      <c r="J138" s="20"/>
      <c r="K138" s="15"/>
      <c r="L138" s="15"/>
      <c r="M138" s="15"/>
      <c r="N138" s="15"/>
      <c r="O138" s="15"/>
      <c r="P138" s="15"/>
      <c r="Q138" s="15"/>
      <c r="R138" s="15"/>
      <c r="S138" s="15"/>
      <c r="T138" s="15"/>
    </row>
    <row r="139" spans="1:20" ht="76.5">
      <c r="A139" s="273"/>
      <c r="B139" s="16" t="s">
        <v>78</v>
      </c>
      <c r="C139" s="17" t="s">
        <v>44</v>
      </c>
      <c r="D139" s="17" t="s">
        <v>19</v>
      </c>
      <c r="E139" s="21"/>
      <c r="F139" s="17"/>
      <c r="G139" s="18" t="s">
        <v>99</v>
      </c>
      <c r="H139" s="38" t="s">
        <v>36</v>
      </c>
      <c r="I139" s="17"/>
      <c r="J139" s="20"/>
      <c r="K139" s="15"/>
      <c r="L139" s="15"/>
      <c r="M139" s="15"/>
      <c r="N139" s="15"/>
      <c r="O139" s="15"/>
      <c r="P139" s="15"/>
      <c r="Q139" s="15"/>
      <c r="R139" s="15"/>
      <c r="S139" s="15"/>
      <c r="T139" s="15"/>
    </row>
    <row r="140" spans="1:20" ht="12.75">
      <c r="A140" s="273"/>
      <c r="B140" s="16" t="s">
        <v>78</v>
      </c>
      <c r="C140" s="17"/>
      <c r="D140" s="17"/>
      <c r="E140" s="17"/>
      <c r="F140" s="17"/>
      <c r="G140" s="18"/>
      <c r="H140" s="38" t="s">
        <v>37</v>
      </c>
      <c r="I140" s="17"/>
      <c r="J140" s="20"/>
      <c r="K140" s="15"/>
      <c r="L140" s="15"/>
      <c r="M140" s="15"/>
      <c r="N140" s="15"/>
      <c r="O140" s="15"/>
      <c r="P140" s="15"/>
      <c r="Q140" s="15"/>
      <c r="R140" s="15"/>
      <c r="S140" s="15"/>
      <c r="T140" s="15"/>
    </row>
    <row r="141" spans="1:20" ht="12.75">
      <c r="A141" s="274"/>
      <c r="B141" s="16" t="s">
        <v>78</v>
      </c>
      <c r="C141" s="17"/>
      <c r="D141" s="17"/>
      <c r="E141" s="17"/>
      <c r="F141" s="17"/>
      <c r="G141" s="18"/>
      <c r="H141" s="35" t="s">
        <v>38</v>
      </c>
      <c r="I141" s="17"/>
      <c r="J141" s="20"/>
      <c r="K141" s="15"/>
      <c r="L141" s="15"/>
      <c r="M141" s="15"/>
      <c r="N141" s="15"/>
      <c r="O141" s="15"/>
      <c r="P141" s="15"/>
      <c r="Q141" s="15"/>
      <c r="R141" s="15"/>
      <c r="S141" s="15"/>
      <c r="T141" s="15"/>
    </row>
    <row r="142" spans="1:20" ht="12.75">
      <c r="A142" s="272">
        <v>46064</v>
      </c>
      <c r="B142" s="16" t="s">
        <v>78</v>
      </c>
      <c r="C142" s="17"/>
      <c r="D142" s="17"/>
      <c r="E142" s="17"/>
      <c r="F142" s="17"/>
      <c r="H142" s="34" t="s">
        <v>17</v>
      </c>
      <c r="I142" s="17"/>
      <c r="J142" s="20"/>
      <c r="K142" s="15"/>
      <c r="L142" s="15"/>
      <c r="M142" s="15"/>
      <c r="N142" s="15"/>
      <c r="O142" s="15"/>
      <c r="P142" s="15"/>
      <c r="Q142" s="15"/>
      <c r="R142" s="15"/>
      <c r="S142" s="15"/>
      <c r="T142" s="15"/>
    </row>
    <row r="143" spans="1:20" ht="12.75">
      <c r="A143" s="273"/>
      <c r="B143" s="16" t="s">
        <v>78</v>
      </c>
      <c r="C143" s="17"/>
      <c r="D143" s="17"/>
      <c r="E143" s="17"/>
      <c r="F143" s="17"/>
      <c r="G143" s="18"/>
      <c r="H143" s="35" t="s">
        <v>22</v>
      </c>
      <c r="I143" s="17"/>
      <c r="J143" s="20"/>
      <c r="K143" s="15"/>
      <c r="L143" s="15"/>
      <c r="M143" s="15"/>
      <c r="N143" s="15"/>
      <c r="O143" s="15"/>
      <c r="P143" s="15"/>
      <c r="Q143" s="15"/>
      <c r="R143" s="15"/>
      <c r="S143" s="15"/>
      <c r="T143" s="15"/>
    </row>
    <row r="144" spans="1:20" ht="12.75">
      <c r="A144" s="273"/>
      <c r="B144" s="16" t="s">
        <v>78</v>
      </c>
      <c r="C144" s="17"/>
      <c r="D144" s="17"/>
      <c r="E144" s="17"/>
      <c r="F144" s="17"/>
      <c r="G144" s="18"/>
      <c r="H144" s="35" t="s">
        <v>24</v>
      </c>
      <c r="I144" s="17"/>
      <c r="J144" s="20"/>
      <c r="K144" s="15"/>
      <c r="L144" s="15"/>
      <c r="M144" s="15"/>
      <c r="N144" s="15"/>
      <c r="O144" s="15"/>
      <c r="P144" s="15"/>
      <c r="Q144" s="15"/>
      <c r="R144" s="15"/>
      <c r="S144" s="15"/>
      <c r="T144" s="15"/>
    </row>
    <row r="145" spans="1:20" ht="191.25">
      <c r="A145" s="273"/>
      <c r="B145" s="16" t="s">
        <v>78</v>
      </c>
      <c r="C145" s="17" t="s">
        <v>54</v>
      </c>
      <c r="D145" s="17" t="s">
        <v>19</v>
      </c>
      <c r="E145" s="17" t="s">
        <v>100</v>
      </c>
      <c r="F145" s="17"/>
      <c r="G145" s="18" t="s">
        <v>101</v>
      </c>
      <c r="H145" s="35" t="s">
        <v>25</v>
      </c>
      <c r="I145" s="17" t="s">
        <v>23</v>
      </c>
      <c r="J145" s="20"/>
      <c r="K145" s="15"/>
      <c r="L145" s="15"/>
      <c r="M145" s="15"/>
      <c r="N145" s="15"/>
      <c r="O145" s="15"/>
      <c r="P145" s="15"/>
      <c r="Q145" s="15"/>
      <c r="R145" s="15"/>
      <c r="S145" s="15"/>
      <c r="T145" s="15"/>
    </row>
    <row r="146" spans="1:20" ht="25.5">
      <c r="A146" s="273"/>
      <c r="B146" s="16" t="s">
        <v>78</v>
      </c>
      <c r="C146" s="17" t="s">
        <v>102</v>
      </c>
      <c r="D146" s="17" t="s">
        <v>19</v>
      </c>
      <c r="E146" s="17" t="s">
        <v>103</v>
      </c>
      <c r="F146" s="17"/>
      <c r="G146" s="18" t="s">
        <v>104</v>
      </c>
      <c r="H146" s="35" t="s">
        <v>26</v>
      </c>
      <c r="I146" s="17" t="s">
        <v>23</v>
      </c>
      <c r="J146" s="20"/>
      <c r="K146" s="15"/>
      <c r="L146" s="15"/>
      <c r="M146" s="15"/>
      <c r="N146" s="15"/>
      <c r="O146" s="15"/>
      <c r="P146" s="15"/>
      <c r="Q146" s="15"/>
      <c r="R146" s="15"/>
      <c r="S146" s="15"/>
      <c r="T146" s="15"/>
    </row>
    <row r="147" spans="1:20" ht="12.75">
      <c r="A147" s="273"/>
      <c r="B147" s="16" t="s">
        <v>78</v>
      </c>
      <c r="C147" s="17" t="s">
        <v>41</v>
      </c>
      <c r="D147" s="17" t="s">
        <v>19</v>
      </c>
      <c r="E147" s="17" t="s">
        <v>105</v>
      </c>
      <c r="F147" s="17"/>
      <c r="G147" s="26" t="s">
        <v>106</v>
      </c>
      <c r="H147" s="35" t="s">
        <v>27</v>
      </c>
      <c r="I147" s="17" t="s">
        <v>23</v>
      </c>
      <c r="J147" s="20"/>
      <c r="K147" s="15"/>
      <c r="L147" s="15"/>
      <c r="M147" s="15"/>
      <c r="N147" s="15"/>
      <c r="O147" s="15"/>
      <c r="P147" s="15"/>
      <c r="Q147" s="15"/>
      <c r="R147" s="15"/>
      <c r="S147" s="15"/>
      <c r="T147" s="15"/>
    </row>
    <row r="148" spans="1:20" ht="12.75">
      <c r="A148" s="273"/>
      <c r="B148" s="16" t="s">
        <v>78</v>
      </c>
      <c r="C148" s="17"/>
      <c r="D148" s="17"/>
      <c r="E148" s="17"/>
      <c r="F148" s="17"/>
      <c r="G148" s="26"/>
      <c r="H148" s="35" t="s">
        <v>28</v>
      </c>
      <c r="I148" s="17"/>
      <c r="J148" s="20"/>
      <c r="K148" s="15"/>
      <c r="L148" s="15"/>
      <c r="M148" s="15"/>
      <c r="N148" s="15"/>
      <c r="O148" s="15"/>
      <c r="P148" s="15"/>
      <c r="Q148" s="15"/>
      <c r="R148" s="15"/>
      <c r="S148" s="15"/>
      <c r="T148" s="15"/>
    </row>
    <row r="149" spans="1:20" ht="12.75">
      <c r="A149" s="273"/>
      <c r="B149" s="16" t="s">
        <v>78</v>
      </c>
      <c r="C149" s="17"/>
      <c r="D149" s="17"/>
      <c r="E149" s="17"/>
      <c r="F149" s="17"/>
      <c r="G149" s="18"/>
      <c r="H149" s="35" t="s">
        <v>29</v>
      </c>
      <c r="I149" s="17"/>
      <c r="J149" s="20"/>
      <c r="K149" s="15"/>
      <c r="L149" s="15"/>
      <c r="M149" s="15"/>
      <c r="N149" s="15"/>
      <c r="O149" s="15"/>
      <c r="P149" s="15"/>
      <c r="Q149" s="15"/>
      <c r="R149" s="15"/>
      <c r="S149" s="15"/>
      <c r="T149" s="15"/>
    </row>
    <row r="150" spans="1:20" ht="17.25" customHeight="1">
      <c r="A150" s="273"/>
      <c r="B150" s="16" t="s">
        <v>78</v>
      </c>
      <c r="C150" s="17"/>
      <c r="D150" s="17"/>
      <c r="E150" s="17"/>
      <c r="F150" s="17"/>
      <c r="G150" s="18"/>
      <c r="H150" s="35" t="s">
        <v>30</v>
      </c>
      <c r="I150" s="17"/>
      <c r="J150" s="20"/>
      <c r="K150" s="15"/>
      <c r="L150" s="15"/>
      <c r="M150" s="15"/>
      <c r="N150" s="15"/>
      <c r="O150" s="15"/>
      <c r="P150" s="15"/>
      <c r="Q150" s="15"/>
      <c r="R150" s="15"/>
      <c r="S150" s="15"/>
      <c r="T150" s="15"/>
    </row>
    <row r="151" spans="1:20" ht="216.75">
      <c r="A151" s="273"/>
      <c r="B151" s="16" t="s">
        <v>51</v>
      </c>
      <c r="C151" s="17" t="s">
        <v>18</v>
      </c>
      <c r="D151" s="17" t="s">
        <v>19</v>
      </c>
      <c r="E151" s="17" t="s">
        <v>107</v>
      </c>
      <c r="F151" s="17"/>
      <c r="G151" s="18" t="s">
        <v>108</v>
      </c>
      <c r="H151" s="38" t="s">
        <v>34</v>
      </c>
      <c r="I151" s="17" t="s">
        <v>23</v>
      </c>
      <c r="J151" s="20"/>
      <c r="K151" s="15"/>
      <c r="L151" s="15"/>
      <c r="M151" s="15"/>
      <c r="N151" s="15"/>
      <c r="O151" s="15"/>
      <c r="P151" s="15"/>
      <c r="Q151" s="15"/>
      <c r="R151" s="15"/>
      <c r="S151" s="15"/>
      <c r="T151" s="15"/>
    </row>
    <row r="152" spans="1:20" ht="12.75">
      <c r="A152" s="273"/>
      <c r="B152" s="16" t="s">
        <v>51</v>
      </c>
      <c r="C152" s="17"/>
      <c r="D152" s="17"/>
      <c r="E152" s="17"/>
      <c r="F152" s="17"/>
      <c r="G152" s="18"/>
      <c r="H152" s="38" t="s">
        <v>35</v>
      </c>
      <c r="I152" s="17"/>
      <c r="J152" s="20"/>
      <c r="K152" s="15"/>
      <c r="L152" s="15"/>
      <c r="M152" s="15"/>
      <c r="N152" s="15"/>
      <c r="O152" s="15"/>
      <c r="P152" s="15"/>
      <c r="Q152" s="15"/>
      <c r="R152" s="15"/>
      <c r="S152" s="15"/>
      <c r="T152" s="15"/>
    </row>
    <row r="153" spans="1:20" ht="15.75" customHeight="1">
      <c r="A153" s="273"/>
      <c r="B153" s="16" t="s">
        <v>51</v>
      </c>
      <c r="C153" s="17"/>
      <c r="D153" s="17"/>
      <c r="E153" s="17"/>
      <c r="F153" s="17"/>
      <c r="G153" s="18"/>
      <c r="H153" s="38" t="s">
        <v>36</v>
      </c>
      <c r="I153" s="17"/>
      <c r="J153" s="20"/>
      <c r="K153" s="15"/>
      <c r="L153" s="15"/>
      <c r="M153" s="15"/>
      <c r="N153" s="15"/>
      <c r="O153" s="15"/>
      <c r="P153" s="15"/>
      <c r="Q153" s="15"/>
      <c r="R153" s="15"/>
      <c r="S153" s="15"/>
      <c r="T153" s="15"/>
    </row>
    <row r="154" spans="1:20" ht="16.5" customHeight="1">
      <c r="A154" s="273"/>
      <c r="B154" s="16" t="s">
        <v>51</v>
      </c>
      <c r="C154" s="17"/>
      <c r="D154" s="17"/>
      <c r="E154" s="17"/>
      <c r="F154" s="17"/>
      <c r="G154" s="18"/>
      <c r="H154" s="38" t="s">
        <v>37</v>
      </c>
      <c r="I154" s="17"/>
      <c r="J154" s="20"/>
      <c r="K154" s="15"/>
      <c r="L154" s="15"/>
      <c r="M154" s="15"/>
      <c r="N154" s="15"/>
      <c r="O154" s="15"/>
      <c r="P154" s="15"/>
      <c r="Q154" s="15"/>
      <c r="R154" s="15"/>
      <c r="S154" s="15"/>
      <c r="T154" s="15"/>
    </row>
    <row r="155" spans="1:20" ht="15.75" customHeight="1">
      <c r="A155" s="274"/>
      <c r="B155" s="16" t="s">
        <v>51</v>
      </c>
      <c r="C155" s="17"/>
      <c r="D155" s="17"/>
      <c r="E155" s="17"/>
      <c r="F155" s="17"/>
      <c r="G155" s="18"/>
      <c r="H155" s="35" t="s">
        <v>38</v>
      </c>
      <c r="I155" s="17"/>
      <c r="J155" s="20"/>
      <c r="K155" s="15"/>
      <c r="L155" s="15"/>
      <c r="M155" s="15"/>
      <c r="N155" s="15"/>
      <c r="O155" s="15"/>
      <c r="P155" s="15"/>
      <c r="Q155" s="15"/>
      <c r="R155" s="15"/>
      <c r="S155" s="15"/>
      <c r="T155" s="15"/>
    </row>
    <row r="156" spans="1:20" ht="12.75">
      <c r="A156" s="272">
        <v>46065</v>
      </c>
      <c r="B156" s="16" t="s">
        <v>51</v>
      </c>
      <c r="C156" s="17"/>
      <c r="D156" s="17"/>
      <c r="E156" s="17"/>
      <c r="F156" s="17"/>
      <c r="G156" s="18"/>
      <c r="H156" s="34" t="s">
        <v>17</v>
      </c>
      <c r="I156" s="17"/>
      <c r="J156" s="20"/>
      <c r="K156" s="15"/>
      <c r="L156" s="15"/>
      <c r="M156" s="15"/>
      <c r="N156" s="15"/>
      <c r="O156" s="15"/>
      <c r="P156" s="15"/>
      <c r="Q156" s="15"/>
      <c r="R156" s="15"/>
      <c r="S156" s="15"/>
      <c r="T156" s="15"/>
    </row>
    <row r="157" spans="1:20" ht="12.75">
      <c r="A157" s="273"/>
      <c r="B157" s="16" t="s">
        <v>51</v>
      </c>
      <c r="C157" s="17"/>
      <c r="D157" s="17"/>
      <c r="E157" s="17"/>
      <c r="F157" s="17"/>
      <c r="G157" s="18"/>
      <c r="H157" s="35" t="s">
        <v>22</v>
      </c>
      <c r="I157" s="17"/>
      <c r="J157" s="20"/>
      <c r="K157" s="15"/>
      <c r="L157" s="15"/>
      <c r="M157" s="15"/>
      <c r="N157" s="15"/>
      <c r="O157" s="15"/>
      <c r="P157" s="15"/>
      <c r="Q157" s="15"/>
      <c r="R157" s="15"/>
      <c r="S157" s="15"/>
      <c r="T157" s="15"/>
    </row>
    <row r="158" spans="1:20" ht="15.75" customHeight="1">
      <c r="A158" s="273"/>
      <c r="B158" s="16" t="s">
        <v>51</v>
      </c>
      <c r="C158" s="17"/>
      <c r="D158" s="17"/>
      <c r="E158" s="17"/>
      <c r="F158" s="17"/>
      <c r="G158" s="18"/>
      <c r="H158" s="35" t="s">
        <v>24</v>
      </c>
      <c r="I158" s="17"/>
      <c r="J158" s="20"/>
      <c r="K158" s="15"/>
      <c r="L158" s="15"/>
      <c r="M158" s="15"/>
      <c r="N158" s="15"/>
      <c r="O158" s="15"/>
      <c r="P158" s="15"/>
      <c r="Q158" s="15"/>
      <c r="R158" s="15"/>
      <c r="S158" s="15"/>
      <c r="T158" s="15"/>
    </row>
    <row r="159" spans="1:20" ht="15.75" customHeight="1">
      <c r="A159" s="273"/>
      <c r="B159" s="16" t="s">
        <v>51</v>
      </c>
      <c r="C159" s="17" t="s">
        <v>54</v>
      </c>
      <c r="D159" s="17" t="s">
        <v>19</v>
      </c>
      <c r="E159" s="17" t="s">
        <v>109</v>
      </c>
      <c r="F159" s="17"/>
      <c r="G159" s="18" t="s">
        <v>110</v>
      </c>
      <c r="H159" s="35" t="s">
        <v>25</v>
      </c>
      <c r="I159" s="17" t="s">
        <v>23</v>
      </c>
      <c r="J159" s="20"/>
      <c r="K159" s="15"/>
      <c r="L159" s="15"/>
      <c r="M159" s="15"/>
      <c r="N159" s="15"/>
      <c r="O159" s="15"/>
      <c r="P159" s="15"/>
      <c r="Q159" s="15"/>
      <c r="R159" s="15"/>
      <c r="S159" s="15"/>
      <c r="T159" s="15"/>
    </row>
    <row r="160" spans="1:20" ht="191.25">
      <c r="A160" s="273"/>
      <c r="B160" s="16" t="s">
        <v>51</v>
      </c>
      <c r="C160" s="17" t="s">
        <v>54</v>
      </c>
      <c r="D160" s="17" t="s">
        <v>19</v>
      </c>
      <c r="E160" s="17" t="s">
        <v>100</v>
      </c>
      <c r="F160" s="21"/>
      <c r="G160" s="18" t="s">
        <v>101</v>
      </c>
      <c r="H160" s="35" t="s">
        <v>26</v>
      </c>
      <c r="I160" s="17" t="s">
        <v>23</v>
      </c>
      <c r="J160" s="20"/>
      <c r="K160" s="15"/>
      <c r="L160" s="15"/>
      <c r="M160" s="15"/>
      <c r="N160" s="15"/>
      <c r="O160" s="15"/>
      <c r="P160" s="15"/>
      <c r="Q160" s="15"/>
      <c r="R160" s="15"/>
      <c r="S160" s="15"/>
      <c r="T160" s="15"/>
    </row>
    <row r="161" spans="1:20" ht="12.75">
      <c r="A161" s="273"/>
      <c r="B161" s="16" t="s">
        <v>51</v>
      </c>
      <c r="C161" s="17"/>
      <c r="D161" s="17"/>
      <c r="E161" s="17"/>
      <c r="F161" s="17"/>
      <c r="G161" s="18"/>
      <c r="H161" s="35" t="s">
        <v>27</v>
      </c>
      <c r="I161" s="17"/>
      <c r="J161" s="20"/>
      <c r="K161" s="15"/>
      <c r="L161" s="15"/>
      <c r="M161" s="15"/>
      <c r="N161" s="15"/>
      <c r="O161" s="15"/>
      <c r="P161" s="15"/>
      <c r="Q161" s="15"/>
      <c r="R161" s="15"/>
      <c r="S161" s="15"/>
      <c r="T161" s="15"/>
    </row>
    <row r="162" spans="1:20" ht="25.5">
      <c r="A162" s="273"/>
      <c r="B162" s="16" t="s">
        <v>51</v>
      </c>
      <c r="C162" s="17" t="s">
        <v>18</v>
      </c>
      <c r="D162" s="17" t="s">
        <v>19</v>
      </c>
      <c r="E162" s="17" t="s">
        <v>111</v>
      </c>
      <c r="F162" s="17"/>
      <c r="G162" s="18" t="s">
        <v>112</v>
      </c>
      <c r="H162" s="35" t="s">
        <v>28</v>
      </c>
      <c r="I162" s="17" t="s">
        <v>23</v>
      </c>
      <c r="J162" s="20"/>
      <c r="K162" s="15"/>
      <c r="L162" s="15"/>
      <c r="M162" s="15"/>
      <c r="N162" s="15"/>
      <c r="O162" s="15"/>
      <c r="P162" s="15"/>
      <c r="Q162" s="15"/>
      <c r="R162" s="15"/>
      <c r="S162" s="15"/>
      <c r="T162" s="15"/>
    </row>
    <row r="163" spans="1:20" ht="12.75">
      <c r="A163" s="273"/>
      <c r="B163" s="16" t="s">
        <v>51</v>
      </c>
      <c r="C163" s="17"/>
      <c r="D163" s="17"/>
      <c r="E163" s="17"/>
      <c r="F163" s="17"/>
      <c r="G163" s="18"/>
      <c r="H163" s="35" t="s">
        <v>29</v>
      </c>
      <c r="I163" s="17"/>
      <c r="J163" s="20"/>
      <c r="K163" s="15"/>
      <c r="L163" s="15"/>
      <c r="M163" s="15"/>
      <c r="N163" s="15"/>
      <c r="O163" s="15"/>
      <c r="P163" s="15"/>
      <c r="Q163" s="15"/>
      <c r="R163" s="15"/>
      <c r="S163" s="15"/>
      <c r="T163" s="15"/>
    </row>
    <row r="164" spans="1:20" ht="12.75">
      <c r="A164" s="273"/>
      <c r="B164" s="16" t="s">
        <v>51</v>
      </c>
      <c r="C164" s="17"/>
      <c r="D164" s="17"/>
      <c r="E164" s="17"/>
      <c r="F164" s="17"/>
      <c r="G164" s="18"/>
      <c r="H164" s="35" t="s">
        <v>30</v>
      </c>
      <c r="I164" s="17"/>
      <c r="J164" s="20"/>
      <c r="K164" s="15"/>
      <c r="L164" s="15"/>
      <c r="M164" s="15"/>
      <c r="N164" s="15"/>
      <c r="O164" s="15"/>
      <c r="P164" s="15"/>
      <c r="Q164" s="15"/>
      <c r="R164" s="15"/>
      <c r="S164" s="15"/>
      <c r="T164" s="15"/>
    </row>
    <row r="165" spans="1:20" ht="14.25">
      <c r="A165" s="273"/>
      <c r="B165" s="16" t="s">
        <v>51</v>
      </c>
      <c r="C165" s="17"/>
      <c r="D165" s="17"/>
      <c r="E165" s="21"/>
      <c r="F165" s="17"/>
      <c r="G165" s="18"/>
      <c r="H165" s="38" t="s">
        <v>34</v>
      </c>
      <c r="I165" s="17"/>
      <c r="J165" s="20"/>
      <c r="K165" s="15"/>
      <c r="L165" s="15"/>
      <c r="M165" s="15"/>
      <c r="N165" s="15"/>
      <c r="O165" s="15"/>
      <c r="P165" s="15"/>
      <c r="Q165" s="15"/>
      <c r="R165" s="15"/>
      <c r="S165" s="15"/>
      <c r="T165" s="15"/>
    </row>
    <row r="166" spans="1:20" ht="51">
      <c r="A166" s="273"/>
      <c r="B166" s="16" t="s">
        <v>51</v>
      </c>
      <c r="C166" s="17" t="s">
        <v>41</v>
      </c>
      <c r="D166" s="17" t="s">
        <v>19</v>
      </c>
      <c r="E166" s="17" t="s">
        <v>103</v>
      </c>
      <c r="F166" s="17"/>
      <c r="G166" s="18" t="s">
        <v>113</v>
      </c>
      <c r="H166" s="38" t="s">
        <v>35</v>
      </c>
      <c r="I166" s="17" t="s">
        <v>23</v>
      </c>
      <c r="J166" s="20"/>
      <c r="K166" s="15"/>
      <c r="L166" s="15"/>
      <c r="M166" s="15"/>
      <c r="N166" s="15"/>
      <c r="O166" s="15"/>
      <c r="P166" s="15"/>
      <c r="Q166" s="15"/>
      <c r="R166" s="15"/>
      <c r="S166" s="15"/>
      <c r="T166" s="15"/>
    </row>
    <row r="167" spans="1:20" ht="12.75">
      <c r="A167" s="273"/>
      <c r="B167" s="16" t="s">
        <v>51</v>
      </c>
      <c r="C167" s="17"/>
      <c r="D167" s="17"/>
      <c r="E167" s="17"/>
      <c r="F167" s="17"/>
      <c r="G167" s="18"/>
      <c r="H167" s="38" t="s">
        <v>36</v>
      </c>
      <c r="I167" s="17"/>
      <c r="J167" s="20"/>
      <c r="K167" s="15"/>
      <c r="L167" s="15"/>
      <c r="M167" s="15"/>
      <c r="N167" s="15"/>
      <c r="O167" s="15"/>
      <c r="P167" s="15"/>
      <c r="Q167" s="15"/>
      <c r="R167" s="15"/>
      <c r="S167" s="15"/>
      <c r="T167" s="15"/>
    </row>
    <row r="168" spans="1:20" ht="12.75">
      <c r="A168" s="273"/>
      <c r="B168" s="16" t="s">
        <v>51</v>
      </c>
      <c r="C168" s="17"/>
      <c r="D168" s="17"/>
      <c r="E168" s="17"/>
      <c r="F168" s="17"/>
      <c r="G168" s="18"/>
      <c r="H168" s="38" t="s">
        <v>37</v>
      </c>
      <c r="I168" s="17"/>
      <c r="J168" s="20"/>
      <c r="K168" s="15"/>
      <c r="L168" s="15"/>
      <c r="M168" s="15"/>
      <c r="N168" s="15"/>
      <c r="O168" s="15"/>
      <c r="P168" s="15"/>
      <c r="Q168" s="15"/>
      <c r="R168" s="15"/>
      <c r="S168" s="15"/>
      <c r="T168" s="15"/>
    </row>
    <row r="169" spans="1:20" ht="12.75">
      <c r="A169" s="274"/>
      <c r="B169" s="16" t="s">
        <v>51</v>
      </c>
      <c r="C169" s="17"/>
      <c r="D169" s="17"/>
      <c r="E169" s="17"/>
      <c r="F169" s="17"/>
      <c r="G169" s="26"/>
      <c r="H169" s="38" t="s">
        <v>38</v>
      </c>
      <c r="I169" s="17"/>
      <c r="J169" s="20"/>
      <c r="K169" s="15"/>
      <c r="L169" s="15"/>
      <c r="M169" s="15"/>
      <c r="N169" s="15"/>
      <c r="O169" s="15"/>
      <c r="P169" s="15"/>
      <c r="Q169" s="15"/>
      <c r="R169" s="15"/>
      <c r="S169" s="15"/>
      <c r="T169" s="15"/>
    </row>
    <row r="170" spans="1:20" ht="12.75">
      <c r="A170" s="272">
        <v>46066</v>
      </c>
      <c r="B170" s="16" t="s">
        <v>16</v>
      </c>
      <c r="C170" s="17"/>
      <c r="D170" s="17"/>
      <c r="E170" s="17"/>
      <c r="F170" s="17"/>
      <c r="G170" s="18"/>
      <c r="H170" s="34" t="s">
        <v>17</v>
      </c>
      <c r="I170" s="17"/>
      <c r="J170" s="20"/>
      <c r="K170" s="15"/>
      <c r="L170" s="15"/>
      <c r="M170" s="15"/>
      <c r="N170" s="15"/>
      <c r="O170" s="15"/>
      <c r="P170" s="15"/>
      <c r="Q170" s="15"/>
      <c r="R170" s="15"/>
      <c r="S170" s="15"/>
      <c r="T170" s="15"/>
    </row>
    <row r="171" spans="1:20" ht="191.25">
      <c r="A171" s="273"/>
      <c r="B171" s="16" t="s">
        <v>16</v>
      </c>
      <c r="C171" s="17" t="s">
        <v>18</v>
      </c>
      <c r="D171" s="17" t="s">
        <v>19</v>
      </c>
      <c r="E171" s="21"/>
      <c r="F171" s="21"/>
      <c r="G171" s="18" t="s">
        <v>114</v>
      </c>
      <c r="H171" s="50" t="s">
        <v>22</v>
      </c>
      <c r="I171" s="17" t="s">
        <v>23</v>
      </c>
      <c r="J171" s="20"/>
      <c r="K171" s="15"/>
      <c r="L171" s="15"/>
      <c r="M171" s="15"/>
      <c r="N171" s="15"/>
      <c r="O171" s="15"/>
      <c r="P171" s="15"/>
      <c r="Q171" s="15"/>
      <c r="R171" s="15"/>
      <c r="S171" s="15"/>
      <c r="T171" s="15"/>
    </row>
    <row r="172" spans="1:20" ht="14.25">
      <c r="A172" s="273"/>
      <c r="B172" s="16" t="s">
        <v>16</v>
      </c>
      <c r="C172" s="17"/>
      <c r="D172" s="17"/>
      <c r="E172" s="21"/>
      <c r="F172" s="21"/>
      <c r="G172" s="18"/>
      <c r="H172" s="50" t="s">
        <v>24</v>
      </c>
      <c r="I172" s="17"/>
      <c r="J172" s="20"/>
      <c r="K172" s="15"/>
      <c r="L172" s="15"/>
      <c r="M172" s="15"/>
      <c r="N172" s="15"/>
      <c r="O172" s="15"/>
      <c r="P172" s="15"/>
      <c r="Q172" s="15"/>
      <c r="R172" s="15"/>
      <c r="S172" s="15"/>
      <c r="T172" s="15"/>
    </row>
    <row r="173" spans="1:20" ht="38.25">
      <c r="A173" s="273"/>
      <c r="B173" s="16" t="s">
        <v>16</v>
      </c>
      <c r="C173" s="17" t="s">
        <v>54</v>
      </c>
      <c r="D173" s="17" t="s">
        <v>19</v>
      </c>
      <c r="E173" s="45" t="s">
        <v>115</v>
      </c>
      <c r="F173" s="21"/>
      <c r="G173" s="18" t="s">
        <v>116</v>
      </c>
      <c r="H173" s="50" t="s">
        <v>25</v>
      </c>
      <c r="I173" s="17" t="s">
        <v>23</v>
      </c>
      <c r="J173" s="20"/>
      <c r="K173" s="15"/>
      <c r="L173" s="15"/>
      <c r="M173" s="15"/>
      <c r="N173" s="15"/>
      <c r="O173" s="15"/>
      <c r="P173" s="15"/>
      <c r="Q173" s="15"/>
      <c r="R173" s="15"/>
      <c r="S173" s="15"/>
      <c r="T173" s="15"/>
    </row>
    <row r="174" spans="1:20" ht="204">
      <c r="A174" s="273"/>
      <c r="B174" s="16" t="s">
        <v>16</v>
      </c>
      <c r="C174" s="17" t="s">
        <v>54</v>
      </c>
      <c r="D174" s="17" t="s">
        <v>19</v>
      </c>
      <c r="E174" s="21" t="s">
        <v>117</v>
      </c>
      <c r="F174" s="21"/>
      <c r="G174" s="18" t="s">
        <v>118</v>
      </c>
      <c r="H174" s="50" t="s">
        <v>26</v>
      </c>
      <c r="I174" s="17" t="s">
        <v>23</v>
      </c>
      <c r="J174" s="20"/>
      <c r="K174" s="15"/>
      <c r="L174" s="15"/>
      <c r="M174" s="15"/>
      <c r="N174" s="15"/>
      <c r="O174" s="15"/>
      <c r="P174" s="15"/>
      <c r="Q174" s="15"/>
      <c r="R174" s="15"/>
      <c r="S174" s="15"/>
      <c r="T174" s="15"/>
    </row>
    <row r="175" spans="1:20" ht="12.75">
      <c r="A175" s="273"/>
      <c r="B175" s="16" t="s">
        <v>51</v>
      </c>
      <c r="C175" s="17"/>
      <c r="D175" s="17"/>
      <c r="E175" s="17"/>
      <c r="F175" s="17"/>
      <c r="G175" s="18"/>
      <c r="H175" s="50" t="s">
        <v>27</v>
      </c>
      <c r="I175" s="17"/>
      <c r="J175" s="20"/>
      <c r="K175" s="15"/>
      <c r="L175" s="15"/>
      <c r="M175" s="15"/>
      <c r="N175" s="15"/>
      <c r="O175" s="15"/>
      <c r="P175" s="15"/>
      <c r="Q175" s="15"/>
      <c r="R175" s="15"/>
      <c r="S175" s="15"/>
      <c r="T175" s="15"/>
    </row>
    <row r="176" spans="1:20" ht="12.75">
      <c r="A176" s="273"/>
      <c r="B176" s="16" t="s">
        <v>51</v>
      </c>
      <c r="C176" s="17"/>
      <c r="D176" s="17"/>
      <c r="E176" s="17"/>
      <c r="F176" s="17"/>
      <c r="G176" s="26"/>
      <c r="H176" s="50" t="s">
        <v>28</v>
      </c>
      <c r="I176" s="17"/>
      <c r="J176" s="20"/>
      <c r="K176" s="15"/>
      <c r="L176" s="15"/>
      <c r="M176" s="15"/>
      <c r="N176" s="15"/>
      <c r="O176" s="15"/>
      <c r="P176" s="15"/>
      <c r="Q176" s="15"/>
      <c r="R176" s="15"/>
      <c r="S176" s="15"/>
      <c r="T176" s="15"/>
    </row>
    <row r="177" spans="1:20" ht="12.75">
      <c r="A177" s="273"/>
      <c r="B177" s="16" t="s">
        <v>51</v>
      </c>
      <c r="C177" s="17"/>
      <c r="D177" s="17"/>
      <c r="E177" s="17"/>
      <c r="F177" s="17"/>
      <c r="G177" s="18"/>
      <c r="H177" s="50" t="s">
        <v>29</v>
      </c>
      <c r="I177" s="17"/>
      <c r="J177" s="20"/>
      <c r="K177" s="15"/>
      <c r="L177" s="15"/>
      <c r="M177" s="15"/>
      <c r="N177" s="15"/>
      <c r="O177" s="15"/>
      <c r="P177" s="15"/>
      <c r="Q177" s="15"/>
      <c r="R177" s="15"/>
      <c r="S177" s="15"/>
      <c r="T177" s="15"/>
    </row>
    <row r="178" spans="1:20" ht="12.75">
      <c r="A178" s="273"/>
      <c r="B178" s="16" t="s">
        <v>51</v>
      </c>
      <c r="C178" s="17"/>
      <c r="D178" s="17"/>
      <c r="E178" s="17"/>
      <c r="F178" s="17"/>
      <c r="G178" s="18"/>
      <c r="H178" s="50" t="s">
        <v>30</v>
      </c>
      <c r="I178" s="17"/>
      <c r="J178" s="20"/>
      <c r="K178" s="15"/>
      <c r="L178" s="15"/>
      <c r="M178" s="15"/>
      <c r="N178" s="15"/>
      <c r="O178" s="15"/>
      <c r="P178" s="15"/>
      <c r="Q178" s="15"/>
      <c r="R178" s="15"/>
      <c r="S178" s="15"/>
      <c r="T178" s="15"/>
    </row>
    <row r="179" spans="1:20" ht="12.75">
      <c r="A179" s="273"/>
      <c r="B179" s="16" t="s">
        <v>16</v>
      </c>
      <c r="C179" s="17"/>
      <c r="D179" s="17"/>
      <c r="E179" s="17"/>
      <c r="F179" s="17"/>
      <c r="G179" s="18"/>
      <c r="H179" s="50" t="s">
        <v>34</v>
      </c>
      <c r="I179" s="17"/>
      <c r="J179" s="20"/>
      <c r="K179" s="15"/>
      <c r="L179" s="15"/>
      <c r="M179" s="15"/>
      <c r="N179" s="15"/>
      <c r="O179" s="15"/>
      <c r="P179" s="15"/>
      <c r="Q179" s="15"/>
      <c r="R179" s="15"/>
      <c r="S179" s="15"/>
      <c r="T179" s="15"/>
    </row>
    <row r="180" spans="1:20" ht="12.75">
      <c r="A180" s="273"/>
      <c r="B180" s="16" t="s">
        <v>16</v>
      </c>
      <c r="C180" s="17"/>
      <c r="D180" s="17"/>
      <c r="E180" s="17"/>
      <c r="F180" s="17"/>
      <c r="G180" s="18"/>
      <c r="H180" s="50" t="s">
        <v>35</v>
      </c>
      <c r="I180" s="17"/>
      <c r="J180" s="20"/>
      <c r="K180" s="15"/>
      <c r="L180" s="15"/>
      <c r="M180" s="15"/>
      <c r="N180" s="15"/>
      <c r="O180" s="15"/>
      <c r="P180" s="15"/>
      <c r="Q180" s="15"/>
      <c r="R180" s="15"/>
      <c r="S180" s="15"/>
      <c r="T180" s="15"/>
    </row>
    <row r="181" spans="1:20" ht="12.75">
      <c r="A181" s="273"/>
      <c r="B181" s="16" t="s">
        <v>16</v>
      </c>
      <c r="C181" s="17"/>
      <c r="D181" s="17"/>
      <c r="E181" s="17"/>
      <c r="F181" s="17"/>
      <c r="G181" s="18"/>
      <c r="H181" s="50" t="s">
        <v>36</v>
      </c>
      <c r="I181" s="17"/>
      <c r="J181" s="20"/>
      <c r="K181" s="15"/>
      <c r="L181" s="15"/>
      <c r="M181" s="15"/>
      <c r="N181" s="15"/>
      <c r="O181" s="15"/>
      <c r="P181" s="15"/>
      <c r="Q181" s="15"/>
      <c r="R181" s="15"/>
      <c r="S181" s="15"/>
      <c r="T181" s="15"/>
    </row>
    <row r="182" spans="1:20" ht="12.75">
      <c r="A182" s="273"/>
      <c r="B182" s="16" t="s">
        <v>16</v>
      </c>
      <c r="C182" s="17"/>
      <c r="D182" s="17"/>
      <c r="E182" s="17"/>
      <c r="F182" s="17"/>
      <c r="G182" s="18"/>
      <c r="H182" s="50" t="s">
        <v>37</v>
      </c>
      <c r="I182" s="17"/>
      <c r="J182" s="20"/>
      <c r="K182" s="15"/>
      <c r="L182" s="15"/>
      <c r="M182" s="15"/>
      <c r="N182" s="15"/>
      <c r="O182" s="15"/>
      <c r="P182" s="15"/>
      <c r="Q182" s="15"/>
      <c r="R182" s="15"/>
      <c r="S182" s="15"/>
      <c r="T182" s="15"/>
    </row>
    <row r="183" spans="1:20" ht="12.75">
      <c r="A183" s="274"/>
      <c r="B183" s="16" t="s">
        <v>16</v>
      </c>
      <c r="C183" s="17"/>
      <c r="D183" s="17"/>
      <c r="E183" s="17"/>
      <c r="F183" s="17"/>
      <c r="G183" s="18"/>
      <c r="H183" s="51" t="s">
        <v>38</v>
      </c>
      <c r="I183" s="17"/>
      <c r="J183" s="20"/>
      <c r="K183" s="15"/>
      <c r="L183" s="15"/>
      <c r="M183" s="15"/>
      <c r="N183" s="15"/>
      <c r="O183" s="15"/>
      <c r="P183" s="15"/>
      <c r="Q183" s="15"/>
      <c r="R183" s="15"/>
      <c r="S183" s="15"/>
      <c r="T183" s="15"/>
    </row>
    <row r="184" spans="1:20" ht="12.75">
      <c r="A184" s="276">
        <v>46067</v>
      </c>
      <c r="B184" s="16" t="s">
        <v>16</v>
      </c>
      <c r="C184" s="17"/>
      <c r="D184" s="17"/>
      <c r="E184" s="17"/>
      <c r="F184" s="17"/>
      <c r="G184" s="18"/>
      <c r="H184" s="17" t="s">
        <v>17</v>
      </c>
      <c r="I184" s="17"/>
      <c r="J184" s="17"/>
      <c r="K184" s="22"/>
      <c r="L184" s="22"/>
      <c r="M184" s="22"/>
      <c r="N184" s="22"/>
      <c r="O184" s="22"/>
      <c r="P184" s="22"/>
      <c r="Q184" s="22"/>
      <c r="R184" s="22"/>
      <c r="S184" s="22"/>
      <c r="T184" s="22"/>
    </row>
    <row r="185" spans="1:20" ht="25.5">
      <c r="A185" s="273"/>
      <c r="B185" s="16" t="s">
        <v>16</v>
      </c>
      <c r="C185" s="17" t="s">
        <v>18</v>
      </c>
      <c r="D185" s="17" t="s">
        <v>19</v>
      </c>
      <c r="E185" s="17" t="s">
        <v>119</v>
      </c>
      <c r="F185" s="17"/>
      <c r="G185" s="42" t="s">
        <v>120</v>
      </c>
      <c r="H185" s="52" t="s">
        <v>22</v>
      </c>
      <c r="I185" s="17" t="s">
        <v>23</v>
      </c>
      <c r="J185" s="20"/>
      <c r="K185" s="15"/>
      <c r="L185" s="15"/>
      <c r="M185" s="15"/>
      <c r="N185" s="15"/>
      <c r="O185" s="15"/>
      <c r="P185" s="15"/>
      <c r="Q185" s="15"/>
      <c r="R185" s="15"/>
      <c r="S185" s="15"/>
      <c r="T185" s="15"/>
    </row>
    <row r="186" spans="1:20" ht="14.25">
      <c r="A186" s="273"/>
      <c r="B186" s="16" t="s">
        <v>16</v>
      </c>
      <c r="C186" s="17"/>
      <c r="D186" s="17"/>
      <c r="E186" s="21"/>
      <c r="F186" s="21"/>
      <c r="G186" s="18"/>
      <c r="H186" s="53" t="s">
        <v>24</v>
      </c>
      <c r="I186" s="17"/>
      <c r="J186" s="17"/>
      <c r="K186" s="22"/>
      <c r="L186" s="22"/>
      <c r="M186" s="22"/>
      <c r="N186" s="22"/>
      <c r="O186" s="22"/>
      <c r="P186" s="22"/>
      <c r="Q186" s="22"/>
      <c r="R186" s="22"/>
      <c r="S186" s="22"/>
      <c r="T186" s="22"/>
    </row>
    <row r="187" spans="1:20" ht="12.75">
      <c r="A187" s="273"/>
      <c r="B187" s="16" t="s">
        <v>16</v>
      </c>
      <c r="C187" s="17"/>
      <c r="D187" s="17"/>
      <c r="E187" s="17"/>
      <c r="F187" s="17"/>
      <c r="G187" s="18"/>
      <c r="H187" s="52" t="s">
        <v>25</v>
      </c>
      <c r="I187" s="17"/>
      <c r="J187" s="20"/>
      <c r="K187" s="15"/>
      <c r="L187" s="15"/>
      <c r="M187" s="15"/>
      <c r="N187" s="15"/>
      <c r="O187" s="15"/>
      <c r="P187" s="15"/>
      <c r="Q187" s="15"/>
      <c r="R187" s="15"/>
      <c r="S187" s="15"/>
      <c r="T187" s="15"/>
    </row>
    <row r="188" spans="1:20" ht="38.25">
      <c r="A188" s="273"/>
      <c r="B188" s="16" t="s">
        <v>16</v>
      </c>
      <c r="C188" s="17" t="s">
        <v>102</v>
      </c>
      <c r="D188" s="17" t="s">
        <v>19</v>
      </c>
      <c r="E188" s="16" t="s">
        <v>76</v>
      </c>
      <c r="F188" s="17"/>
      <c r="G188" s="26" t="s">
        <v>121</v>
      </c>
      <c r="H188" s="52" t="s">
        <v>26</v>
      </c>
      <c r="I188" s="17" t="s">
        <v>43</v>
      </c>
      <c r="J188" s="32" t="s">
        <v>122</v>
      </c>
      <c r="K188" s="15"/>
      <c r="L188" s="15"/>
      <c r="M188" s="15"/>
      <c r="N188" s="15"/>
      <c r="O188" s="15"/>
      <c r="P188" s="15"/>
      <c r="Q188" s="15"/>
      <c r="R188" s="15"/>
      <c r="S188" s="15"/>
      <c r="T188" s="15"/>
    </row>
    <row r="189" spans="1:20" ht="17.25" customHeight="1">
      <c r="A189" s="273"/>
      <c r="B189" s="16" t="s">
        <v>16</v>
      </c>
      <c r="C189" s="17"/>
      <c r="D189" s="17"/>
      <c r="E189" s="17"/>
      <c r="F189" s="17"/>
      <c r="G189" s="18"/>
      <c r="H189" s="53" t="s">
        <v>27</v>
      </c>
      <c r="I189" s="17"/>
      <c r="J189" s="17"/>
      <c r="K189" s="22"/>
      <c r="L189" s="22"/>
      <c r="M189" s="22"/>
      <c r="N189" s="22"/>
      <c r="O189" s="22"/>
      <c r="P189" s="22"/>
      <c r="Q189" s="22"/>
      <c r="R189" s="22"/>
      <c r="S189" s="22"/>
      <c r="T189" s="22"/>
    </row>
    <row r="190" spans="1:20" ht="12.75">
      <c r="A190" s="273"/>
      <c r="B190" s="16" t="s">
        <v>16</v>
      </c>
      <c r="C190" s="17"/>
      <c r="D190" s="17"/>
      <c r="E190" s="17"/>
      <c r="F190" s="22"/>
      <c r="G190" s="18"/>
      <c r="H190" s="52" t="s">
        <v>28</v>
      </c>
      <c r="I190" s="17"/>
      <c r="J190" s="20"/>
      <c r="K190" s="15"/>
      <c r="L190" s="15"/>
      <c r="M190" s="15"/>
      <c r="N190" s="15"/>
      <c r="O190" s="15"/>
      <c r="P190" s="15"/>
      <c r="Q190" s="15"/>
      <c r="R190" s="15"/>
      <c r="S190" s="15"/>
      <c r="T190" s="15"/>
    </row>
    <row r="191" spans="1:20" ht="12.75">
      <c r="A191" s="273"/>
      <c r="B191" s="16" t="s">
        <v>16</v>
      </c>
      <c r="C191" s="17"/>
      <c r="D191" s="17"/>
      <c r="E191" s="17"/>
      <c r="F191" s="17"/>
      <c r="G191" s="18"/>
      <c r="H191" s="52" t="s">
        <v>29</v>
      </c>
      <c r="I191" s="17"/>
      <c r="J191" s="20"/>
      <c r="K191" s="15"/>
      <c r="L191" s="15"/>
      <c r="M191" s="15"/>
      <c r="N191" s="15"/>
      <c r="O191" s="15"/>
      <c r="P191" s="15"/>
      <c r="Q191" s="15"/>
      <c r="R191" s="15"/>
      <c r="S191" s="15"/>
      <c r="T191" s="15"/>
    </row>
    <row r="192" spans="1:20" ht="12.75">
      <c r="A192" s="273"/>
      <c r="B192" s="16" t="s">
        <v>16</v>
      </c>
      <c r="C192" s="17"/>
      <c r="D192" s="17"/>
      <c r="E192" s="17"/>
      <c r="F192" s="17"/>
      <c r="G192" s="18"/>
      <c r="H192" s="52" t="s">
        <v>30</v>
      </c>
      <c r="I192" s="17"/>
      <c r="J192" s="20"/>
      <c r="K192" s="15"/>
      <c r="L192" s="15"/>
      <c r="M192" s="15"/>
      <c r="N192" s="15"/>
      <c r="O192" s="15"/>
      <c r="P192" s="15"/>
      <c r="Q192" s="15"/>
      <c r="R192" s="15"/>
      <c r="S192" s="15"/>
      <c r="T192" s="15"/>
    </row>
    <row r="193" spans="1:20" ht="25.5">
      <c r="A193" s="273"/>
      <c r="B193" s="16" t="s">
        <v>16</v>
      </c>
      <c r="C193" s="17" t="s">
        <v>68</v>
      </c>
      <c r="D193" s="17" t="s">
        <v>19</v>
      </c>
      <c r="E193" s="17" t="s">
        <v>123</v>
      </c>
      <c r="F193" s="17"/>
      <c r="G193" s="18" t="s">
        <v>124</v>
      </c>
      <c r="H193" s="52" t="s">
        <v>34</v>
      </c>
      <c r="I193" s="17" t="s">
        <v>23</v>
      </c>
      <c r="J193" s="20"/>
      <c r="K193" s="15"/>
      <c r="L193" s="15"/>
      <c r="M193" s="15"/>
      <c r="N193" s="15"/>
      <c r="O193" s="15"/>
      <c r="P193" s="15"/>
      <c r="Q193" s="15"/>
      <c r="R193" s="15"/>
      <c r="S193" s="15"/>
      <c r="T193" s="15"/>
    </row>
    <row r="194" spans="1:20" ht="16.5" customHeight="1">
      <c r="A194" s="273"/>
      <c r="B194" s="16" t="s">
        <v>16</v>
      </c>
      <c r="C194" s="17"/>
      <c r="D194" s="17"/>
      <c r="E194" s="17"/>
      <c r="F194" s="17"/>
      <c r="G194" s="18"/>
      <c r="H194" s="52" t="s">
        <v>35</v>
      </c>
      <c r="I194" s="17"/>
      <c r="J194" s="20"/>
      <c r="K194" s="15"/>
      <c r="L194" s="15"/>
      <c r="M194" s="15"/>
      <c r="N194" s="15"/>
      <c r="O194" s="15"/>
      <c r="P194" s="15"/>
      <c r="Q194" s="15"/>
      <c r="R194" s="15"/>
      <c r="S194" s="15"/>
      <c r="T194" s="15"/>
    </row>
    <row r="195" spans="1:20" ht="17.25" customHeight="1">
      <c r="A195" s="273"/>
      <c r="B195" s="16" t="s">
        <v>16</v>
      </c>
      <c r="C195" s="17"/>
      <c r="D195" s="17"/>
      <c r="E195" s="17"/>
      <c r="F195" s="17"/>
      <c r="G195" s="18"/>
      <c r="H195" s="52" t="s">
        <v>36</v>
      </c>
      <c r="I195" s="17"/>
      <c r="J195" s="20"/>
      <c r="K195" s="15"/>
      <c r="L195" s="15"/>
      <c r="M195" s="15"/>
      <c r="N195" s="15"/>
      <c r="O195" s="15"/>
      <c r="P195" s="15"/>
      <c r="Q195" s="15"/>
      <c r="R195" s="15"/>
      <c r="S195" s="15"/>
      <c r="T195" s="15"/>
    </row>
    <row r="196" spans="1:20" ht="12.75">
      <c r="A196" s="273"/>
      <c r="B196" s="16" t="s">
        <v>16</v>
      </c>
      <c r="C196" s="17"/>
      <c r="D196" s="17"/>
      <c r="E196" s="17"/>
      <c r="F196" s="17"/>
      <c r="G196" s="18"/>
      <c r="H196" s="52" t="s">
        <v>37</v>
      </c>
      <c r="I196" s="17"/>
      <c r="J196" s="20"/>
      <c r="K196" s="15"/>
      <c r="L196" s="15"/>
      <c r="M196" s="15"/>
      <c r="N196" s="15"/>
      <c r="O196" s="15"/>
      <c r="P196" s="15"/>
      <c r="Q196" s="15"/>
      <c r="R196" s="15"/>
      <c r="S196" s="15"/>
      <c r="T196" s="15"/>
    </row>
    <row r="197" spans="1:20" ht="12.75">
      <c r="A197" s="274"/>
      <c r="B197" s="16" t="s">
        <v>16</v>
      </c>
      <c r="C197" s="17"/>
      <c r="D197" s="17"/>
      <c r="E197" s="17"/>
      <c r="F197" s="17"/>
      <c r="G197" s="18"/>
      <c r="H197" s="54" t="s">
        <v>38</v>
      </c>
      <c r="I197" s="17"/>
      <c r="J197" s="20"/>
      <c r="K197" s="15"/>
      <c r="L197" s="15"/>
      <c r="M197" s="15"/>
      <c r="N197" s="15"/>
      <c r="O197" s="15"/>
      <c r="P197" s="15"/>
      <c r="Q197" s="15"/>
      <c r="R197" s="15"/>
      <c r="S197" s="15"/>
      <c r="T197" s="15"/>
    </row>
    <row r="198" spans="1:20" ht="12.75">
      <c r="A198" s="272">
        <v>46068</v>
      </c>
      <c r="B198" s="16" t="s">
        <v>16</v>
      </c>
      <c r="C198" s="17"/>
      <c r="D198" s="17"/>
      <c r="E198" s="17"/>
      <c r="F198" s="17"/>
      <c r="G198" s="18"/>
      <c r="H198" s="55" t="s">
        <v>17</v>
      </c>
      <c r="I198" s="17"/>
      <c r="J198" s="20"/>
      <c r="K198" s="15"/>
      <c r="L198" s="15"/>
      <c r="M198" s="15"/>
      <c r="N198" s="15"/>
      <c r="O198" s="15"/>
      <c r="P198" s="15"/>
      <c r="Q198" s="15"/>
      <c r="R198" s="15"/>
      <c r="S198" s="15"/>
      <c r="T198" s="15"/>
    </row>
    <row r="199" spans="1:20" ht="12.75">
      <c r="A199" s="273"/>
      <c r="B199" s="16" t="s">
        <v>16</v>
      </c>
      <c r="C199" s="17"/>
      <c r="D199" s="17"/>
      <c r="E199" s="17"/>
      <c r="F199" s="17"/>
      <c r="G199" s="56"/>
      <c r="H199" s="52" t="s">
        <v>22</v>
      </c>
      <c r="I199" s="17"/>
      <c r="J199" s="20"/>
      <c r="K199" s="15"/>
      <c r="L199" s="15"/>
      <c r="M199" s="15"/>
      <c r="N199" s="15"/>
      <c r="O199" s="15"/>
      <c r="P199" s="15"/>
      <c r="Q199" s="15"/>
      <c r="R199" s="15"/>
      <c r="S199" s="15"/>
      <c r="T199" s="15"/>
    </row>
    <row r="200" spans="1:20" ht="12.75">
      <c r="A200" s="273"/>
      <c r="B200" s="16" t="s">
        <v>16</v>
      </c>
      <c r="C200" s="17"/>
      <c r="D200" s="17"/>
      <c r="E200" s="17"/>
      <c r="F200" s="17"/>
      <c r="G200" s="56"/>
      <c r="H200" s="53" t="s">
        <v>24</v>
      </c>
      <c r="I200" s="17"/>
      <c r="J200" s="17"/>
      <c r="K200" s="22"/>
      <c r="L200" s="22"/>
      <c r="M200" s="22"/>
      <c r="N200" s="22"/>
      <c r="O200" s="22"/>
      <c r="P200" s="22"/>
      <c r="Q200" s="22"/>
      <c r="R200" s="22"/>
      <c r="S200" s="22"/>
      <c r="T200" s="22"/>
    </row>
    <row r="201" spans="1:20" ht="12.75">
      <c r="A201" s="273"/>
      <c r="B201" s="16" t="s">
        <v>16</v>
      </c>
      <c r="C201" s="17"/>
      <c r="D201" s="17"/>
      <c r="E201" s="17"/>
      <c r="F201" s="17"/>
      <c r="G201" s="18"/>
      <c r="H201" s="52" t="s">
        <v>25</v>
      </c>
      <c r="I201" s="17"/>
      <c r="J201" s="20"/>
      <c r="K201" s="15"/>
      <c r="L201" s="15"/>
      <c r="M201" s="15"/>
      <c r="N201" s="15"/>
      <c r="O201" s="15"/>
      <c r="P201" s="15"/>
      <c r="Q201" s="15"/>
      <c r="R201" s="15"/>
      <c r="S201" s="15"/>
      <c r="T201" s="15"/>
    </row>
    <row r="202" spans="1:20" ht="12.75">
      <c r="A202" s="273"/>
      <c r="B202" s="16" t="s">
        <v>16</v>
      </c>
      <c r="C202" s="17"/>
      <c r="D202" s="17"/>
      <c r="E202" s="17"/>
      <c r="F202" s="17"/>
      <c r="G202" s="18"/>
      <c r="H202" s="52" t="s">
        <v>26</v>
      </c>
      <c r="I202" s="17"/>
      <c r="J202" s="20"/>
      <c r="K202" s="15"/>
      <c r="L202" s="15"/>
      <c r="M202" s="15"/>
      <c r="N202" s="15"/>
      <c r="O202" s="15"/>
      <c r="P202" s="15"/>
      <c r="Q202" s="15"/>
      <c r="R202" s="15"/>
      <c r="S202" s="15"/>
      <c r="T202" s="15"/>
    </row>
    <row r="203" spans="1:20" ht="12.75">
      <c r="A203" s="273"/>
      <c r="B203" s="16" t="s">
        <v>16</v>
      </c>
      <c r="C203" s="17"/>
      <c r="D203" s="17"/>
      <c r="E203" s="17"/>
      <c r="F203" s="17"/>
      <c r="G203" s="26"/>
      <c r="H203" s="52" t="s">
        <v>27</v>
      </c>
      <c r="I203" s="17"/>
      <c r="J203" s="20"/>
      <c r="K203" s="15"/>
      <c r="L203" s="15"/>
      <c r="M203" s="15"/>
      <c r="N203" s="15"/>
      <c r="O203" s="15"/>
      <c r="P203" s="15"/>
      <c r="Q203" s="15"/>
      <c r="R203" s="15"/>
      <c r="S203" s="15"/>
      <c r="T203" s="15"/>
    </row>
    <row r="204" spans="1:20" ht="12.75">
      <c r="A204" s="273"/>
      <c r="B204" s="16" t="s">
        <v>16</v>
      </c>
      <c r="C204" s="17"/>
      <c r="D204" s="17"/>
      <c r="E204" s="17"/>
      <c r="F204" s="17"/>
      <c r="G204" s="18"/>
      <c r="H204" s="52" t="s">
        <v>28</v>
      </c>
      <c r="I204" s="17"/>
      <c r="J204" s="20"/>
      <c r="K204" s="15"/>
      <c r="L204" s="15"/>
      <c r="M204" s="15"/>
      <c r="N204" s="15"/>
      <c r="O204" s="15"/>
      <c r="P204" s="15"/>
      <c r="Q204" s="15"/>
      <c r="R204" s="15"/>
      <c r="S204" s="15"/>
      <c r="T204" s="15"/>
    </row>
    <row r="205" spans="1:20" ht="12.75">
      <c r="A205" s="273"/>
      <c r="B205" s="16" t="s">
        <v>16</v>
      </c>
      <c r="C205" s="17"/>
      <c r="D205" s="17"/>
      <c r="E205" s="17"/>
      <c r="F205" s="17"/>
      <c r="G205" s="18"/>
      <c r="H205" s="52" t="s">
        <v>29</v>
      </c>
      <c r="I205" s="17"/>
      <c r="J205" s="20"/>
      <c r="K205" s="15"/>
      <c r="L205" s="15"/>
      <c r="M205" s="15"/>
      <c r="N205" s="15"/>
      <c r="O205" s="15"/>
      <c r="P205" s="15"/>
      <c r="Q205" s="15"/>
      <c r="R205" s="15"/>
      <c r="S205" s="15"/>
      <c r="T205" s="15"/>
    </row>
    <row r="206" spans="1:20" ht="12.75">
      <c r="A206" s="273"/>
      <c r="B206" s="16" t="s">
        <v>16</v>
      </c>
      <c r="C206" s="17"/>
      <c r="D206" s="17"/>
      <c r="E206" s="17"/>
      <c r="F206" s="17"/>
      <c r="G206" s="18"/>
      <c r="H206" s="52" t="s">
        <v>30</v>
      </c>
      <c r="I206" s="17"/>
      <c r="J206" s="20"/>
      <c r="K206" s="20"/>
      <c r="L206" s="15"/>
      <c r="M206" s="15"/>
      <c r="N206" s="15"/>
      <c r="O206" s="15"/>
      <c r="P206" s="15"/>
      <c r="Q206" s="15"/>
      <c r="R206" s="15"/>
      <c r="S206" s="15"/>
      <c r="T206" s="15"/>
    </row>
    <row r="207" spans="1:20" ht="12.75">
      <c r="A207" s="273"/>
      <c r="B207" s="16" t="s">
        <v>16</v>
      </c>
      <c r="C207" s="17"/>
      <c r="D207" s="17"/>
      <c r="E207" s="17"/>
      <c r="F207" s="16"/>
      <c r="G207" s="26"/>
      <c r="H207" s="53" t="s">
        <v>34</v>
      </c>
      <c r="I207" s="17"/>
      <c r="J207" s="17"/>
      <c r="K207" s="17"/>
      <c r="L207" s="22"/>
      <c r="M207" s="22"/>
      <c r="N207" s="22"/>
      <c r="O207" s="22"/>
      <c r="P207" s="22"/>
      <c r="Q207" s="22"/>
      <c r="R207" s="22"/>
      <c r="S207" s="22"/>
      <c r="T207" s="22"/>
    </row>
    <row r="208" spans="1:20" ht="12.75">
      <c r="A208" s="273"/>
      <c r="B208" s="16" t="s">
        <v>16</v>
      </c>
      <c r="C208" s="17"/>
      <c r="D208" s="17"/>
      <c r="E208" s="17"/>
      <c r="F208" s="17"/>
      <c r="G208" s="26"/>
      <c r="H208" s="57" t="s">
        <v>35</v>
      </c>
      <c r="I208" s="17"/>
      <c r="J208" s="20"/>
      <c r="K208" s="275"/>
      <c r="L208" s="15"/>
      <c r="M208" s="15"/>
      <c r="N208" s="15"/>
      <c r="O208" s="15"/>
      <c r="P208" s="15"/>
      <c r="Q208" s="15"/>
      <c r="R208" s="15"/>
      <c r="S208" s="15"/>
      <c r="T208" s="15"/>
    </row>
    <row r="209" spans="1:20" ht="12.75">
      <c r="A209" s="273"/>
      <c r="B209" s="16" t="s">
        <v>16</v>
      </c>
      <c r="C209" s="17"/>
      <c r="D209" s="17"/>
      <c r="E209" s="17"/>
      <c r="F209" s="17"/>
      <c r="G209" s="26"/>
      <c r="H209" s="52" t="s">
        <v>36</v>
      </c>
      <c r="I209" s="17"/>
      <c r="J209" s="20"/>
      <c r="K209" s="274"/>
      <c r="L209" s="15"/>
      <c r="M209" s="15"/>
      <c r="N209" s="15"/>
      <c r="O209" s="15"/>
      <c r="P209" s="15"/>
      <c r="Q209" s="15"/>
      <c r="R209" s="15"/>
      <c r="S209" s="15"/>
      <c r="T209" s="15"/>
    </row>
    <row r="210" spans="1:20" ht="12.75">
      <c r="A210" s="273"/>
      <c r="B210" s="16" t="s">
        <v>16</v>
      </c>
      <c r="C210" s="17"/>
      <c r="D210" s="17"/>
      <c r="E210" s="58"/>
      <c r="F210" s="17"/>
      <c r="G210" s="18"/>
      <c r="H210" s="52" t="s">
        <v>37</v>
      </c>
      <c r="I210" s="17"/>
      <c r="J210" s="20"/>
      <c r="K210" s="20"/>
      <c r="L210" s="15"/>
      <c r="M210" s="15"/>
      <c r="N210" s="15"/>
      <c r="O210" s="15"/>
      <c r="P210" s="15"/>
      <c r="Q210" s="15"/>
      <c r="R210" s="15"/>
      <c r="S210" s="15"/>
      <c r="T210" s="15"/>
    </row>
    <row r="211" spans="1:20" ht="12.75">
      <c r="A211" s="274"/>
      <c r="B211" s="16" t="s">
        <v>16</v>
      </c>
      <c r="C211" s="17"/>
      <c r="D211" s="17"/>
      <c r="E211" s="17"/>
      <c r="F211" s="17"/>
      <c r="G211" s="18"/>
      <c r="H211" s="54" t="s">
        <v>38</v>
      </c>
      <c r="I211" s="17"/>
      <c r="J211" s="20"/>
      <c r="K211" s="20"/>
      <c r="L211" s="15"/>
      <c r="M211" s="15"/>
      <c r="N211" s="15"/>
      <c r="O211" s="15"/>
      <c r="P211" s="15"/>
      <c r="Q211" s="15"/>
      <c r="R211" s="15"/>
      <c r="S211" s="15"/>
      <c r="T211" s="15"/>
    </row>
    <row r="212" spans="1:20" ht="17.25" customHeight="1">
      <c r="A212" s="272">
        <v>46069</v>
      </c>
      <c r="B212" s="16" t="s">
        <v>51</v>
      </c>
      <c r="C212" s="17"/>
      <c r="D212" s="17"/>
      <c r="E212" s="17"/>
      <c r="F212" s="17"/>
      <c r="G212" s="18"/>
      <c r="H212" s="55" t="s">
        <v>17</v>
      </c>
      <c r="I212" s="17"/>
      <c r="J212" s="20"/>
      <c r="K212" s="20"/>
      <c r="L212" s="15"/>
      <c r="M212" s="15"/>
      <c r="N212" s="15"/>
      <c r="O212" s="15"/>
      <c r="P212" s="15"/>
      <c r="Q212" s="15"/>
      <c r="R212" s="15"/>
      <c r="S212" s="15"/>
      <c r="T212" s="15"/>
    </row>
    <row r="213" spans="1:20" ht="38.25">
      <c r="A213" s="273"/>
      <c r="B213" s="16" t="s">
        <v>51</v>
      </c>
      <c r="C213" s="17" t="s">
        <v>102</v>
      </c>
      <c r="D213" s="17" t="s">
        <v>92</v>
      </c>
      <c r="E213" s="17"/>
      <c r="F213" s="59" t="s">
        <v>125</v>
      </c>
      <c r="G213" s="18" t="s">
        <v>126</v>
      </c>
      <c r="H213" s="52" t="s">
        <v>22</v>
      </c>
      <c r="I213" s="17" t="s">
        <v>62</v>
      </c>
      <c r="J213" s="20"/>
      <c r="K213" s="20"/>
      <c r="L213" s="15"/>
      <c r="M213" s="15"/>
      <c r="N213" s="15"/>
      <c r="O213" s="15"/>
      <c r="P213" s="15"/>
      <c r="Q213" s="15"/>
      <c r="R213" s="15"/>
      <c r="S213" s="15"/>
      <c r="T213" s="15"/>
    </row>
    <row r="214" spans="1:20" ht="12.75">
      <c r="A214" s="273"/>
      <c r="B214" s="16" t="s">
        <v>51</v>
      </c>
      <c r="C214" s="17"/>
      <c r="D214" s="17"/>
      <c r="E214" s="17"/>
      <c r="F214" s="17"/>
      <c r="G214" s="18"/>
      <c r="H214" s="52" t="s">
        <v>24</v>
      </c>
      <c r="I214" s="17"/>
      <c r="J214" s="20"/>
      <c r="K214" s="20"/>
      <c r="L214" s="15"/>
      <c r="M214" s="15"/>
      <c r="N214" s="15"/>
      <c r="O214" s="15"/>
      <c r="P214" s="15"/>
      <c r="Q214" s="15"/>
      <c r="R214" s="15"/>
      <c r="S214" s="15"/>
      <c r="T214" s="15"/>
    </row>
    <row r="215" spans="1:20" ht="12.75">
      <c r="A215" s="273"/>
      <c r="B215" s="16" t="s">
        <v>51</v>
      </c>
      <c r="C215" s="17"/>
      <c r="D215" s="17"/>
      <c r="E215" s="17"/>
      <c r="F215" s="17"/>
      <c r="G215" s="18"/>
      <c r="H215" s="52" t="s">
        <v>25</v>
      </c>
      <c r="I215" s="17"/>
      <c r="J215" s="20"/>
      <c r="K215" s="20"/>
      <c r="L215" s="15"/>
      <c r="M215" s="15"/>
      <c r="N215" s="15"/>
      <c r="O215" s="15"/>
      <c r="P215" s="15"/>
      <c r="Q215" s="15"/>
      <c r="R215" s="15"/>
      <c r="S215" s="15"/>
      <c r="T215" s="15"/>
    </row>
    <row r="216" spans="1:20" ht="12.75">
      <c r="A216" s="273"/>
      <c r="B216" s="16" t="s">
        <v>51</v>
      </c>
      <c r="C216" s="17"/>
      <c r="D216" s="17"/>
      <c r="E216" s="17"/>
      <c r="F216" s="17"/>
      <c r="G216" s="18"/>
      <c r="H216" s="52" t="s">
        <v>26</v>
      </c>
      <c r="I216" s="17"/>
      <c r="J216" s="20"/>
      <c r="K216" s="20"/>
      <c r="L216" s="15"/>
      <c r="M216" s="15"/>
      <c r="N216" s="15"/>
      <c r="O216" s="15"/>
      <c r="P216" s="15"/>
      <c r="Q216" s="15"/>
      <c r="R216" s="15"/>
      <c r="S216" s="15"/>
      <c r="T216" s="15"/>
    </row>
    <row r="217" spans="1:20" ht="14.25">
      <c r="A217" s="273"/>
      <c r="B217" s="16" t="s">
        <v>51</v>
      </c>
      <c r="C217" s="17"/>
      <c r="D217" s="17"/>
      <c r="E217" s="21"/>
      <c r="F217" s="17"/>
      <c r="G217" s="18"/>
      <c r="H217" s="52" t="s">
        <v>27</v>
      </c>
      <c r="I217" s="17"/>
      <c r="J217" s="20"/>
      <c r="K217" s="20"/>
      <c r="L217" s="15"/>
      <c r="M217" s="15"/>
      <c r="N217" s="15"/>
      <c r="O217" s="15"/>
      <c r="P217" s="15"/>
      <c r="Q217" s="15"/>
      <c r="R217" s="15"/>
      <c r="S217" s="15"/>
      <c r="T217" s="15"/>
    </row>
    <row r="218" spans="1:20" ht="12.75">
      <c r="A218" s="273"/>
      <c r="B218" s="16" t="s">
        <v>51</v>
      </c>
      <c r="C218" s="17"/>
      <c r="D218" s="17"/>
      <c r="E218" s="17"/>
      <c r="F218" s="17"/>
      <c r="G218" s="18"/>
      <c r="H218" s="52" t="s">
        <v>28</v>
      </c>
      <c r="I218" s="17"/>
      <c r="J218" s="20"/>
      <c r="K218" s="20"/>
      <c r="L218" s="15"/>
      <c r="M218" s="15"/>
      <c r="N218" s="15"/>
      <c r="O218" s="15"/>
      <c r="P218" s="15"/>
      <c r="Q218" s="15"/>
      <c r="R218" s="15"/>
      <c r="S218" s="15"/>
      <c r="T218" s="15"/>
    </row>
    <row r="219" spans="1:20" ht="15.75" customHeight="1">
      <c r="A219" s="273"/>
      <c r="B219" s="16" t="s">
        <v>51</v>
      </c>
      <c r="C219" s="17"/>
      <c r="D219" s="17"/>
      <c r="E219" s="17"/>
      <c r="F219" s="17"/>
      <c r="G219" s="18"/>
      <c r="H219" s="52" t="s">
        <v>29</v>
      </c>
      <c r="I219" s="17"/>
      <c r="J219" s="20"/>
      <c r="K219" s="20"/>
      <c r="L219" s="15"/>
      <c r="M219" s="15"/>
      <c r="N219" s="15"/>
      <c r="O219" s="15"/>
      <c r="P219" s="15"/>
      <c r="Q219" s="15"/>
      <c r="R219" s="15"/>
      <c r="S219" s="15"/>
      <c r="T219" s="15"/>
    </row>
    <row r="220" spans="1:20" ht="12.75">
      <c r="A220" s="273"/>
      <c r="B220" s="16" t="s">
        <v>51</v>
      </c>
      <c r="C220" s="17"/>
      <c r="D220" s="17"/>
      <c r="E220" s="16"/>
      <c r="F220" s="17"/>
      <c r="G220" s="18"/>
      <c r="H220" s="52" t="s">
        <v>30</v>
      </c>
      <c r="I220" s="17"/>
      <c r="J220" s="20"/>
      <c r="K220" s="20"/>
      <c r="L220" s="15"/>
      <c r="M220" s="15"/>
      <c r="N220" s="15"/>
      <c r="O220" s="15"/>
      <c r="P220" s="15"/>
      <c r="Q220" s="15"/>
      <c r="R220" s="15"/>
      <c r="S220" s="15"/>
      <c r="T220" s="15"/>
    </row>
    <row r="221" spans="1:20" ht="12.75">
      <c r="A221" s="273"/>
      <c r="B221" s="16" t="s">
        <v>16</v>
      </c>
      <c r="C221" s="17"/>
      <c r="D221" s="17"/>
      <c r="E221" s="17"/>
      <c r="F221" s="60"/>
      <c r="G221" s="18"/>
      <c r="H221" s="52" t="s">
        <v>34</v>
      </c>
      <c r="I221" s="17"/>
      <c r="J221" s="20"/>
      <c r="K221" s="20"/>
      <c r="L221" s="15"/>
      <c r="M221" s="15"/>
      <c r="N221" s="15"/>
      <c r="O221" s="15"/>
      <c r="P221" s="15"/>
      <c r="Q221" s="15"/>
      <c r="R221" s="15"/>
      <c r="S221" s="15"/>
      <c r="T221" s="15"/>
    </row>
    <row r="222" spans="1:20" ht="12.75">
      <c r="A222" s="273"/>
      <c r="B222" s="16" t="s">
        <v>16</v>
      </c>
      <c r="C222" s="17"/>
      <c r="D222" s="17"/>
      <c r="E222" s="17"/>
      <c r="F222" s="17"/>
      <c r="G222" s="18"/>
      <c r="H222" s="57" t="s">
        <v>35</v>
      </c>
      <c r="I222" s="17"/>
      <c r="J222" s="20"/>
      <c r="K222" s="20"/>
      <c r="L222" s="15"/>
      <c r="M222" s="15"/>
      <c r="N222" s="15"/>
      <c r="O222" s="15"/>
      <c r="P222" s="15"/>
      <c r="Q222" s="15"/>
      <c r="R222" s="15"/>
      <c r="S222" s="15"/>
      <c r="T222" s="15"/>
    </row>
    <row r="223" spans="1:20" ht="12.75">
      <c r="A223" s="273"/>
      <c r="B223" s="16" t="s">
        <v>16</v>
      </c>
      <c r="C223" s="17"/>
      <c r="D223" s="17"/>
      <c r="E223" s="17"/>
      <c r="F223" s="17"/>
      <c r="G223" s="18"/>
      <c r="H223" s="52" t="s">
        <v>36</v>
      </c>
      <c r="I223" s="17"/>
      <c r="J223" s="20"/>
      <c r="K223" s="20"/>
      <c r="L223" s="15"/>
      <c r="M223" s="15"/>
      <c r="N223" s="15"/>
      <c r="O223" s="15"/>
      <c r="P223" s="15"/>
      <c r="Q223" s="15"/>
      <c r="R223" s="15"/>
      <c r="S223" s="15"/>
      <c r="T223" s="15"/>
    </row>
    <row r="224" spans="1:20" ht="127.5">
      <c r="A224" s="273"/>
      <c r="B224" s="16" t="s">
        <v>16</v>
      </c>
      <c r="C224" s="17" t="s">
        <v>18</v>
      </c>
      <c r="D224" s="17" t="s">
        <v>19</v>
      </c>
      <c r="E224" s="17" t="s">
        <v>127</v>
      </c>
      <c r="F224" s="17"/>
      <c r="G224" s="18" t="s">
        <v>128</v>
      </c>
      <c r="H224" s="52" t="s">
        <v>37</v>
      </c>
      <c r="I224" s="17" t="s">
        <v>23</v>
      </c>
      <c r="J224" s="20"/>
      <c r="K224" s="20"/>
      <c r="L224" s="15"/>
      <c r="M224" s="15"/>
      <c r="N224" s="15"/>
      <c r="O224" s="15"/>
      <c r="P224" s="15"/>
      <c r="Q224" s="15"/>
      <c r="R224" s="15"/>
      <c r="S224" s="15"/>
      <c r="T224" s="15"/>
    </row>
    <row r="225" spans="1:20" ht="12.75">
      <c r="A225" s="274"/>
      <c r="B225" s="16" t="s">
        <v>16</v>
      </c>
      <c r="C225" s="17"/>
      <c r="D225" s="17"/>
      <c r="E225" s="17"/>
      <c r="F225" s="17"/>
      <c r="G225" s="18"/>
      <c r="H225" s="54" t="s">
        <v>38</v>
      </c>
      <c r="I225" s="17"/>
      <c r="J225" s="20"/>
      <c r="K225" s="20"/>
      <c r="L225" s="15"/>
      <c r="M225" s="15"/>
      <c r="N225" s="15"/>
      <c r="O225" s="15"/>
      <c r="P225" s="15"/>
      <c r="Q225" s="15"/>
      <c r="R225" s="15"/>
      <c r="S225" s="15"/>
      <c r="T225" s="15"/>
    </row>
    <row r="226" spans="1:20" ht="12.75">
      <c r="A226" s="272">
        <v>46070</v>
      </c>
      <c r="B226" s="16" t="s">
        <v>78</v>
      </c>
      <c r="C226" s="17"/>
      <c r="D226" s="17"/>
      <c r="E226" s="17"/>
      <c r="F226" s="17"/>
      <c r="G226" s="18"/>
      <c r="H226" s="55" t="s">
        <v>17</v>
      </c>
      <c r="I226" s="17"/>
      <c r="J226" s="20"/>
      <c r="K226" s="20"/>
      <c r="L226" s="15"/>
      <c r="M226" s="15"/>
      <c r="N226" s="15"/>
      <c r="O226" s="15"/>
      <c r="P226" s="15"/>
      <c r="Q226" s="15"/>
      <c r="R226" s="15"/>
      <c r="S226" s="15"/>
      <c r="T226" s="15"/>
    </row>
    <row r="227" spans="1:20" ht="12.75">
      <c r="A227" s="273"/>
      <c r="B227" s="16" t="s">
        <v>78</v>
      </c>
      <c r="C227" s="17"/>
      <c r="D227" s="17"/>
      <c r="E227" s="17"/>
      <c r="F227" s="17"/>
      <c r="G227" s="18"/>
      <c r="H227" s="52" t="s">
        <v>22</v>
      </c>
      <c r="I227" s="17"/>
      <c r="J227" s="20"/>
      <c r="K227" s="20"/>
      <c r="L227" s="15"/>
      <c r="M227" s="15"/>
      <c r="N227" s="15"/>
      <c r="O227" s="15"/>
      <c r="P227" s="15"/>
      <c r="Q227" s="15"/>
      <c r="R227" s="15"/>
      <c r="S227" s="15"/>
      <c r="T227" s="15"/>
    </row>
    <row r="228" spans="1:20" ht="12.75">
      <c r="A228" s="273"/>
      <c r="B228" s="16" t="s">
        <v>78</v>
      </c>
      <c r="C228" s="17"/>
      <c r="D228" s="17"/>
      <c r="E228" s="17"/>
      <c r="F228" s="17"/>
      <c r="G228" s="18"/>
      <c r="H228" s="52" t="s">
        <v>24</v>
      </c>
      <c r="I228" s="17"/>
      <c r="J228" s="20"/>
      <c r="K228" s="20"/>
      <c r="L228" s="15"/>
      <c r="M228" s="15"/>
      <c r="N228" s="15"/>
      <c r="O228" s="15"/>
      <c r="P228" s="15"/>
      <c r="Q228" s="15"/>
      <c r="R228" s="15"/>
      <c r="S228" s="15"/>
      <c r="T228" s="15"/>
    </row>
    <row r="229" spans="1:20" ht="12.75">
      <c r="A229" s="273"/>
      <c r="B229" s="16" t="s">
        <v>78</v>
      </c>
      <c r="C229" s="17"/>
      <c r="D229" s="17"/>
      <c r="E229" s="17"/>
      <c r="F229" s="17"/>
      <c r="G229" s="18"/>
      <c r="H229" s="52" t="s">
        <v>25</v>
      </c>
      <c r="I229" s="17"/>
      <c r="J229" s="20"/>
      <c r="K229" s="20"/>
      <c r="L229" s="15"/>
      <c r="M229" s="15"/>
      <c r="N229" s="15"/>
      <c r="O229" s="15"/>
      <c r="P229" s="15"/>
      <c r="Q229" s="15"/>
      <c r="R229" s="15"/>
      <c r="S229" s="15"/>
      <c r="T229" s="15"/>
    </row>
    <row r="230" spans="1:20" ht="12.75">
      <c r="A230" s="273"/>
      <c r="B230" s="16" t="s">
        <v>78</v>
      </c>
      <c r="C230" s="17"/>
      <c r="D230" s="17"/>
      <c r="E230" s="17"/>
      <c r="F230" s="17"/>
      <c r="G230" s="18"/>
      <c r="H230" s="52" t="s">
        <v>26</v>
      </c>
      <c r="I230" s="17"/>
      <c r="J230" s="20"/>
      <c r="K230" s="20"/>
      <c r="L230" s="15"/>
      <c r="M230" s="15"/>
      <c r="N230" s="15"/>
      <c r="O230" s="15"/>
      <c r="P230" s="15"/>
      <c r="Q230" s="15"/>
      <c r="R230" s="15"/>
      <c r="S230" s="15"/>
      <c r="T230" s="15"/>
    </row>
    <row r="231" spans="1:20" ht="12.75">
      <c r="A231" s="273"/>
      <c r="B231" s="16" t="s">
        <v>78</v>
      </c>
      <c r="C231" s="17"/>
      <c r="D231" s="17"/>
      <c r="E231" s="17"/>
      <c r="F231" s="17"/>
      <c r="G231" s="18"/>
      <c r="H231" s="52" t="s">
        <v>27</v>
      </c>
      <c r="I231" s="17"/>
      <c r="J231" s="20"/>
      <c r="K231" s="20"/>
      <c r="L231" s="15"/>
      <c r="M231" s="15"/>
      <c r="N231" s="15"/>
      <c r="O231" s="15"/>
      <c r="P231" s="15"/>
      <c r="Q231" s="15"/>
      <c r="R231" s="15"/>
      <c r="S231" s="15"/>
      <c r="T231" s="15"/>
    </row>
    <row r="232" spans="1:20" ht="12.75">
      <c r="A232" s="273"/>
      <c r="B232" s="16" t="s">
        <v>78</v>
      </c>
      <c r="C232" s="17"/>
      <c r="D232" s="17"/>
      <c r="E232" s="17"/>
      <c r="F232" s="17"/>
      <c r="G232" s="18"/>
      <c r="H232" s="52" t="s">
        <v>28</v>
      </c>
      <c r="I232" s="17"/>
      <c r="J232" s="20"/>
      <c r="K232" s="20"/>
      <c r="L232" s="15"/>
      <c r="M232" s="15"/>
      <c r="N232" s="15"/>
      <c r="O232" s="15"/>
      <c r="P232" s="15"/>
      <c r="Q232" s="15"/>
      <c r="R232" s="15"/>
      <c r="S232" s="15"/>
      <c r="T232" s="15"/>
    </row>
    <row r="233" spans="1:20" ht="12.75">
      <c r="A233" s="273"/>
      <c r="B233" s="16" t="s">
        <v>78</v>
      </c>
      <c r="C233" s="17"/>
      <c r="D233" s="17"/>
      <c r="E233" s="17"/>
      <c r="F233" s="17"/>
      <c r="G233" s="26"/>
      <c r="H233" s="52" t="s">
        <v>29</v>
      </c>
      <c r="I233" s="17"/>
      <c r="J233" s="20"/>
      <c r="K233" s="20"/>
      <c r="L233" s="15"/>
      <c r="M233" s="15"/>
      <c r="N233" s="15"/>
      <c r="O233" s="15"/>
      <c r="P233" s="15"/>
      <c r="Q233" s="15"/>
      <c r="R233" s="15"/>
      <c r="S233" s="15"/>
      <c r="T233" s="15"/>
    </row>
    <row r="234" spans="1:20" ht="13.5" customHeight="1">
      <c r="A234" s="273"/>
      <c r="B234" s="16" t="s">
        <v>16</v>
      </c>
      <c r="C234" s="17"/>
      <c r="D234" s="17"/>
      <c r="E234" s="17"/>
      <c r="F234" s="17"/>
      <c r="G234" s="18"/>
      <c r="H234" s="52" t="s">
        <v>30</v>
      </c>
      <c r="I234" s="17"/>
      <c r="J234" s="20"/>
      <c r="K234" s="20"/>
      <c r="L234" s="15"/>
      <c r="M234" s="15"/>
      <c r="N234" s="15"/>
      <c r="O234" s="15"/>
      <c r="P234" s="15"/>
      <c r="Q234" s="15"/>
      <c r="R234" s="15"/>
      <c r="S234" s="15"/>
      <c r="T234" s="15"/>
    </row>
    <row r="235" spans="1:20" ht="51">
      <c r="A235" s="273"/>
      <c r="B235" s="16" t="s">
        <v>16</v>
      </c>
      <c r="C235" s="17" t="s">
        <v>18</v>
      </c>
      <c r="D235" s="17" t="s">
        <v>19</v>
      </c>
      <c r="E235" s="17"/>
      <c r="F235" s="17"/>
      <c r="G235" s="18" t="s">
        <v>129</v>
      </c>
      <c r="H235" s="52" t="s">
        <v>34</v>
      </c>
      <c r="I235" s="17" t="s">
        <v>23</v>
      </c>
      <c r="J235" s="20"/>
      <c r="K235" s="20"/>
      <c r="L235" s="15"/>
      <c r="M235" s="15"/>
      <c r="N235" s="15"/>
      <c r="O235" s="15"/>
      <c r="P235" s="15"/>
      <c r="Q235" s="15"/>
      <c r="R235" s="15"/>
      <c r="S235" s="15"/>
      <c r="T235" s="15"/>
    </row>
    <row r="236" spans="1:20" ht="12.75">
      <c r="A236" s="273"/>
      <c r="B236" s="16" t="s">
        <v>16</v>
      </c>
      <c r="C236" s="17"/>
      <c r="D236" s="17"/>
      <c r="E236" s="17"/>
      <c r="F236" s="17"/>
      <c r="G236" s="18"/>
      <c r="H236" s="57" t="s">
        <v>35</v>
      </c>
      <c r="I236" s="17"/>
      <c r="J236" s="20"/>
      <c r="K236" s="20"/>
      <c r="L236" s="15"/>
      <c r="M236" s="15"/>
      <c r="N236" s="15"/>
      <c r="O236" s="15"/>
      <c r="P236" s="15"/>
      <c r="Q236" s="15"/>
      <c r="R236" s="15"/>
      <c r="S236" s="15"/>
      <c r="T236" s="15"/>
    </row>
    <row r="237" spans="1:20" ht="15" customHeight="1">
      <c r="A237" s="273"/>
      <c r="B237" s="16" t="s">
        <v>16</v>
      </c>
      <c r="C237" s="17"/>
      <c r="D237" s="17"/>
      <c r="E237" s="17"/>
      <c r="F237" s="17"/>
      <c r="G237" s="18"/>
      <c r="H237" s="52" t="s">
        <v>36</v>
      </c>
      <c r="I237" s="17"/>
      <c r="J237" s="20"/>
      <c r="K237" s="20"/>
      <c r="L237" s="15"/>
      <c r="M237" s="15"/>
      <c r="N237" s="15"/>
      <c r="O237" s="15"/>
      <c r="P237" s="15"/>
      <c r="Q237" s="15"/>
      <c r="R237" s="15"/>
      <c r="S237" s="15"/>
      <c r="T237" s="15"/>
    </row>
    <row r="238" spans="1:20" ht="12.75">
      <c r="A238" s="273"/>
      <c r="B238" s="16" t="s">
        <v>16</v>
      </c>
      <c r="C238" s="17"/>
      <c r="D238" s="17"/>
      <c r="E238" s="17"/>
      <c r="F238" s="17"/>
      <c r="G238" s="18"/>
      <c r="H238" s="52" t="s">
        <v>37</v>
      </c>
      <c r="I238" s="17"/>
      <c r="J238" s="20"/>
      <c r="K238" s="20"/>
      <c r="L238" s="15"/>
      <c r="M238" s="15"/>
      <c r="N238" s="15"/>
      <c r="O238" s="15"/>
      <c r="P238" s="15"/>
      <c r="Q238" s="15"/>
      <c r="R238" s="15"/>
      <c r="S238" s="15"/>
      <c r="T238" s="15"/>
    </row>
    <row r="239" spans="1:20" ht="12.75">
      <c r="A239" s="274"/>
      <c r="B239" s="16" t="s">
        <v>16</v>
      </c>
      <c r="C239" s="17"/>
      <c r="D239" s="17"/>
      <c r="E239" s="17"/>
      <c r="F239" s="17"/>
      <c r="G239" s="18"/>
      <c r="H239" s="54" t="s">
        <v>38</v>
      </c>
      <c r="I239" s="17"/>
      <c r="J239" s="20"/>
      <c r="K239" s="20"/>
      <c r="L239" s="15"/>
      <c r="M239" s="15"/>
      <c r="N239" s="15"/>
      <c r="O239" s="15"/>
      <c r="P239" s="15"/>
      <c r="Q239" s="15"/>
      <c r="R239" s="15"/>
      <c r="S239" s="15"/>
      <c r="T239" s="15"/>
    </row>
    <row r="240" spans="1:20" ht="12.75">
      <c r="A240" s="272">
        <v>46071</v>
      </c>
      <c r="B240" s="16" t="s">
        <v>51</v>
      </c>
      <c r="C240" s="17"/>
      <c r="D240" s="17"/>
      <c r="E240" s="17"/>
      <c r="F240" s="17"/>
      <c r="G240" s="18"/>
      <c r="H240" s="61" t="s">
        <v>17</v>
      </c>
      <c r="I240" s="17"/>
      <c r="J240" s="20"/>
      <c r="K240" s="20"/>
      <c r="L240" s="15"/>
      <c r="M240" s="15"/>
      <c r="N240" s="15"/>
      <c r="O240" s="15"/>
      <c r="P240" s="15"/>
      <c r="Q240" s="15"/>
      <c r="R240" s="15"/>
      <c r="S240" s="15"/>
      <c r="T240" s="15"/>
    </row>
    <row r="241" spans="1:20" ht="12.75">
      <c r="A241" s="273"/>
      <c r="B241" s="16" t="s">
        <v>51</v>
      </c>
      <c r="C241" s="17"/>
      <c r="D241" s="17"/>
      <c r="E241" s="17"/>
      <c r="F241" s="17"/>
      <c r="G241" s="18"/>
      <c r="H241" s="55" t="s">
        <v>22</v>
      </c>
      <c r="I241" s="17"/>
      <c r="J241" s="20"/>
      <c r="K241" s="20"/>
      <c r="L241" s="15"/>
      <c r="M241" s="15"/>
      <c r="N241" s="15"/>
      <c r="O241" s="15"/>
      <c r="P241" s="15"/>
      <c r="Q241" s="15"/>
      <c r="R241" s="15"/>
      <c r="S241" s="15"/>
      <c r="T241" s="15"/>
    </row>
    <row r="242" spans="1:20" ht="12.75">
      <c r="A242" s="273"/>
      <c r="B242" s="16" t="s">
        <v>51</v>
      </c>
      <c r="C242" s="17"/>
      <c r="D242" s="17"/>
      <c r="E242" s="58"/>
      <c r="F242" s="17"/>
      <c r="G242" s="18"/>
      <c r="H242" s="55" t="s">
        <v>24</v>
      </c>
      <c r="I242" s="17"/>
      <c r="J242" s="20"/>
      <c r="K242" s="20"/>
      <c r="L242" s="15"/>
      <c r="M242" s="15"/>
      <c r="N242" s="15"/>
      <c r="O242" s="15"/>
      <c r="P242" s="15"/>
      <c r="Q242" s="15"/>
      <c r="R242" s="15"/>
      <c r="S242" s="15"/>
      <c r="T242" s="15"/>
    </row>
    <row r="243" spans="1:20" ht="12.75">
      <c r="A243" s="273"/>
      <c r="B243" s="16" t="s">
        <v>51</v>
      </c>
      <c r="C243" s="17"/>
      <c r="D243" s="17"/>
      <c r="E243" s="17"/>
      <c r="F243" s="17"/>
      <c r="G243" s="18"/>
      <c r="H243" s="55" t="s">
        <v>25</v>
      </c>
      <c r="I243" s="17"/>
      <c r="J243" s="20"/>
      <c r="K243" s="20"/>
      <c r="L243" s="15"/>
      <c r="M243" s="15"/>
      <c r="N243" s="15"/>
      <c r="O243" s="15"/>
      <c r="P243" s="15"/>
      <c r="Q243" s="15"/>
      <c r="R243" s="15"/>
      <c r="S243" s="15"/>
      <c r="T243" s="15"/>
    </row>
    <row r="244" spans="1:20" ht="12.75">
      <c r="A244" s="273"/>
      <c r="B244" s="16" t="s">
        <v>51</v>
      </c>
      <c r="C244" s="17"/>
      <c r="D244" s="17"/>
      <c r="E244" s="17"/>
      <c r="F244" s="17"/>
      <c r="G244" s="18"/>
      <c r="H244" s="55" t="s">
        <v>26</v>
      </c>
      <c r="I244" s="17"/>
      <c r="J244" s="20"/>
      <c r="K244" s="20"/>
      <c r="L244" s="15"/>
      <c r="M244" s="15"/>
      <c r="N244" s="15"/>
      <c r="O244" s="15"/>
      <c r="P244" s="15"/>
      <c r="Q244" s="15"/>
      <c r="R244" s="15"/>
      <c r="S244" s="15"/>
      <c r="T244" s="15"/>
    </row>
    <row r="245" spans="1:20" ht="25.5">
      <c r="A245" s="273"/>
      <c r="B245" s="16" t="s">
        <v>16</v>
      </c>
      <c r="C245" s="17" t="s">
        <v>75</v>
      </c>
      <c r="D245" s="17" t="s">
        <v>19</v>
      </c>
      <c r="E245" s="17" t="s">
        <v>130</v>
      </c>
      <c r="F245" s="17"/>
      <c r="G245" s="18" t="s">
        <v>131</v>
      </c>
      <c r="H245" s="55" t="s">
        <v>27</v>
      </c>
      <c r="I245" s="17" t="s">
        <v>23</v>
      </c>
      <c r="J245" s="20"/>
      <c r="K245" s="20"/>
      <c r="L245" s="15"/>
      <c r="M245" s="15"/>
      <c r="N245" s="15"/>
      <c r="O245" s="15"/>
      <c r="P245" s="15"/>
      <c r="Q245" s="15"/>
      <c r="R245" s="15"/>
      <c r="S245" s="15"/>
      <c r="T245" s="15"/>
    </row>
    <row r="246" spans="1:20" ht="114.75">
      <c r="A246" s="273"/>
      <c r="B246" s="16" t="s">
        <v>16</v>
      </c>
      <c r="C246" s="17" t="s">
        <v>18</v>
      </c>
      <c r="D246" s="17" t="s">
        <v>19</v>
      </c>
      <c r="E246" s="17" t="s">
        <v>132</v>
      </c>
      <c r="F246" s="17"/>
      <c r="G246" s="18" t="s">
        <v>133</v>
      </c>
      <c r="H246" s="55" t="s">
        <v>28</v>
      </c>
      <c r="I246" s="17" t="s">
        <v>23</v>
      </c>
      <c r="J246" s="20"/>
      <c r="K246" s="20"/>
      <c r="L246" s="15"/>
      <c r="M246" s="15"/>
      <c r="N246" s="15"/>
      <c r="O246" s="15"/>
      <c r="P246" s="15"/>
      <c r="Q246" s="15"/>
      <c r="R246" s="15"/>
      <c r="S246" s="15"/>
      <c r="T246" s="15"/>
    </row>
    <row r="247" spans="1:20" ht="25.5">
      <c r="A247" s="273"/>
      <c r="B247" s="16" t="s">
        <v>16</v>
      </c>
      <c r="C247" s="17" t="s">
        <v>18</v>
      </c>
      <c r="D247" s="17" t="s">
        <v>19</v>
      </c>
      <c r="E247" s="17"/>
      <c r="F247" s="17"/>
      <c r="G247" s="18" t="s">
        <v>134</v>
      </c>
      <c r="H247" s="55" t="s">
        <v>29</v>
      </c>
      <c r="I247" s="17" t="s">
        <v>23</v>
      </c>
      <c r="J247" s="20"/>
      <c r="K247" s="20"/>
      <c r="L247" s="15"/>
      <c r="M247" s="15"/>
      <c r="N247" s="15"/>
      <c r="O247" s="15"/>
      <c r="P247" s="15"/>
      <c r="Q247" s="15"/>
      <c r="R247" s="15"/>
      <c r="S247" s="15"/>
      <c r="T247" s="15"/>
    </row>
    <row r="248" spans="1:20" ht="12.75">
      <c r="A248" s="273"/>
      <c r="B248" s="16" t="s">
        <v>16</v>
      </c>
      <c r="C248" s="17"/>
      <c r="D248" s="17"/>
      <c r="E248" s="17"/>
      <c r="F248" s="17"/>
      <c r="G248" s="18"/>
      <c r="H248" s="55" t="s">
        <v>30</v>
      </c>
      <c r="I248" s="17"/>
      <c r="J248" s="20"/>
      <c r="K248" s="20"/>
      <c r="L248" s="15"/>
      <c r="M248" s="15"/>
      <c r="N248" s="15"/>
      <c r="O248" s="15"/>
      <c r="P248" s="15"/>
      <c r="Q248" s="15"/>
      <c r="R248" s="15"/>
      <c r="S248" s="15"/>
      <c r="T248" s="15"/>
    </row>
    <row r="249" spans="1:20" ht="38.25">
      <c r="A249" s="273"/>
      <c r="B249" s="16" t="s">
        <v>16</v>
      </c>
      <c r="C249" s="17" t="s">
        <v>18</v>
      </c>
      <c r="D249" s="17" t="s">
        <v>19</v>
      </c>
      <c r="E249" s="17" t="s">
        <v>135</v>
      </c>
      <c r="F249" s="17"/>
      <c r="G249" s="18" t="s">
        <v>136</v>
      </c>
      <c r="H249" s="55" t="s">
        <v>34</v>
      </c>
      <c r="I249" s="17" t="s">
        <v>43</v>
      </c>
      <c r="J249" s="32" t="s">
        <v>137</v>
      </c>
      <c r="K249" s="20"/>
      <c r="L249" s="15"/>
      <c r="M249" s="15"/>
      <c r="N249" s="15"/>
      <c r="O249" s="15"/>
      <c r="P249" s="15"/>
      <c r="Q249" s="15"/>
      <c r="R249" s="15"/>
      <c r="S249" s="15"/>
      <c r="T249" s="15"/>
    </row>
    <row r="250" spans="1:20" ht="89.25">
      <c r="A250" s="273"/>
      <c r="B250" s="16" t="s">
        <v>16</v>
      </c>
      <c r="C250" s="17" t="s">
        <v>18</v>
      </c>
      <c r="D250" s="17" t="s">
        <v>19</v>
      </c>
      <c r="E250" s="17" t="s">
        <v>138</v>
      </c>
      <c r="F250" s="17"/>
      <c r="G250" s="18" t="s">
        <v>139</v>
      </c>
      <c r="H250" s="55" t="s">
        <v>35</v>
      </c>
      <c r="I250" s="17" t="s">
        <v>23</v>
      </c>
      <c r="J250" s="20"/>
      <c r="K250" s="20"/>
      <c r="L250" s="15"/>
      <c r="M250" s="15"/>
      <c r="N250" s="15"/>
      <c r="O250" s="15"/>
      <c r="P250" s="15"/>
      <c r="Q250" s="15"/>
      <c r="R250" s="15"/>
      <c r="S250" s="15"/>
      <c r="T250" s="15"/>
    </row>
    <row r="251" spans="1:20" ht="191.25">
      <c r="A251" s="273"/>
      <c r="B251" s="16" t="s">
        <v>16</v>
      </c>
      <c r="C251" s="17" t="s">
        <v>18</v>
      </c>
      <c r="D251" s="17" t="s">
        <v>19</v>
      </c>
      <c r="E251" s="17"/>
      <c r="F251" s="17"/>
      <c r="G251" s="18" t="s">
        <v>140</v>
      </c>
      <c r="H251" s="55" t="s">
        <v>36</v>
      </c>
      <c r="I251" s="17" t="s">
        <v>43</v>
      </c>
      <c r="J251" s="32" t="s">
        <v>137</v>
      </c>
      <c r="K251" s="20"/>
      <c r="L251" s="15"/>
      <c r="M251" s="15"/>
      <c r="N251" s="15"/>
      <c r="O251" s="15"/>
      <c r="P251" s="15"/>
      <c r="Q251" s="15"/>
      <c r="R251" s="15"/>
      <c r="S251" s="15"/>
      <c r="T251" s="15"/>
    </row>
    <row r="252" spans="1:20" ht="12.75">
      <c r="A252" s="273"/>
      <c r="B252" s="16" t="s">
        <v>16</v>
      </c>
      <c r="C252" s="17"/>
      <c r="D252" s="17"/>
      <c r="E252" s="17"/>
      <c r="F252" s="17"/>
      <c r="G252" s="18"/>
      <c r="H252" s="55" t="s">
        <v>37</v>
      </c>
      <c r="I252" s="17"/>
      <c r="J252" s="20"/>
      <c r="K252" s="20"/>
      <c r="L252" s="15"/>
      <c r="M252" s="15"/>
      <c r="N252" s="15"/>
      <c r="O252" s="15"/>
      <c r="P252" s="15"/>
      <c r="Q252" s="15"/>
      <c r="R252" s="15"/>
      <c r="S252" s="15"/>
      <c r="T252" s="15"/>
    </row>
    <row r="253" spans="1:20" ht="12.75">
      <c r="A253" s="274"/>
      <c r="B253" s="16" t="s">
        <v>16</v>
      </c>
      <c r="C253" s="17"/>
      <c r="D253" s="17"/>
      <c r="E253" s="17"/>
      <c r="F253" s="17"/>
      <c r="G253" s="26"/>
      <c r="H253" s="62" t="s">
        <v>38</v>
      </c>
      <c r="I253" s="17"/>
      <c r="J253" s="20"/>
      <c r="K253" s="20"/>
      <c r="L253" s="15"/>
      <c r="M253" s="15"/>
      <c r="N253" s="15"/>
      <c r="O253" s="15"/>
      <c r="P253" s="15"/>
      <c r="Q253" s="15"/>
      <c r="R253" s="15"/>
      <c r="S253" s="15"/>
      <c r="T253" s="15"/>
    </row>
    <row r="254" spans="1:20" ht="12.75">
      <c r="A254" s="272">
        <v>46072</v>
      </c>
      <c r="B254" s="16" t="s">
        <v>78</v>
      </c>
      <c r="C254" s="17"/>
      <c r="D254" s="17"/>
      <c r="E254" s="17"/>
      <c r="F254" s="17"/>
      <c r="G254" s="18"/>
      <c r="H254" s="61" t="s">
        <v>17</v>
      </c>
      <c r="I254" s="17"/>
      <c r="J254" s="20"/>
      <c r="K254" s="20"/>
      <c r="L254" s="15"/>
      <c r="M254" s="15"/>
      <c r="N254" s="15"/>
      <c r="O254" s="15"/>
      <c r="P254" s="15"/>
      <c r="Q254" s="15"/>
      <c r="R254" s="15"/>
      <c r="S254" s="15"/>
      <c r="T254" s="15"/>
    </row>
    <row r="255" spans="1:20" ht="12.75">
      <c r="A255" s="273"/>
      <c r="B255" s="16" t="s">
        <v>78</v>
      </c>
      <c r="C255" s="17"/>
      <c r="D255" s="17"/>
      <c r="E255" s="17"/>
      <c r="F255" s="17"/>
      <c r="G255" s="18"/>
      <c r="H255" s="55" t="s">
        <v>22</v>
      </c>
      <c r="I255" s="17"/>
      <c r="J255" s="20"/>
      <c r="K255" s="20"/>
      <c r="L255" s="15"/>
      <c r="M255" s="15"/>
      <c r="N255" s="15"/>
      <c r="O255" s="15"/>
      <c r="P255" s="15"/>
      <c r="Q255" s="15"/>
      <c r="R255" s="15"/>
      <c r="S255" s="15"/>
      <c r="T255" s="15"/>
    </row>
    <row r="256" spans="1:20" ht="18.75" customHeight="1">
      <c r="A256" s="273"/>
      <c r="B256" s="16" t="s">
        <v>78</v>
      </c>
      <c r="C256" s="17"/>
      <c r="D256" s="17"/>
      <c r="E256" s="17"/>
      <c r="F256" s="17"/>
      <c r="G256" s="18"/>
      <c r="H256" s="55" t="s">
        <v>24</v>
      </c>
      <c r="I256" s="17"/>
      <c r="J256" s="20"/>
      <c r="K256" s="20"/>
      <c r="L256" s="15"/>
      <c r="M256" s="15"/>
      <c r="N256" s="15"/>
      <c r="O256" s="15"/>
      <c r="P256" s="15"/>
      <c r="Q256" s="15"/>
      <c r="R256" s="15"/>
      <c r="S256" s="15"/>
      <c r="T256" s="15"/>
    </row>
    <row r="257" spans="1:20" ht="12.75">
      <c r="A257" s="273"/>
      <c r="B257" s="16" t="s">
        <v>78</v>
      </c>
      <c r="C257" s="17"/>
      <c r="D257" s="17"/>
      <c r="E257" s="17"/>
      <c r="F257" s="17"/>
      <c r="G257" s="18"/>
      <c r="H257" s="55" t="s">
        <v>25</v>
      </c>
      <c r="I257" s="17"/>
      <c r="J257" s="20"/>
      <c r="K257" s="20"/>
      <c r="L257" s="15"/>
      <c r="M257" s="15"/>
      <c r="N257" s="15"/>
      <c r="O257" s="15"/>
      <c r="P257" s="15"/>
      <c r="Q257" s="15"/>
      <c r="R257" s="15"/>
      <c r="S257" s="15"/>
      <c r="T257" s="15"/>
    </row>
    <row r="258" spans="1:20" ht="12.75">
      <c r="A258" s="273"/>
      <c r="B258" s="16" t="s">
        <v>78</v>
      </c>
      <c r="C258" s="17"/>
      <c r="D258" s="17"/>
      <c r="E258" s="17"/>
      <c r="F258" s="17"/>
      <c r="G258" s="18"/>
      <c r="H258" s="55" t="s">
        <v>26</v>
      </c>
      <c r="I258" s="17"/>
      <c r="J258" s="20"/>
      <c r="K258" s="20"/>
      <c r="L258" s="15"/>
      <c r="M258" s="15"/>
      <c r="N258" s="15"/>
      <c r="O258" s="15"/>
      <c r="P258" s="15"/>
      <c r="Q258" s="15"/>
      <c r="R258" s="15"/>
      <c r="S258" s="15"/>
      <c r="T258" s="15"/>
    </row>
    <row r="259" spans="1:20" ht="12.75">
      <c r="A259" s="273"/>
      <c r="B259" s="16" t="s">
        <v>78</v>
      </c>
      <c r="C259" s="17"/>
      <c r="D259" s="17"/>
      <c r="E259" s="17"/>
      <c r="F259" s="17"/>
      <c r="G259" s="18"/>
      <c r="H259" s="55" t="s">
        <v>27</v>
      </c>
      <c r="I259" s="17"/>
      <c r="J259" s="20"/>
      <c r="K259" s="20"/>
      <c r="L259" s="15"/>
      <c r="M259" s="15"/>
      <c r="N259" s="15"/>
      <c r="O259" s="15"/>
      <c r="P259" s="15"/>
      <c r="Q259" s="15"/>
      <c r="R259" s="15"/>
      <c r="S259" s="15"/>
      <c r="T259" s="15"/>
    </row>
    <row r="260" spans="1:20" ht="16.5" customHeight="1">
      <c r="A260" s="273"/>
      <c r="B260" s="16" t="s">
        <v>78</v>
      </c>
      <c r="C260" s="17"/>
      <c r="D260" s="17"/>
      <c r="E260" s="17"/>
      <c r="F260" s="17"/>
      <c r="G260" s="18"/>
      <c r="H260" s="55" t="s">
        <v>28</v>
      </c>
      <c r="I260" s="17"/>
      <c r="J260" s="20"/>
      <c r="K260" s="20"/>
      <c r="L260" s="15"/>
      <c r="M260" s="15"/>
      <c r="N260" s="15"/>
      <c r="O260" s="15"/>
      <c r="P260" s="15"/>
      <c r="Q260" s="15"/>
      <c r="R260" s="15"/>
      <c r="S260" s="15"/>
      <c r="T260" s="15"/>
    </row>
    <row r="261" spans="1:20" ht="12.75">
      <c r="A261" s="273"/>
      <c r="B261" s="16" t="s">
        <v>78</v>
      </c>
      <c r="C261" s="17"/>
      <c r="D261" s="17"/>
      <c r="E261" s="17"/>
      <c r="F261" s="17"/>
      <c r="G261" s="18"/>
      <c r="H261" s="55" t="s">
        <v>29</v>
      </c>
      <c r="I261" s="17"/>
      <c r="J261" s="20"/>
      <c r="K261" s="20"/>
      <c r="L261" s="15"/>
      <c r="M261" s="15"/>
      <c r="N261" s="15"/>
      <c r="O261" s="15"/>
      <c r="P261" s="15"/>
      <c r="Q261" s="15"/>
      <c r="R261" s="15"/>
      <c r="S261" s="15"/>
      <c r="T261" s="15"/>
    </row>
    <row r="262" spans="1:20" ht="12.75">
      <c r="A262" s="273"/>
      <c r="B262" s="16" t="s">
        <v>78</v>
      </c>
      <c r="C262" s="17"/>
      <c r="D262" s="17"/>
      <c r="E262" s="17"/>
      <c r="F262" s="17"/>
      <c r="G262" s="26"/>
      <c r="H262" s="55" t="s">
        <v>30</v>
      </c>
      <c r="I262" s="17"/>
      <c r="J262" s="20"/>
      <c r="K262" s="20"/>
      <c r="L262" s="15"/>
      <c r="M262" s="15"/>
      <c r="N262" s="15"/>
      <c r="O262" s="15"/>
      <c r="P262" s="15"/>
      <c r="Q262" s="15"/>
      <c r="R262" s="15"/>
      <c r="S262" s="15"/>
      <c r="T262" s="15"/>
    </row>
    <row r="263" spans="1:20" ht="12.75">
      <c r="A263" s="273"/>
      <c r="B263" s="16" t="s">
        <v>78</v>
      </c>
      <c r="C263" s="17"/>
      <c r="D263" s="17"/>
      <c r="E263" s="17"/>
      <c r="F263" s="41"/>
      <c r="G263" s="63"/>
      <c r="H263" s="55" t="s">
        <v>34</v>
      </c>
      <c r="I263" s="17"/>
      <c r="J263" s="20"/>
      <c r="K263" s="20"/>
      <c r="L263" s="15"/>
      <c r="M263" s="15"/>
      <c r="N263" s="15"/>
      <c r="O263" s="15"/>
      <c r="P263" s="15"/>
      <c r="Q263" s="15"/>
      <c r="R263" s="15"/>
      <c r="S263" s="15"/>
      <c r="T263" s="15"/>
    </row>
    <row r="264" spans="1:20" ht="12.75">
      <c r="A264" s="273"/>
      <c r="B264" s="16" t="s">
        <v>78</v>
      </c>
      <c r="C264" s="17"/>
      <c r="D264" s="17"/>
      <c r="E264" s="17"/>
      <c r="F264" s="17"/>
      <c r="G264" s="18"/>
      <c r="H264" s="55" t="s">
        <v>35</v>
      </c>
      <c r="I264" s="17"/>
      <c r="J264" s="20"/>
      <c r="K264" s="20"/>
      <c r="L264" s="15"/>
      <c r="M264" s="15"/>
      <c r="N264" s="15"/>
      <c r="O264" s="15"/>
      <c r="P264" s="15"/>
      <c r="Q264" s="15"/>
      <c r="R264" s="15"/>
      <c r="S264" s="15"/>
      <c r="T264" s="15"/>
    </row>
    <row r="265" spans="1:20" ht="12.75">
      <c r="A265" s="273"/>
      <c r="B265" s="16" t="s">
        <v>78</v>
      </c>
      <c r="C265" s="17"/>
      <c r="D265" s="17"/>
      <c r="E265" s="17"/>
      <c r="F265" s="17"/>
      <c r="G265" s="18"/>
      <c r="H265" s="55" t="s">
        <v>36</v>
      </c>
      <c r="I265" s="17"/>
      <c r="J265" s="20"/>
      <c r="K265" s="20"/>
      <c r="L265" s="15"/>
      <c r="M265" s="15"/>
      <c r="N265" s="15"/>
      <c r="O265" s="15"/>
      <c r="P265" s="15"/>
      <c r="Q265" s="15"/>
      <c r="R265" s="15"/>
      <c r="S265" s="15"/>
      <c r="T265" s="15"/>
    </row>
    <row r="266" spans="1:20" ht="12.75">
      <c r="A266" s="273"/>
      <c r="B266" s="16" t="s">
        <v>78</v>
      </c>
      <c r="C266" s="17"/>
      <c r="D266" s="17"/>
      <c r="E266" s="17"/>
      <c r="F266" s="17"/>
      <c r="G266" s="18"/>
      <c r="H266" s="55" t="s">
        <v>37</v>
      </c>
      <c r="I266" s="17"/>
      <c r="J266" s="20"/>
      <c r="K266" s="20"/>
      <c r="L266" s="15"/>
      <c r="M266" s="15"/>
      <c r="N266" s="15"/>
      <c r="O266" s="15"/>
      <c r="P266" s="15"/>
      <c r="Q266" s="15"/>
      <c r="R266" s="15"/>
      <c r="S266" s="15"/>
      <c r="T266" s="15"/>
    </row>
    <row r="267" spans="1:20" ht="12.75">
      <c r="A267" s="274"/>
      <c r="B267" s="16" t="s">
        <v>78</v>
      </c>
      <c r="C267" s="17"/>
      <c r="D267" s="17"/>
      <c r="E267" s="17"/>
      <c r="F267" s="17"/>
      <c r="G267" s="18"/>
      <c r="H267" s="62" t="s">
        <v>38</v>
      </c>
      <c r="I267" s="17"/>
      <c r="J267" s="20"/>
      <c r="K267" s="20"/>
      <c r="L267" s="15"/>
      <c r="M267" s="15"/>
      <c r="N267" s="15"/>
      <c r="O267" s="15"/>
      <c r="P267" s="15"/>
      <c r="Q267" s="15"/>
      <c r="R267" s="15"/>
      <c r="S267" s="15"/>
      <c r="T267" s="15"/>
    </row>
    <row r="268" spans="1:20" ht="38.25">
      <c r="A268" s="272">
        <v>46073</v>
      </c>
      <c r="B268" s="16" t="s">
        <v>16</v>
      </c>
      <c r="C268" s="17" t="s">
        <v>18</v>
      </c>
      <c r="D268" s="17" t="s">
        <v>19</v>
      </c>
      <c r="E268" s="17"/>
      <c r="F268" s="17"/>
      <c r="G268" s="26" t="s">
        <v>141</v>
      </c>
      <c r="H268" s="61" t="s">
        <v>17</v>
      </c>
      <c r="I268" s="17" t="s">
        <v>43</v>
      </c>
      <c r="J268" s="32" t="s">
        <v>142</v>
      </c>
      <c r="K268" s="20"/>
      <c r="L268" s="15"/>
      <c r="M268" s="15"/>
      <c r="N268" s="15"/>
      <c r="O268" s="15"/>
      <c r="P268" s="15"/>
      <c r="Q268" s="15"/>
      <c r="R268" s="15"/>
      <c r="S268" s="15"/>
      <c r="T268" s="15"/>
    </row>
    <row r="269" spans="1:20" ht="178.5">
      <c r="A269" s="273"/>
      <c r="B269" s="16" t="s">
        <v>16</v>
      </c>
      <c r="C269" s="17" t="s">
        <v>54</v>
      </c>
      <c r="D269" s="17" t="s">
        <v>31</v>
      </c>
      <c r="E269" s="17" t="s">
        <v>143</v>
      </c>
      <c r="F269" s="17"/>
      <c r="G269" s="18" t="s">
        <v>144</v>
      </c>
      <c r="H269" s="55" t="s">
        <v>22</v>
      </c>
      <c r="I269" s="17"/>
      <c r="J269" s="20"/>
      <c r="K269" s="20"/>
      <c r="L269" s="15"/>
      <c r="M269" s="15"/>
      <c r="N269" s="15"/>
      <c r="O269" s="15"/>
      <c r="P269" s="15"/>
      <c r="Q269" s="15"/>
      <c r="R269" s="15"/>
      <c r="S269" s="15"/>
      <c r="T269" s="15"/>
    </row>
    <row r="270" spans="1:20" ht="12.75">
      <c r="A270" s="273"/>
      <c r="B270" s="16" t="s">
        <v>16</v>
      </c>
      <c r="C270" s="17"/>
      <c r="D270" s="17"/>
      <c r="E270" s="17"/>
      <c r="F270" s="17"/>
      <c r="G270" s="18"/>
      <c r="H270" s="55" t="s">
        <v>24</v>
      </c>
      <c r="I270" s="17"/>
      <c r="J270" s="20"/>
      <c r="K270" s="20"/>
      <c r="L270" s="15"/>
      <c r="M270" s="15"/>
      <c r="N270" s="15"/>
      <c r="O270" s="15"/>
      <c r="P270" s="15"/>
      <c r="Q270" s="15"/>
      <c r="R270" s="15"/>
      <c r="S270" s="15"/>
      <c r="T270" s="15"/>
    </row>
    <row r="271" spans="1:20" ht="267.75">
      <c r="A271" s="273"/>
      <c r="B271" s="16" t="s">
        <v>16</v>
      </c>
      <c r="C271" s="17" t="s">
        <v>18</v>
      </c>
      <c r="D271" s="17" t="s">
        <v>31</v>
      </c>
      <c r="E271" s="17"/>
      <c r="F271" s="17"/>
      <c r="G271" s="18" t="s">
        <v>145</v>
      </c>
      <c r="H271" s="55" t="s">
        <v>25</v>
      </c>
      <c r="I271" s="17"/>
      <c r="J271" s="20"/>
      <c r="K271" s="20"/>
      <c r="L271" s="15"/>
      <c r="M271" s="15"/>
      <c r="N271" s="15"/>
      <c r="O271" s="15"/>
      <c r="P271" s="15"/>
      <c r="Q271" s="15"/>
      <c r="R271" s="15"/>
      <c r="S271" s="15"/>
      <c r="T271" s="15"/>
    </row>
    <row r="272" spans="1:20" ht="13.5" customHeight="1">
      <c r="A272" s="273"/>
      <c r="B272" s="16" t="s">
        <v>16</v>
      </c>
      <c r="C272" s="17" t="s">
        <v>18</v>
      </c>
      <c r="D272" s="17" t="s">
        <v>31</v>
      </c>
      <c r="E272" s="17"/>
      <c r="F272" s="17"/>
      <c r="G272" s="18" t="s">
        <v>146</v>
      </c>
      <c r="H272" s="55" t="s">
        <v>26</v>
      </c>
      <c r="I272" s="17"/>
      <c r="J272" s="20"/>
      <c r="K272" s="20"/>
      <c r="L272" s="15"/>
      <c r="M272" s="15"/>
      <c r="N272" s="15"/>
      <c r="O272" s="15"/>
      <c r="P272" s="15"/>
      <c r="Q272" s="15"/>
      <c r="R272" s="15"/>
      <c r="S272" s="15"/>
      <c r="T272" s="15"/>
    </row>
    <row r="273" spans="1:20" ht="38.25">
      <c r="A273" s="273"/>
      <c r="B273" s="16" t="s">
        <v>16</v>
      </c>
      <c r="C273" s="17" t="s">
        <v>18</v>
      </c>
      <c r="D273" s="17" t="s">
        <v>19</v>
      </c>
      <c r="E273" s="17" t="s">
        <v>147</v>
      </c>
      <c r="F273" s="17"/>
      <c r="G273" s="18" t="s">
        <v>148</v>
      </c>
      <c r="H273" s="55" t="s">
        <v>27</v>
      </c>
      <c r="I273" s="17" t="s">
        <v>23</v>
      </c>
      <c r="J273" s="20"/>
      <c r="K273" s="20"/>
      <c r="L273" s="15"/>
      <c r="M273" s="15"/>
      <c r="N273" s="15"/>
      <c r="O273" s="15"/>
      <c r="P273" s="15"/>
      <c r="Q273" s="15"/>
      <c r="R273" s="15"/>
      <c r="S273" s="15"/>
      <c r="T273" s="15"/>
    </row>
    <row r="274" spans="1:20" ht="12.75">
      <c r="A274" s="273"/>
      <c r="B274" s="16" t="s">
        <v>16</v>
      </c>
      <c r="C274" s="17" t="s">
        <v>18</v>
      </c>
      <c r="D274" s="17" t="s">
        <v>31</v>
      </c>
      <c r="E274" s="17"/>
      <c r="F274" s="17"/>
      <c r="G274" s="26" t="s">
        <v>149</v>
      </c>
      <c r="H274" s="55" t="s">
        <v>28</v>
      </c>
      <c r="I274" s="17"/>
      <c r="J274" s="20"/>
      <c r="K274" s="20"/>
      <c r="L274" s="15"/>
      <c r="M274" s="15"/>
      <c r="N274" s="15"/>
      <c r="O274" s="15"/>
      <c r="P274" s="15"/>
      <c r="Q274" s="15"/>
      <c r="R274" s="15"/>
      <c r="S274" s="15"/>
      <c r="T274" s="15"/>
    </row>
    <row r="275" spans="1:20" ht="12.75">
      <c r="A275" s="273"/>
      <c r="B275" s="16" t="s">
        <v>16</v>
      </c>
      <c r="C275" s="17"/>
      <c r="D275" s="17"/>
      <c r="E275" s="17"/>
      <c r="F275" s="17"/>
      <c r="G275" s="26"/>
      <c r="H275" s="55" t="s">
        <v>29</v>
      </c>
      <c r="I275" s="17"/>
      <c r="J275" s="20"/>
      <c r="K275" s="20"/>
      <c r="L275" s="15"/>
      <c r="M275" s="15"/>
      <c r="N275" s="15"/>
      <c r="O275" s="15"/>
      <c r="P275" s="15"/>
      <c r="Q275" s="15"/>
      <c r="R275" s="15"/>
      <c r="S275" s="15"/>
      <c r="T275" s="15"/>
    </row>
    <row r="276" spans="1:20" ht="12.75">
      <c r="A276" s="273"/>
      <c r="B276" s="16" t="s">
        <v>16</v>
      </c>
      <c r="C276" s="17"/>
      <c r="D276" s="17"/>
      <c r="E276" s="17"/>
      <c r="F276" s="17"/>
      <c r="G276" s="26"/>
      <c r="H276" s="55" t="s">
        <v>30</v>
      </c>
      <c r="I276" s="17"/>
      <c r="J276" s="20"/>
      <c r="K276" s="20"/>
      <c r="L276" s="15"/>
      <c r="M276" s="15"/>
      <c r="N276" s="15"/>
      <c r="O276" s="15"/>
      <c r="P276" s="15"/>
      <c r="Q276" s="15"/>
      <c r="R276" s="15"/>
      <c r="S276" s="15"/>
      <c r="T276" s="15"/>
    </row>
    <row r="277" spans="1:20" ht="12.75">
      <c r="A277" s="273"/>
      <c r="B277" s="16" t="s">
        <v>16</v>
      </c>
      <c r="C277" s="17"/>
      <c r="D277" s="17"/>
      <c r="E277" s="17"/>
      <c r="F277" s="17"/>
      <c r="G277" s="18"/>
      <c r="H277" s="55" t="s">
        <v>34</v>
      </c>
      <c r="I277" s="17"/>
      <c r="J277" s="20"/>
      <c r="K277" s="20"/>
      <c r="L277" s="15"/>
      <c r="M277" s="15"/>
      <c r="N277" s="15"/>
      <c r="O277" s="15"/>
      <c r="P277" s="15"/>
      <c r="Q277" s="15"/>
      <c r="R277" s="15"/>
      <c r="S277" s="15"/>
      <c r="T277" s="15"/>
    </row>
    <row r="278" spans="1:20" ht="12.75">
      <c r="A278" s="273"/>
      <c r="B278" s="16" t="s">
        <v>16</v>
      </c>
      <c r="C278" s="17"/>
      <c r="D278" s="17"/>
      <c r="E278" s="17"/>
      <c r="F278" s="17"/>
      <c r="G278" s="18"/>
      <c r="H278" s="55" t="s">
        <v>35</v>
      </c>
      <c r="I278" s="17"/>
      <c r="J278" s="20"/>
      <c r="K278" s="20"/>
      <c r="L278" s="15"/>
      <c r="M278" s="15"/>
      <c r="N278" s="15"/>
      <c r="O278" s="15"/>
      <c r="P278" s="15"/>
      <c r="Q278" s="15"/>
      <c r="R278" s="15"/>
      <c r="S278" s="15"/>
      <c r="T278" s="15"/>
    </row>
    <row r="279" spans="1:20" ht="12.75">
      <c r="A279" s="273"/>
      <c r="B279" s="16" t="s">
        <v>16</v>
      </c>
      <c r="C279" s="17"/>
      <c r="D279" s="17"/>
      <c r="E279" s="17"/>
      <c r="F279" s="17"/>
      <c r="G279" s="18"/>
      <c r="H279" s="55" t="s">
        <v>36</v>
      </c>
      <c r="I279" s="17"/>
      <c r="J279" s="20"/>
      <c r="K279" s="20"/>
      <c r="L279" s="15"/>
      <c r="M279" s="15"/>
      <c r="N279" s="15"/>
      <c r="O279" s="15"/>
      <c r="P279" s="15"/>
      <c r="Q279" s="15"/>
      <c r="R279" s="15"/>
      <c r="S279" s="15"/>
      <c r="T279" s="15"/>
    </row>
    <row r="280" spans="1:20" ht="12.75">
      <c r="A280" s="273"/>
      <c r="B280" s="16" t="s">
        <v>16</v>
      </c>
      <c r="C280" s="17"/>
      <c r="D280" s="17"/>
      <c r="E280" s="17"/>
      <c r="F280" s="17"/>
      <c r="G280" s="18"/>
      <c r="H280" s="55" t="s">
        <v>37</v>
      </c>
      <c r="I280" s="17"/>
      <c r="J280" s="20"/>
      <c r="K280" s="20"/>
      <c r="L280" s="15"/>
      <c r="M280" s="15"/>
      <c r="N280" s="15"/>
      <c r="O280" s="15"/>
      <c r="P280" s="15"/>
      <c r="Q280" s="15"/>
      <c r="R280" s="15"/>
      <c r="S280" s="15"/>
      <c r="T280" s="15"/>
    </row>
    <row r="281" spans="1:20" ht="12.75">
      <c r="A281" s="274"/>
      <c r="B281" s="16" t="s">
        <v>16</v>
      </c>
      <c r="C281" s="17"/>
      <c r="D281" s="17"/>
      <c r="E281" s="17"/>
      <c r="F281" s="17"/>
      <c r="G281" s="18"/>
      <c r="H281" s="62" t="s">
        <v>38</v>
      </c>
      <c r="I281" s="17"/>
      <c r="J281" s="20"/>
      <c r="K281" s="20"/>
      <c r="L281" s="15"/>
      <c r="M281" s="15"/>
      <c r="N281" s="15"/>
      <c r="O281" s="15"/>
      <c r="P281" s="15"/>
      <c r="Q281" s="15"/>
      <c r="R281" s="15"/>
      <c r="S281" s="15"/>
      <c r="T281" s="15"/>
    </row>
    <row r="282" spans="1:20" ht="102">
      <c r="A282" s="272">
        <v>46074</v>
      </c>
      <c r="B282" s="16" t="s">
        <v>16</v>
      </c>
      <c r="C282" s="17" t="s">
        <v>18</v>
      </c>
      <c r="D282" s="17" t="s">
        <v>19</v>
      </c>
      <c r="E282" s="17" t="s">
        <v>150</v>
      </c>
      <c r="F282" s="17"/>
      <c r="G282" s="18" t="s">
        <v>151</v>
      </c>
      <c r="H282" s="61" t="s">
        <v>17</v>
      </c>
      <c r="I282" s="17" t="s">
        <v>23</v>
      </c>
      <c r="J282" s="20"/>
      <c r="K282" s="20"/>
      <c r="L282" s="15"/>
      <c r="M282" s="15"/>
      <c r="N282" s="15"/>
      <c r="O282" s="15"/>
      <c r="P282" s="15"/>
      <c r="Q282" s="15"/>
      <c r="R282" s="15"/>
      <c r="S282" s="15"/>
      <c r="T282" s="15"/>
    </row>
    <row r="283" spans="1:20" ht="12.75">
      <c r="A283" s="273"/>
      <c r="B283" s="16" t="s">
        <v>16</v>
      </c>
      <c r="C283" s="17"/>
      <c r="D283" s="17"/>
      <c r="E283" s="17"/>
      <c r="F283" s="17"/>
      <c r="G283" s="18"/>
      <c r="H283" s="55" t="s">
        <v>22</v>
      </c>
      <c r="I283" s="17"/>
      <c r="J283" s="20"/>
      <c r="K283" s="20"/>
      <c r="L283" s="15"/>
      <c r="M283" s="15"/>
      <c r="N283" s="15"/>
      <c r="O283" s="15"/>
      <c r="P283" s="15"/>
      <c r="Q283" s="15"/>
      <c r="R283" s="15"/>
      <c r="S283" s="15"/>
      <c r="T283" s="15"/>
    </row>
    <row r="284" spans="1:20" ht="63.75">
      <c r="A284" s="273"/>
      <c r="B284" s="16" t="s">
        <v>16</v>
      </c>
      <c r="C284" s="17" t="s">
        <v>18</v>
      </c>
      <c r="D284" s="17" t="s">
        <v>19</v>
      </c>
      <c r="E284" s="17"/>
      <c r="F284" s="17"/>
      <c r="G284" s="18" t="s">
        <v>152</v>
      </c>
      <c r="H284" s="55" t="s">
        <v>24</v>
      </c>
      <c r="I284" s="17"/>
      <c r="J284" s="20"/>
      <c r="K284" s="20"/>
      <c r="L284" s="15"/>
      <c r="M284" s="15"/>
      <c r="N284" s="15"/>
      <c r="O284" s="15"/>
      <c r="P284" s="15"/>
      <c r="Q284" s="15"/>
      <c r="R284" s="15"/>
      <c r="S284" s="15"/>
      <c r="T284" s="15"/>
    </row>
    <row r="285" spans="1:20" ht="153">
      <c r="A285" s="273"/>
      <c r="B285" s="16" t="s">
        <v>16</v>
      </c>
      <c r="C285" s="17" t="s">
        <v>18</v>
      </c>
      <c r="D285" s="17" t="s">
        <v>19</v>
      </c>
      <c r="E285" s="17"/>
      <c r="F285" s="17"/>
      <c r="G285" s="18" t="s">
        <v>153</v>
      </c>
      <c r="H285" s="55" t="s">
        <v>25</v>
      </c>
      <c r="I285" s="17" t="s">
        <v>43</v>
      </c>
      <c r="J285" s="32" t="s">
        <v>142</v>
      </c>
      <c r="K285" s="20"/>
      <c r="L285" s="15"/>
      <c r="M285" s="15"/>
      <c r="N285" s="15"/>
      <c r="O285" s="15"/>
      <c r="P285" s="15"/>
      <c r="Q285" s="15"/>
      <c r="R285" s="15"/>
      <c r="S285" s="15"/>
      <c r="T285" s="15"/>
    </row>
    <row r="286" spans="1:20" ht="102">
      <c r="A286" s="273"/>
      <c r="B286" s="16" t="s">
        <v>16</v>
      </c>
      <c r="C286" s="17" t="s">
        <v>154</v>
      </c>
      <c r="D286" s="17" t="s">
        <v>19</v>
      </c>
      <c r="E286" s="17" t="s">
        <v>155</v>
      </c>
      <c r="F286" s="17"/>
      <c r="G286" s="18" t="s">
        <v>156</v>
      </c>
      <c r="H286" s="55" t="s">
        <v>26</v>
      </c>
      <c r="I286" s="17" t="s">
        <v>23</v>
      </c>
      <c r="J286" s="20"/>
      <c r="K286" s="20"/>
      <c r="L286" s="15"/>
      <c r="M286" s="15"/>
      <c r="N286" s="15"/>
      <c r="O286" s="15"/>
      <c r="P286" s="15"/>
      <c r="Q286" s="15"/>
      <c r="R286" s="15"/>
      <c r="S286" s="15"/>
      <c r="T286" s="15"/>
    </row>
    <row r="287" spans="1:20" ht="12.75">
      <c r="A287" s="273"/>
      <c r="B287" s="16" t="s">
        <v>16</v>
      </c>
      <c r="C287" s="17"/>
      <c r="D287" s="17"/>
      <c r="E287" s="17"/>
      <c r="F287" s="17"/>
      <c r="G287" s="18"/>
      <c r="H287" s="55" t="s">
        <v>27</v>
      </c>
      <c r="I287" s="17"/>
      <c r="J287" s="20"/>
      <c r="K287" s="20"/>
      <c r="L287" s="15"/>
      <c r="M287" s="15"/>
      <c r="N287" s="15"/>
      <c r="O287" s="15"/>
      <c r="P287" s="15"/>
      <c r="Q287" s="15"/>
      <c r="R287" s="15"/>
      <c r="S287" s="15"/>
      <c r="T287" s="15"/>
    </row>
    <row r="288" spans="1:20" ht="25.5">
      <c r="A288" s="273"/>
      <c r="B288" s="16" t="s">
        <v>16</v>
      </c>
      <c r="C288" s="17" t="s">
        <v>18</v>
      </c>
      <c r="D288" s="17" t="s">
        <v>31</v>
      </c>
      <c r="E288" s="17"/>
      <c r="F288" s="45"/>
      <c r="G288" s="18" t="s">
        <v>157</v>
      </c>
      <c r="H288" s="55" t="s">
        <v>28</v>
      </c>
      <c r="I288" s="17"/>
      <c r="J288" s="20"/>
      <c r="K288" s="20"/>
      <c r="L288" s="15"/>
      <c r="M288" s="15"/>
      <c r="N288" s="15"/>
      <c r="O288" s="15"/>
      <c r="P288" s="15"/>
      <c r="Q288" s="15"/>
      <c r="R288" s="15"/>
      <c r="S288" s="15"/>
      <c r="T288" s="15"/>
    </row>
    <row r="289" spans="1:20" ht="12.75">
      <c r="A289" s="273"/>
      <c r="B289" s="16" t="s">
        <v>16</v>
      </c>
      <c r="C289" s="17"/>
      <c r="D289" s="17"/>
      <c r="E289" s="17"/>
      <c r="F289" s="17"/>
      <c r="G289" s="18"/>
      <c r="H289" s="55" t="s">
        <v>29</v>
      </c>
      <c r="I289" s="17"/>
      <c r="J289" s="20"/>
      <c r="K289" s="20"/>
      <c r="L289" s="15"/>
      <c r="M289" s="15"/>
      <c r="N289" s="15"/>
      <c r="O289" s="15"/>
      <c r="P289" s="15"/>
      <c r="Q289" s="15"/>
      <c r="R289" s="15"/>
      <c r="S289" s="15"/>
      <c r="T289" s="15"/>
    </row>
    <row r="290" spans="1:20" ht="12.75">
      <c r="A290" s="273"/>
      <c r="B290" s="16" t="s">
        <v>16</v>
      </c>
      <c r="C290" s="17"/>
      <c r="D290" s="17"/>
      <c r="E290" s="17"/>
      <c r="F290" s="17"/>
      <c r="G290" s="18"/>
      <c r="H290" s="55" t="s">
        <v>30</v>
      </c>
      <c r="I290" s="17"/>
      <c r="J290" s="20"/>
      <c r="K290" s="20"/>
      <c r="L290" s="15"/>
      <c r="M290" s="15"/>
      <c r="N290" s="15"/>
      <c r="O290" s="15"/>
      <c r="P290" s="15"/>
      <c r="Q290" s="15"/>
      <c r="R290" s="15"/>
      <c r="S290" s="15"/>
      <c r="T290" s="15"/>
    </row>
    <row r="291" spans="1:20" ht="12.75">
      <c r="A291" s="273"/>
      <c r="B291" s="16" t="s">
        <v>16</v>
      </c>
      <c r="C291" s="17"/>
      <c r="D291" s="17"/>
      <c r="E291" s="17"/>
      <c r="F291" s="17"/>
      <c r="G291" s="18"/>
      <c r="H291" s="55" t="s">
        <v>34</v>
      </c>
      <c r="I291" s="17"/>
      <c r="J291" s="20"/>
      <c r="K291" s="20"/>
      <c r="L291" s="15"/>
      <c r="M291" s="15"/>
      <c r="N291" s="15"/>
      <c r="O291" s="15"/>
      <c r="P291" s="15"/>
      <c r="Q291" s="15"/>
      <c r="R291" s="15"/>
      <c r="S291" s="15"/>
      <c r="T291" s="15"/>
    </row>
    <row r="292" spans="1:20" ht="12.75">
      <c r="A292" s="273"/>
      <c r="B292" s="16" t="s">
        <v>16</v>
      </c>
      <c r="C292" s="17"/>
      <c r="D292" s="17"/>
      <c r="E292" s="17"/>
      <c r="F292" s="17"/>
      <c r="G292" s="18"/>
      <c r="H292" s="55" t="s">
        <v>35</v>
      </c>
      <c r="I292" s="17"/>
      <c r="J292" s="20"/>
      <c r="K292" s="20"/>
      <c r="L292" s="15"/>
      <c r="M292" s="15"/>
      <c r="N292" s="15"/>
      <c r="O292" s="15"/>
      <c r="P292" s="15"/>
      <c r="Q292" s="15"/>
      <c r="R292" s="15"/>
      <c r="S292" s="15"/>
      <c r="T292" s="15"/>
    </row>
    <row r="293" spans="1:20" ht="12.75">
      <c r="A293" s="273"/>
      <c r="B293" s="16" t="s">
        <v>16</v>
      </c>
      <c r="C293" s="17"/>
      <c r="D293" s="17"/>
      <c r="E293" s="17"/>
      <c r="F293" s="17"/>
      <c r="G293" s="18"/>
      <c r="H293" s="55" t="s">
        <v>36</v>
      </c>
      <c r="I293" s="17"/>
      <c r="J293" s="20"/>
      <c r="K293" s="20"/>
      <c r="L293" s="15"/>
      <c r="M293" s="15"/>
      <c r="N293" s="15"/>
      <c r="O293" s="15"/>
      <c r="P293" s="15"/>
      <c r="Q293" s="15"/>
      <c r="R293" s="15"/>
      <c r="S293" s="15"/>
      <c r="T293" s="15"/>
    </row>
    <row r="294" spans="1:20" ht="12.75">
      <c r="A294" s="273"/>
      <c r="B294" s="16" t="s">
        <v>16</v>
      </c>
      <c r="C294" s="17"/>
      <c r="D294" s="17"/>
      <c r="E294" s="17"/>
      <c r="F294" s="17"/>
      <c r="G294" s="18"/>
      <c r="H294" s="55" t="s">
        <v>37</v>
      </c>
      <c r="I294" s="17"/>
      <c r="J294" s="20"/>
      <c r="K294" s="20"/>
      <c r="L294" s="15"/>
      <c r="M294" s="15"/>
      <c r="N294" s="15"/>
      <c r="O294" s="15"/>
      <c r="P294" s="15"/>
      <c r="Q294" s="15"/>
      <c r="R294" s="15"/>
      <c r="S294" s="15"/>
      <c r="T294" s="15"/>
    </row>
    <row r="295" spans="1:20" ht="409.5">
      <c r="A295" s="274"/>
      <c r="B295" s="16" t="s">
        <v>16</v>
      </c>
      <c r="C295" s="17" t="s">
        <v>41</v>
      </c>
      <c r="D295" s="17" t="s">
        <v>92</v>
      </c>
      <c r="E295" s="17"/>
      <c r="F295" s="17"/>
      <c r="G295" s="18" t="s">
        <v>158</v>
      </c>
      <c r="H295" s="62" t="s">
        <v>38</v>
      </c>
      <c r="I295" s="17"/>
      <c r="J295" s="20"/>
      <c r="K295" s="20"/>
      <c r="L295" s="15"/>
      <c r="M295" s="15"/>
      <c r="N295" s="15"/>
      <c r="O295" s="15"/>
      <c r="P295" s="15"/>
      <c r="Q295" s="15"/>
      <c r="R295" s="15"/>
      <c r="S295" s="15"/>
      <c r="T295" s="15"/>
    </row>
    <row r="296" spans="1:20" ht="15">
      <c r="A296" s="272">
        <v>46075</v>
      </c>
      <c r="B296" s="16" t="s">
        <v>16</v>
      </c>
      <c r="C296" s="17"/>
      <c r="D296" s="17"/>
      <c r="E296" s="17"/>
      <c r="F296" s="64"/>
      <c r="G296" s="18"/>
      <c r="H296" s="61" t="s">
        <v>17</v>
      </c>
      <c r="I296" s="17"/>
      <c r="J296" s="20"/>
      <c r="K296" s="20"/>
      <c r="L296" s="15"/>
      <c r="M296" s="15"/>
      <c r="N296" s="15"/>
      <c r="O296" s="15"/>
      <c r="P296" s="15"/>
      <c r="Q296" s="15"/>
      <c r="R296" s="15"/>
      <c r="S296" s="15"/>
      <c r="T296" s="15"/>
    </row>
    <row r="297" spans="1:20" ht="12.75">
      <c r="A297" s="273"/>
      <c r="B297" s="16" t="s">
        <v>16</v>
      </c>
      <c r="C297" s="17"/>
      <c r="D297" s="17"/>
      <c r="E297" s="17"/>
      <c r="F297" s="17"/>
      <c r="G297" s="18"/>
      <c r="H297" s="55" t="s">
        <v>22</v>
      </c>
      <c r="I297" s="17"/>
      <c r="J297" s="20"/>
      <c r="K297" s="20"/>
      <c r="L297" s="15"/>
      <c r="M297" s="15"/>
      <c r="N297" s="15"/>
      <c r="O297" s="15"/>
      <c r="P297" s="15"/>
      <c r="Q297" s="15"/>
      <c r="R297" s="15"/>
      <c r="S297" s="15"/>
      <c r="T297" s="15"/>
    </row>
    <row r="298" spans="1:20" ht="15">
      <c r="A298" s="273"/>
      <c r="B298" s="16" t="s">
        <v>16</v>
      </c>
      <c r="C298" s="17"/>
      <c r="D298" s="17"/>
      <c r="E298" s="17"/>
      <c r="F298" s="64"/>
      <c r="G298" s="18"/>
      <c r="H298" s="55" t="s">
        <v>24</v>
      </c>
      <c r="I298" s="17"/>
      <c r="J298" s="20"/>
      <c r="K298" s="20"/>
      <c r="L298" s="15"/>
      <c r="M298" s="15"/>
      <c r="N298" s="15"/>
      <c r="O298" s="15"/>
      <c r="P298" s="15"/>
      <c r="Q298" s="15"/>
      <c r="R298" s="15"/>
      <c r="S298" s="15"/>
      <c r="T298" s="15"/>
    </row>
    <row r="299" spans="1:20" ht="38.25">
      <c r="A299" s="273"/>
      <c r="B299" s="16" t="s">
        <v>16</v>
      </c>
      <c r="C299" s="17" t="s">
        <v>18</v>
      </c>
      <c r="D299" s="17" t="s">
        <v>19</v>
      </c>
      <c r="E299" s="17" t="s">
        <v>159</v>
      </c>
      <c r="F299" s="17"/>
      <c r="G299" s="18" t="s">
        <v>160</v>
      </c>
      <c r="H299" s="55" t="s">
        <v>25</v>
      </c>
      <c r="I299" s="17" t="s">
        <v>43</v>
      </c>
      <c r="J299" s="32" t="s">
        <v>142</v>
      </c>
      <c r="K299" s="20"/>
      <c r="L299" s="15"/>
      <c r="M299" s="15"/>
      <c r="N299" s="15"/>
      <c r="O299" s="15"/>
      <c r="P299" s="15"/>
      <c r="Q299" s="15"/>
      <c r="R299" s="15"/>
      <c r="S299" s="15"/>
      <c r="T299" s="15"/>
    </row>
    <row r="300" spans="1:20" ht="12.75">
      <c r="A300" s="273"/>
      <c r="B300" s="16" t="s">
        <v>16</v>
      </c>
      <c r="C300" s="17"/>
      <c r="D300" s="17"/>
      <c r="E300" s="17"/>
      <c r="F300" s="17"/>
      <c r="G300" s="18"/>
      <c r="H300" s="55" t="s">
        <v>26</v>
      </c>
      <c r="I300" s="17"/>
      <c r="J300" s="20"/>
      <c r="K300" s="20"/>
      <c r="L300" s="15"/>
      <c r="M300" s="15"/>
      <c r="N300" s="15"/>
      <c r="O300" s="15"/>
      <c r="P300" s="15"/>
      <c r="Q300" s="15"/>
      <c r="R300" s="15"/>
      <c r="S300" s="15"/>
      <c r="T300" s="15"/>
    </row>
    <row r="301" spans="1:20" ht="12.75">
      <c r="A301" s="273"/>
      <c r="B301" s="16" t="s">
        <v>16</v>
      </c>
      <c r="C301" s="17"/>
      <c r="D301" s="17"/>
      <c r="E301" s="17"/>
      <c r="F301" s="17"/>
      <c r="G301" s="18"/>
      <c r="H301" s="55" t="s">
        <v>27</v>
      </c>
      <c r="I301" s="17"/>
      <c r="J301" s="20"/>
      <c r="K301" s="20"/>
      <c r="L301" s="15"/>
      <c r="M301" s="15"/>
      <c r="N301" s="15"/>
      <c r="O301" s="15"/>
      <c r="P301" s="15"/>
      <c r="Q301" s="15"/>
      <c r="R301" s="15"/>
      <c r="S301" s="15"/>
      <c r="T301" s="15"/>
    </row>
    <row r="302" spans="1:20" ht="12.75">
      <c r="A302" s="273"/>
      <c r="B302" s="16" t="s">
        <v>16</v>
      </c>
      <c r="C302" s="17"/>
      <c r="D302" s="17"/>
      <c r="E302" s="17"/>
      <c r="F302" s="17"/>
      <c r="G302" s="18"/>
      <c r="H302" s="55" t="s">
        <v>28</v>
      </c>
      <c r="I302" s="17"/>
      <c r="J302" s="20"/>
      <c r="K302" s="20"/>
      <c r="L302" s="15"/>
      <c r="M302" s="15"/>
      <c r="N302" s="15"/>
      <c r="O302" s="15"/>
      <c r="P302" s="15"/>
      <c r="Q302" s="15"/>
      <c r="R302" s="15"/>
      <c r="S302" s="15"/>
      <c r="T302" s="15"/>
    </row>
    <row r="303" spans="1:20" ht="76.5">
      <c r="A303" s="273"/>
      <c r="B303" s="16" t="s">
        <v>16</v>
      </c>
      <c r="C303" s="17" t="s">
        <v>75</v>
      </c>
      <c r="D303" s="17" t="s">
        <v>19</v>
      </c>
      <c r="E303" s="17"/>
      <c r="F303" s="17"/>
      <c r="G303" s="18" t="s">
        <v>161</v>
      </c>
      <c r="H303" s="55" t="s">
        <v>29</v>
      </c>
      <c r="I303" s="17" t="s">
        <v>43</v>
      </c>
      <c r="J303" s="65" t="s">
        <v>142</v>
      </c>
      <c r="K303" s="20"/>
      <c r="L303" s="15"/>
      <c r="M303" s="15"/>
      <c r="N303" s="15"/>
      <c r="O303" s="15"/>
      <c r="P303" s="15"/>
      <c r="Q303" s="15"/>
      <c r="R303" s="15"/>
      <c r="S303" s="15"/>
      <c r="T303" s="15"/>
    </row>
    <row r="304" spans="1:20" ht="12.75">
      <c r="A304" s="273"/>
      <c r="B304" s="16" t="s">
        <v>16</v>
      </c>
      <c r="C304" s="17"/>
      <c r="D304" s="17"/>
      <c r="E304" s="17"/>
      <c r="F304" s="17"/>
      <c r="G304" s="18"/>
      <c r="H304" s="55" t="s">
        <v>30</v>
      </c>
      <c r="I304" s="17"/>
      <c r="J304" s="20"/>
      <c r="K304" s="20"/>
      <c r="L304" s="15"/>
      <c r="M304" s="15"/>
      <c r="N304" s="15"/>
      <c r="O304" s="15"/>
      <c r="P304" s="15"/>
      <c r="Q304" s="15"/>
      <c r="R304" s="15"/>
      <c r="S304" s="15"/>
      <c r="T304" s="15"/>
    </row>
    <row r="305" spans="1:20" ht="12.75">
      <c r="A305" s="273"/>
      <c r="B305" s="16" t="s">
        <v>16</v>
      </c>
      <c r="C305" s="17"/>
      <c r="D305" s="17"/>
      <c r="E305" s="17"/>
      <c r="F305" s="17"/>
      <c r="G305" s="18"/>
      <c r="H305" s="55" t="s">
        <v>34</v>
      </c>
      <c r="I305" s="17"/>
      <c r="J305" s="20"/>
      <c r="K305" s="20"/>
      <c r="L305" s="15"/>
      <c r="M305" s="15"/>
      <c r="N305" s="15"/>
      <c r="O305" s="15"/>
      <c r="P305" s="15"/>
      <c r="Q305" s="15"/>
      <c r="R305" s="15"/>
      <c r="S305" s="15"/>
      <c r="T305" s="15"/>
    </row>
    <row r="306" spans="1:20" ht="12.75">
      <c r="A306" s="273"/>
      <c r="B306" s="16" t="s">
        <v>16</v>
      </c>
      <c r="C306" s="17"/>
      <c r="D306" s="17"/>
      <c r="E306" s="17"/>
      <c r="F306" s="17"/>
      <c r="G306" s="18"/>
      <c r="H306" s="55" t="s">
        <v>35</v>
      </c>
      <c r="I306" s="17"/>
      <c r="J306" s="20"/>
      <c r="K306" s="20"/>
      <c r="L306" s="15"/>
      <c r="M306" s="15"/>
      <c r="N306" s="15"/>
      <c r="O306" s="15"/>
      <c r="P306" s="15"/>
      <c r="Q306" s="15"/>
      <c r="R306" s="15"/>
      <c r="S306" s="15"/>
      <c r="T306" s="15"/>
    </row>
    <row r="307" spans="1:20" ht="12.75">
      <c r="A307" s="273"/>
      <c r="B307" s="16" t="s">
        <v>16</v>
      </c>
      <c r="C307" s="17"/>
      <c r="D307" s="17"/>
      <c r="E307" s="17"/>
      <c r="F307" s="17"/>
      <c r="G307" s="18"/>
      <c r="H307" s="55" t="s">
        <v>36</v>
      </c>
      <c r="I307" s="17"/>
      <c r="J307" s="20"/>
      <c r="K307" s="20"/>
      <c r="L307" s="15"/>
      <c r="M307" s="15"/>
      <c r="N307" s="15"/>
      <c r="O307" s="15"/>
      <c r="P307" s="15"/>
      <c r="Q307" s="15"/>
      <c r="R307" s="15"/>
      <c r="S307" s="15"/>
      <c r="T307" s="15"/>
    </row>
    <row r="308" spans="1:20" ht="12.75">
      <c r="A308" s="273"/>
      <c r="B308" s="16" t="s">
        <v>16</v>
      </c>
      <c r="C308" s="17"/>
      <c r="D308" s="17"/>
      <c r="E308" s="17"/>
      <c r="F308" s="17"/>
      <c r="G308" s="18"/>
      <c r="H308" s="55" t="s">
        <v>37</v>
      </c>
      <c r="I308" s="17"/>
      <c r="J308" s="20"/>
      <c r="K308" s="20"/>
      <c r="L308" s="15"/>
      <c r="M308" s="15"/>
      <c r="N308" s="15"/>
      <c r="O308" s="15"/>
      <c r="P308" s="15"/>
      <c r="Q308" s="15"/>
      <c r="R308" s="15"/>
      <c r="S308" s="15"/>
      <c r="T308" s="15"/>
    </row>
    <row r="309" spans="1:20" ht="12.75">
      <c r="A309" s="274"/>
      <c r="B309" s="16" t="s">
        <v>16</v>
      </c>
      <c r="C309" s="17"/>
      <c r="D309" s="17"/>
      <c r="E309" s="17"/>
      <c r="F309" s="17"/>
      <c r="G309" s="18"/>
      <c r="H309" s="62" t="s">
        <v>38</v>
      </c>
      <c r="I309" s="17"/>
      <c r="J309" s="20"/>
      <c r="K309" s="20"/>
      <c r="L309" s="15"/>
      <c r="M309" s="15"/>
      <c r="N309" s="15"/>
      <c r="O309" s="15"/>
      <c r="P309" s="15"/>
      <c r="Q309" s="15"/>
      <c r="R309" s="15"/>
      <c r="S309" s="15"/>
      <c r="T309" s="15"/>
    </row>
    <row r="310" spans="1:20" ht="12.75">
      <c r="A310" s="272">
        <v>46076</v>
      </c>
      <c r="B310" s="16" t="s">
        <v>51</v>
      </c>
      <c r="C310" s="17"/>
      <c r="D310" s="17"/>
      <c r="E310" s="17"/>
      <c r="F310" s="17"/>
      <c r="G310" s="18"/>
      <c r="H310" s="61" t="s">
        <v>17</v>
      </c>
      <c r="I310" s="17"/>
      <c r="J310" s="20"/>
      <c r="K310" s="20"/>
      <c r="L310" s="15"/>
      <c r="M310" s="15"/>
      <c r="N310" s="15"/>
      <c r="O310" s="15"/>
      <c r="P310" s="15"/>
      <c r="Q310" s="15"/>
      <c r="R310" s="15"/>
      <c r="S310" s="15"/>
      <c r="T310" s="15"/>
    </row>
    <row r="311" spans="1:20" ht="12.75">
      <c r="A311" s="273"/>
      <c r="B311" s="16" t="s">
        <v>51</v>
      </c>
      <c r="C311" s="17"/>
      <c r="D311" s="17"/>
      <c r="E311" s="17"/>
      <c r="F311" s="17"/>
      <c r="G311" s="18"/>
      <c r="H311" s="55" t="s">
        <v>22</v>
      </c>
      <c r="I311" s="17"/>
      <c r="J311" s="20"/>
      <c r="K311" s="20"/>
      <c r="L311" s="15"/>
      <c r="M311" s="15"/>
      <c r="N311" s="15"/>
      <c r="O311" s="15"/>
      <c r="P311" s="15"/>
      <c r="Q311" s="15"/>
      <c r="R311" s="15"/>
      <c r="S311" s="15"/>
      <c r="T311" s="15"/>
    </row>
    <row r="312" spans="1:20" ht="12.75">
      <c r="A312" s="273"/>
      <c r="B312" s="16" t="s">
        <v>51</v>
      </c>
      <c r="C312" s="17"/>
      <c r="D312" s="17"/>
      <c r="E312" s="17"/>
      <c r="F312" s="17"/>
      <c r="G312" s="18"/>
      <c r="H312" s="55" t="s">
        <v>24</v>
      </c>
      <c r="I312" s="17"/>
      <c r="J312" s="20"/>
      <c r="K312" s="20"/>
      <c r="L312" s="15"/>
      <c r="M312" s="15"/>
      <c r="N312" s="15"/>
      <c r="O312" s="15"/>
      <c r="P312" s="15"/>
      <c r="Q312" s="15"/>
      <c r="R312" s="15"/>
      <c r="S312" s="15"/>
      <c r="T312" s="15"/>
    </row>
    <row r="313" spans="1:20" ht="14.25">
      <c r="A313" s="273"/>
      <c r="B313" s="16" t="s">
        <v>51</v>
      </c>
      <c r="C313" s="17"/>
      <c r="D313" s="17"/>
      <c r="E313" s="21"/>
      <c r="F313" s="21"/>
      <c r="G313" s="18"/>
      <c r="H313" s="55" t="s">
        <v>25</v>
      </c>
      <c r="I313" s="17"/>
      <c r="J313" s="20"/>
      <c r="K313" s="20"/>
      <c r="L313" s="15"/>
      <c r="M313" s="15"/>
      <c r="N313" s="15"/>
      <c r="O313" s="15"/>
      <c r="P313" s="15"/>
      <c r="Q313" s="15"/>
      <c r="R313" s="15"/>
      <c r="S313" s="15"/>
      <c r="T313" s="15"/>
    </row>
    <row r="314" spans="1:20" ht="12.75">
      <c r="A314" s="273"/>
      <c r="B314" s="16" t="s">
        <v>51</v>
      </c>
      <c r="C314" s="17"/>
      <c r="D314" s="17"/>
      <c r="E314" s="17"/>
      <c r="F314" s="17"/>
      <c r="G314" s="18"/>
      <c r="H314" s="55" t="s">
        <v>26</v>
      </c>
      <c r="I314" s="17"/>
      <c r="J314" s="20"/>
      <c r="K314" s="20"/>
      <c r="L314" s="15"/>
      <c r="M314" s="15"/>
      <c r="N314" s="15"/>
      <c r="O314" s="15"/>
      <c r="P314" s="15"/>
      <c r="Q314" s="15"/>
      <c r="R314" s="15"/>
      <c r="S314" s="15"/>
      <c r="T314" s="15"/>
    </row>
    <row r="315" spans="1:20" ht="12.75">
      <c r="A315" s="273"/>
      <c r="B315" s="16" t="s">
        <v>51</v>
      </c>
      <c r="C315" s="17"/>
      <c r="D315" s="17"/>
      <c r="E315" s="17"/>
      <c r="F315" s="17"/>
      <c r="G315" s="18"/>
      <c r="H315" s="55" t="s">
        <v>27</v>
      </c>
      <c r="I315" s="17"/>
      <c r="J315" s="20"/>
      <c r="K315" s="20"/>
      <c r="L315" s="15"/>
      <c r="M315" s="15"/>
      <c r="N315" s="15"/>
      <c r="O315" s="15"/>
      <c r="P315" s="15"/>
      <c r="Q315" s="15"/>
      <c r="R315" s="15"/>
      <c r="S315" s="15"/>
      <c r="T315" s="15"/>
    </row>
    <row r="316" spans="1:20" ht="12.75">
      <c r="A316" s="273"/>
      <c r="B316" s="16" t="s">
        <v>51</v>
      </c>
      <c r="C316" s="17"/>
      <c r="D316" s="17"/>
      <c r="E316" s="17"/>
      <c r="F316" s="17"/>
      <c r="G316" s="26"/>
      <c r="H316" s="55" t="s">
        <v>28</v>
      </c>
      <c r="I316" s="17"/>
      <c r="J316" s="20"/>
      <c r="K316" s="20"/>
      <c r="L316" s="15"/>
      <c r="M316" s="15"/>
      <c r="N316" s="15"/>
      <c r="O316" s="15"/>
      <c r="P316" s="15"/>
      <c r="Q316" s="15"/>
      <c r="R316" s="15"/>
      <c r="S316" s="15"/>
      <c r="T316" s="15"/>
    </row>
    <row r="317" spans="1:20" ht="12.75">
      <c r="A317" s="273"/>
      <c r="B317" s="16" t="s">
        <v>51</v>
      </c>
      <c r="C317" s="17"/>
      <c r="D317" s="17"/>
      <c r="E317" s="17"/>
      <c r="F317" s="17"/>
      <c r="G317" s="18"/>
      <c r="H317" s="55" t="s">
        <v>29</v>
      </c>
      <c r="I317" s="17"/>
      <c r="J317" s="20"/>
      <c r="K317" s="20"/>
      <c r="L317" s="15"/>
      <c r="M317" s="15"/>
      <c r="N317" s="15"/>
      <c r="O317" s="15"/>
      <c r="P317" s="15"/>
      <c r="Q317" s="15"/>
      <c r="R317" s="15"/>
      <c r="S317" s="15"/>
      <c r="T317" s="15"/>
    </row>
    <row r="318" spans="1:20" ht="12.75">
      <c r="A318" s="273"/>
      <c r="B318" s="16" t="s">
        <v>51</v>
      </c>
      <c r="C318" s="17"/>
      <c r="D318" s="17"/>
      <c r="E318" s="17"/>
      <c r="F318" s="17"/>
      <c r="G318" s="18"/>
      <c r="H318" s="55" t="s">
        <v>30</v>
      </c>
      <c r="I318" s="17"/>
      <c r="J318" s="20"/>
      <c r="K318" s="20"/>
      <c r="L318" s="15"/>
      <c r="M318" s="15"/>
      <c r="N318" s="15"/>
      <c r="O318" s="15"/>
      <c r="P318" s="15"/>
      <c r="Q318" s="15"/>
      <c r="R318" s="15"/>
      <c r="S318" s="15"/>
      <c r="T318" s="15"/>
    </row>
    <row r="319" spans="1:20" ht="12.75">
      <c r="A319" s="273"/>
      <c r="B319" s="16" t="s">
        <v>51</v>
      </c>
      <c r="C319" s="17"/>
      <c r="D319" s="17"/>
      <c r="E319" s="17"/>
      <c r="F319" s="17"/>
      <c r="G319" s="18"/>
      <c r="H319" s="55" t="s">
        <v>34</v>
      </c>
      <c r="I319" s="17"/>
      <c r="J319" s="20"/>
      <c r="K319" s="20"/>
      <c r="L319" s="15"/>
      <c r="M319" s="15"/>
      <c r="N319" s="15"/>
      <c r="O319" s="15"/>
      <c r="P319" s="15"/>
      <c r="Q319" s="15"/>
      <c r="R319" s="15"/>
      <c r="S319" s="15"/>
      <c r="T319" s="15"/>
    </row>
    <row r="320" spans="1:20" ht="12.75">
      <c r="A320" s="273"/>
      <c r="B320" s="16" t="s">
        <v>51</v>
      </c>
      <c r="C320" s="17"/>
      <c r="D320" s="17"/>
      <c r="E320" s="17"/>
      <c r="F320" s="17"/>
      <c r="G320" s="18"/>
      <c r="H320" s="55" t="s">
        <v>35</v>
      </c>
      <c r="I320" s="17"/>
      <c r="J320" s="20"/>
      <c r="K320" s="20"/>
      <c r="L320" s="15"/>
      <c r="M320" s="15"/>
      <c r="N320" s="15"/>
      <c r="O320" s="15"/>
      <c r="P320" s="15"/>
      <c r="Q320" s="15"/>
      <c r="R320" s="15"/>
      <c r="S320" s="15"/>
      <c r="T320" s="15"/>
    </row>
    <row r="321" spans="1:20" ht="12.75">
      <c r="A321" s="273"/>
      <c r="B321" s="16" t="s">
        <v>51</v>
      </c>
      <c r="C321" s="17"/>
      <c r="D321" s="17"/>
      <c r="E321" s="17"/>
      <c r="F321" s="17"/>
      <c r="G321" s="18"/>
      <c r="H321" s="55" t="s">
        <v>36</v>
      </c>
      <c r="I321" s="17"/>
      <c r="J321" s="20"/>
      <c r="K321" s="20"/>
      <c r="L321" s="15"/>
      <c r="M321" s="15"/>
      <c r="N321" s="15"/>
      <c r="O321" s="15"/>
      <c r="P321" s="15"/>
      <c r="Q321" s="15"/>
      <c r="R321" s="15"/>
      <c r="S321" s="15"/>
      <c r="T321" s="15"/>
    </row>
    <row r="322" spans="1:20" ht="12.75">
      <c r="A322" s="273"/>
      <c r="B322" s="16" t="s">
        <v>51</v>
      </c>
      <c r="C322" s="17"/>
      <c r="D322" s="17"/>
      <c r="E322" s="17"/>
      <c r="F322" s="17"/>
      <c r="G322" s="18"/>
      <c r="H322" s="55" t="s">
        <v>37</v>
      </c>
      <c r="I322" s="17"/>
      <c r="J322" s="20"/>
      <c r="K322" s="20"/>
      <c r="L322" s="15"/>
      <c r="M322" s="15"/>
      <c r="N322" s="15"/>
      <c r="O322" s="15"/>
      <c r="P322" s="15"/>
      <c r="Q322" s="15"/>
      <c r="R322" s="15"/>
      <c r="S322" s="15"/>
      <c r="T322" s="15"/>
    </row>
    <row r="323" spans="1:20" ht="12.75">
      <c r="A323" s="274"/>
      <c r="B323" s="16" t="s">
        <v>51</v>
      </c>
      <c r="C323" s="17"/>
      <c r="D323" s="17"/>
      <c r="E323" s="17"/>
      <c r="F323" s="17"/>
      <c r="G323" s="18"/>
      <c r="H323" s="62" t="s">
        <v>38</v>
      </c>
      <c r="I323" s="17"/>
      <c r="J323" s="20"/>
      <c r="K323" s="20"/>
      <c r="L323" s="15"/>
      <c r="M323" s="15"/>
      <c r="N323" s="15"/>
      <c r="O323" s="15"/>
      <c r="P323" s="15"/>
      <c r="Q323" s="15"/>
      <c r="R323" s="15"/>
      <c r="S323" s="15"/>
      <c r="T323" s="15"/>
    </row>
    <row r="324" spans="1:20" ht="12.75">
      <c r="A324" s="272">
        <v>46077</v>
      </c>
      <c r="B324" s="16" t="s">
        <v>78</v>
      </c>
      <c r="C324" s="17"/>
      <c r="D324" s="17"/>
      <c r="E324" s="17"/>
      <c r="F324" s="17"/>
      <c r="G324" s="18"/>
      <c r="H324" s="61" t="s">
        <v>17</v>
      </c>
      <c r="I324" s="17"/>
      <c r="J324" s="20"/>
      <c r="K324" s="20"/>
      <c r="L324" s="15"/>
      <c r="M324" s="15"/>
      <c r="N324" s="15"/>
      <c r="O324" s="15"/>
      <c r="P324" s="15"/>
      <c r="Q324" s="15"/>
      <c r="R324" s="15"/>
      <c r="S324" s="15"/>
      <c r="T324" s="15"/>
    </row>
    <row r="325" spans="1:20" ht="12.75">
      <c r="A325" s="273"/>
      <c r="B325" s="16" t="s">
        <v>78</v>
      </c>
      <c r="C325" s="17"/>
      <c r="D325" s="17"/>
      <c r="E325" s="17"/>
      <c r="F325" s="17"/>
      <c r="G325" s="18"/>
      <c r="H325" s="55" t="s">
        <v>22</v>
      </c>
      <c r="I325" s="17"/>
      <c r="J325" s="20"/>
      <c r="K325" s="20"/>
      <c r="L325" s="15"/>
      <c r="M325" s="15"/>
      <c r="N325" s="15"/>
      <c r="O325" s="15"/>
      <c r="P325" s="15"/>
      <c r="Q325" s="15"/>
      <c r="R325" s="15"/>
      <c r="S325" s="15"/>
      <c r="T325" s="15"/>
    </row>
    <row r="326" spans="1:20" ht="12.75">
      <c r="A326" s="273"/>
      <c r="B326" s="16" t="s">
        <v>78</v>
      </c>
      <c r="C326" s="17"/>
      <c r="D326" s="17"/>
      <c r="E326" s="17"/>
      <c r="F326" s="17"/>
      <c r="G326" s="26"/>
      <c r="H326" s="55" t="s">
        <v>24</v>
      </c>
      <c r="I326" s="17"/>
      <c r="J326" s="20"/>
      <c r="K326" s="20"/>
      <c r="L326" s="15"/>
      <c r="M326" s="15"/>
      <c r="N326" s="15"/>
      <c r="O326" s="15"/>
      <c r="P326" s="15"/>
      <c r="Q326" s="15"/>
      <c r="R326" s="15"/>
      <c r="S326" s="15"/>
      <c r="T326" s="15"/>
    </row>
    <row r="327" spans="1:20" ht="12.75">
      <c r="A327" s="273"/>
      <c r="B327" s="16" t="s">
        <v>78</v>
      </c>
      <c r="C327" s="17"/>
      <c r="D327" s="17"/>
      <c r="E327" s="17"/>
      <c r="F327" s="17"/>
      <c r="G327" s="18"/>
      <c r="H327" s="55" t="s">
        <v>25</v>
      </c>
      <c r="I327" s="17"/>
      <c r="J327" s="20"/>
      <c r="K327" s="20"/>
      <c r="L327" s="15"/>
      <c r="M327" s="15"/>
      <c r="N327" s="15"/>
      <c r="O327" s="15"/>
      <c r="P327" s="15"/>
      <c r="Q327" s="15"/>
      <c r="R327" s="15"/>
      <c r="S327" s="15"/>
      <c r="T327" s="15"/>
    </row>
    <row r="328" spans="1:20" ht="12.75">
      <c r="A328" s="273"/>
      <c r="B328" s="16" t="s">
        <v>78</v>
      </c>
      <c r="C328" s="17"/>
      <c r="D328" s="17"/>
      <c r="E328" s="17"/>
      <c r="F328" s="17"/>
      <c r="G328" s="18"/>
      <c r="H328" s="55" t="s">
        <v>26</v>
      </c>
      <c r="I328" s="17"/>
      <c r="J328" s="20"/>
      <c r="K328" s="20"/>
      <c r="L328" s="15"/>
      <c r="M328" s="15"/>
      <c r="N328" s="15"/>
      <c r="O328" s="15"/>
      <c r="P328" s="15"/>
      <c r="Q328" s="15"/>
      <c r="R328" s="15"/>
      <c r="S328" s="15"/>
      <c r="T328" s="15"/>
    </row>
    <row r="329" spans="1:20" ht="12.75">
      <c r="A329" s="273"/>
      <c r="B329" s="16" t="s">
        <v>78</v>
      </c>
      <c r="C329" s="17"/>
      <c r="D329" s="17"/>
      <c r="E329" s="17"/>
      <c r="F329" s="17"/>
      <c r="G329" s="66"/>
      <c r="H329" s="55" t="s">
        <v>27</v>
      </c>
      <c r="I329" s="17"/>
      <c r="J329" s="20"/>
      <c r="K329" s="20"/>
      <c r="L329" s="15"/>
      <c r="M329" s="15"/>
      <c r="N329" s="15"/>
      <c r="O329" s="15"/>
      <c r="P329" s="15"/>
      <c r="Q329" s="15"/>
      <c r="R329" s="15"/>
      <c r="S329" s="15"/>
      <c r="T329" s="15"/>
    </row>
    <row r="330" spans="1:20" ht="12.75">
      <c r="A330" s="273"/>
      <c r="B330" s="16" t="s">
        <v>78</v>
      </c>
      <c r="C330" s="17"/>
      <c r="D330" s="17"/>
      <c r="E330" s="17"/>
      <c r="F330" s="17"/>
      <c r="G330" s="18"/>
      <c r="H330" s="55" t="s">
        <v>28</v>
      </c>
      <c r="I330" s="17"/>
      <c r="J330" s="20"/>
      <c r="K330" s="20"/>
      <c r="L330" s="15"/>
      <c r="M330" s="15"/>
      <c r="N330" s="15"/>
      <c r="O330" s="15"/>
      <c r="P330" s="15"/>
      <c r="Q330" s="15"/>
      <c r="R330" s="15"/>
      <c r="S330" s="15"/>
      <c r="T330" s="15"/>
    </row>
    <row r="331" spans="1:20" ht="12.75">
      <c r="A331" s="273"/>
      <c r="B331" s="16" t="s">
        <v>78</v>
      </c>
      <c r="C331" s="17"/>
      <c r="D331" s="17"/>
      <c r="E331" s="17"/>
      <c r="F331" s="17"/>
      <c r="G331" s="18"/>
      <c r="H331" s="55" t="s">
        <v>29</v>
      </c>
      <c r="I331" s="17"/>
      <c r="J331" s="20"/>
      <c r="K331" s="20"/>
      <c r="L331" s="15"/>
      <c r="M331" s="15"/>
      <c r="N331" s="15"/>
      <c r="O331" s="15"/>
      <c r="P331" s="15"/>
      <c r="Q331" s="15"/>
      <c r="R331" s="15"/>
      <c r="S331" s="15"/>
      <c r="T331" s="15"/>
    </row>
    <row r="332" spans="1:20" ht="12.75">
      <c r="A332" s="273"/>
      <c r="B332" s="16" t="s">
        <v>78</v>
      </c>
      <c r="C332" s="17"/>
      <c r="D332" s="17"/>
      <c r="E332" s="17"/>
      <c r="F332" s="17"/>
      <c r="G332" s="18"/>
      <c r="H332" s="55" t="s">
        <v>30</v>
      </c>
      <c r="I332" s="17"/>
      <c r="J332" s="20"/>
      <c r="K332" s="20"/>
      <c r="L332" s="15"/>
      <c r="M332" s="15"/>
      <c r="N332" s="15"/>
      <c r="O332" s="15"/>
      <c r="P332" s="15"/>
      <c r="Q332" s="15"/>
      <c r="R332" s="15"/>
      <c r="S332" s="15"/>
      <c r="T332" s="15"/>
    </row>
    <row r="333" spans="1:20" ht="12.75">
      <c r="A333" s="273"/>
      <c r="B333" s="16" t="s">
        <v>16</v>
      </c>
      <c r="C333" s="17"/>
      <c r="D333" s="17"/>
      <c r="E333" s="17"/>
      <c r="F333" s="17"/>
      <c r="G333" s="18"/>
      <c r="H333" s="55" t="s">
        <v>34</v>
      </c>
      <c r="I333" s="17"/>
      <c r="J333" s="20"/>
      <c r="K333" s="20"/>
      <c r="L333" s="15"/>
      <c r="M333" s="15"/>
      <c r="N333" s="15"/>
      <c r="O333" s="15"/>
      <c r="P333" s="15"/>
      <c r="Q333" s="15"/>
      <c r="R333" s="15"/>
      <c r="S333" s="15"/>
      <c r="T333" s="15"/>
    </row>
    <row r="334" spans="1:20" ht="12.75">
      <c r="A334" s="273"/>
      <c r="B334" s="16" t="s">
        <v>16</v>
      </c>
      <c r="C334" s="17"/>
      <c r="D334" s="17"/>
      <c r="E334" s="17"/>
      <c r="F334" s="17"/>
      <c r="G334" s="18"/>
      <c r="H334" s="55" t="s">
        <v>35</v>
      </c>
      <c r="I334" s="17"/>
      <c r="J334" s="20"/>
      <c r="K334" s="20"/>
      <c r="L334" s="15"/>
      <c r="M334" s="15"/>
      <c r="N334" s="15"/>
      <c r="O334" s="15"/>
      <c r="P334" s="15"/>
      <c r="Q334" s="15"/>
      <c r="R334" s="15"/>
      <c r="S334" s="15"/>
      <c r="T334" s="15"/>
    </row>
    <row r="335" spans="1:20" ht="12.75">
      <c r="A335" s="273"/>
      <c r="B335" s="16" t="s">
        <v>16</v>
      </c>
      <c r="C335" s="17"/>
      <c r="D335" s="17"/>
      <c r="E335" s="17"/>
      <c r="F335" s="17"/>
      <c r="G335" s="18"/>
      <c r="H335" s="55" t="s">
        <v>36</v>
      </c>
      <c r="I335" s="17"/>
      <c r="J335" s="20"/>
      <c r="K335" s="20"/>
      <c r="L335" s="15"/>
      <c r="M335" s="15"/>
      <c r="N335" s="15"/>
      <c r="O335" s="15"/>
      <c r="P335" s="15"/>
      <c r="Q335" s="15"/>
      <c r="R335" s="15"/>
      <c r="S335" s="15"/>
      <c r="T335" s="15"/>
    </row>
    <row r="336" spans="1:20" ht="12.75">
      <c r="A336" s="273"/>
      <c r="B336" s="16" t="s">
        <v>16</v>
      </c>
      <c r="C336" s="17"/>
      <c r="D336" s="17"/>
      <c r="E336" s="17"/>
      <c r="F336" s="17"/>
      <c r="G336" s="18"/>
      <c r="H336" s="55" t="s">
        <v>37</v>
      </c>
      <c r="I336" s="17"/>
      <c r="J336" s="20"/>
      <c r="K336" s="20"/>
      <c r="L336" s="15"/>
      <c r="M336" s="15"/>
      <c r="N336" s="15"/>
      <c r="O336" s="15"/>
      <c r="P336" s="15"/>
      <c r="Q336" s="15"/>
      <c r="R336" s="15"/>
      <c r="S336" s="15"/>
      <c r="T336" s="15"/>
    </row>
    <row r="337" spans="1:20" ht="12.75">
      <c r="A337" s="274"/>
      <c r="B337" s="16" t="s">
        <v>16</v>
      </c>
      <c r="C337" s="17"/>
      <c r="D337" s="17"/>
      <c r="E337" s="17"/>
      <c r="F337" s="17"/>
      <c r="G337" s="18"/>
      <c r="H337" s="62" t="s">
        <v>38</v>
      </c>
      <c r="I337" s="17"/>
      <c r="J337" s="20"/>
      <c r="K337" s="20"/>
      <c r="L337" s="15"/>
      <c r="M337" s="15"/>
      <c r="N337" s="15"/>
      <c r="O337" s="15"/>
      <c r="P337" s="15"/>
      <c r="Q337" s="15"/>
      <c r="R337" s="15"/>
      <c r="S337" s="15"/>
      <c r="T337" s="15"/>
    </row>
    <row r="338" spans="1:20" ht="12.75">
      <c r="A338" s="272">
        <v>46078</v>
      </c>
      <c r="B338" s="16" t="s">
        <v>78</v>
      </c>
      <c r="C338" s="17"/>
      <c r="D338" s="17"/>
      <c r="E338" s="17"/>
      <c r="F338" s="17"/>
      <c r="G338" s="18"/>
      <c r="H338" s="61" t="s">
        <v>17</v>
      </c>
      <c r="I338" s="17"/>
      <c r="J338" s="20"/>
      <c r="K338" s="20"/>
      <c r="L338" s="15"/>
      <c r="M338" s="15"/>
      <c r="N338" s="15"/>
      <c r="O338" s="15"/>
      <c r="P338" s="15"/>
      <c r="Q338" s="15"/>
      <c r="R338" s="15"/>
      <c r="S338" s="15"/>
      <c r="T338" s="15"/>
    </row>
    <row r="339" spans="1:20" ht="12.75">
      <c r="A339" s="273"/>
      <c r="B339" s="16" t="s">
        <v>78</v>
      </c>
      <c r="C339" s="17"/>
      <c r="D339" s="17"/>
      <c r="E339" s="17"/>
      <c r="F339" s="17"/>
      <c r="G339" s="18"/>
      <c r="H339" s="55" t="s">
        <v>22</v>
      </c>
      <c r="I339" s="17"/>
      <c r="J339" s="20"/>
      <c r="K339" s="20"/>
      <c r="L339" s="15"/>
      <c r="M339" s="15"/>
      <c r="N339" s="15"/>
      <c r="O339" s="15"/>
      <c r="P339" s="15"/>
      <c r="Q339" s="15"/>
      <c r="R339" s="15"/>
      <c r="S339" s="15"/>
      <c r="T339" s="15"/>
    </row>
    <row r="340" spans="1:20" ht="12.75">
      <c r="A340" s="273"/>
      <c r="B340" s="16" t="s">
        <v>78</v>
      </c>
      <c r="C340" s="17"/>
      <c r="D340" s="17"/>
      <c r="E340" s="17"/>
      <c r="F340" s="17"/>
      <c r="G340" s="18"/>
      <c r="H340" s="55" t="s">
        <v>24</v>
      </c>
      <c r="I340" s="17"/>
      <c r="J340" s="20"/>
      <c r="K340" s="20"/>
      <c r="L340" s="15"/>
      <c r="M340" s="15"/>
      <c r="N340" s="15"/>
      <c r="O340" s="15"/>
      <c r="P340" s="15"/>
      <c r="Q340" s="15"/>
      <c r="R340" s="15"/>
      <c r="S340" s="15"/>
      <c r="T340" s="15"/>
    </row>
    <row r="341" spans="1:20" ht="12.75">
      <c r="A341" s="273"/>
      <c r="B341" s="16" t="s">
        <v>78</v>
      </c>
      <c r="C341" s="17"/>
      <c r="D341" s="17"/>
      <c r="E341" s="17"/>
      <c r="F341" s="17"/>
      <c r="G341" s="18"/>
      <c r="H341" s="55" t="s">
        <v>25</v>
      </c>
      <c r="I341" s="17"/>
      <c r="J341" s="20"/>
      <c r="K341" s="20"/>
      <c r="L341" s="15"/>
      <c r="M341" s="15"/>
      <c r="N341" s="15"/>
      <c r="O341" s="15"/>
      <c r="P341" s="15"/>
      <c r="Q341" s="15"/>
      <c r="R341" s="15"/>
      <c r="S341" s="15"/>
      <c r="T341" s="15"/>
    </row>
    <row r="342" spans="1:20" ht="12.75">
      <c r="A342" s="273"/>
      <c r="B342" s="16" t="s">
        <v>78</v>
      </c>
      <c r="C342" s="17"/>
      <c r="D342" s="17"/>
      <c r="E342" s="17"/>
      <c r="F342" s="17"/>
      <c r="G342" s="18"/>
      <c r="H342" s="55" t="s">
        <v>26</v>
      </c>
      <c r="I342" s="17"/>
      <c r="J342" s="20"/>
      <c r="K342" s="20"/>
      <c r="L342" s="15"/>
      <c r="M342" s="15"/>
      <c r="N342" s="15"/>
      <c r="O342" s="15"/>
      <c r="P342" s="15"/>
      <c r="Q342" s="15"/>
      <c r="R342" s="15"/>
      <c r="S342" s="15"/>
      <c r="T342" s="15"/>
    </row>
    <row r="343" spans="1:20" ht="12.75">
      <c r="A343" s="273"/>
      <c r="B343" s="16" t="s">
        <v>78</v>
      </c>
      <c r="C343" s="17"/>
      <c r="D343" s="17"/>
      <c r="E343" s="17"/>
      <c r="F343" s="17"/>
      <c r="G343" s="18"/>
      <c r="H343" s="55" t="s">
        <v>27</v>
      </c>
      <c r="I343" s="17"/>
      <c r="J343" s="20"/>
      <c r="K343" s="20"/>
      <c r="L343" s="15"/>
      <c r="M343" s="15"/>
      <c r="N343" s="15"/>
      <c r="O343" s="15"/>
      <c r="P343" s="15"/>
      <c r="Q343" s="15"/>
      <c r="R343" s="15"/>
      <c r="S343" s="15"/>
      <c r="T343" s="15"/>
    </row>
    <row r="344" spans="1:20" ht="12.75">
      <c r="A344" s="273"/>
      <c r="B344" s="16" t="s">
        <v>78</v>
      </c>
      <c r="C344" s="17"/>
      <c r="D344" s="17"/>
      <c r="E344" s="17"/>
      <c r="F344" s="17"/>
      <c r="G344" s="18"/>
      <c r="H344" s="55" t="s">
        <v>28</v>
      </c>
      <c r="I344" s="17"/>
      <c r="J344" s="20"/>
      <c r="K344" s="20"/>
      <c r="L344" s="15"/>
      <c r="M344" s="15"/>
      <c r="N344" s="15"/>
      <c r="O344" s="15"/>
      <c r="P344" s="15"/>
      <c r="Q344" s="15"/>
      <c r="R344" s="15"/>
      <c r="S344" s="15"/>
      <c r="T344" s="15"/>
    </row>
    <row r="345" spans="1:20" ht="12.75">
      <c r="A345" s="273"/>
      <c r="B345" s="16" t="s">
        <v>78</v>
      </c>
      <c r="C345" s="17"/>
      <c r="D345" s="17"/>
      <c r="E345" s="17"/>
      <c r="F345" s="17"/>
      <c r="G345" s="18"/>
      <c r="H345" s="55" t="s">
        <v>29</v>
      </c>
      <c r="I345" s="17"/>
      <c r="J345" s="20"/>
      <c r="K345" s="20"/>
      <c r="L345" s="15"/>
      <c r="M345" s="15"/>
      <c r="N345" s="15"/>
      <c r="O345" s="15"/>
      <c r="P345" s="15"/>
      <c r="Q345" s="15"/>
      <c r="R345" s="15"/>
      <c r="S345" s="15"/>
      <c r="T345" s="15"/>
    </row>
    <row r="346" spans="1:20" ht="12.75">
      <c r="A346" s="273"/>
      <c r="B346" s="16" t="s">
        <v>78</v>
      </c>
      <c r="C346" s="17"/>
      <c r="D346" s="17"/>
      <c r="E346" s="17"/>
      <c r="F346" s="17"/>
      <c r="G346" s="18"/>
      <c r="H346" s="55" t="s">
        <v>30</v>
      </c>
      <c r="I346" s="17"/>
      <c r="J346" s="20"/>
      <c r="K346" s="20"/>
      <c r="L346" s="15"/>
      <c r="M346" s="15"/>
      <c r="N346" s="15"/>
      <c r="O346" s="15"/>
      <c r="P346" s="15"/>
      <c r="Q346" s="15"/>
      <c r="R346" s="15"/>
      <c r="S346" s="15"/>
      <c r="T346" s="15"/>
    </row>
    <row r="347" spans="1:20" ht="12.75">
      <c r="A347" s="273"/>
      <c r="B347" s="16" t="s">
        <v>51</v>
      </c>
      <c r="C347" s="17"/>
      <c r="D347" s="17"/>
      <c r="E347" s="17"/>
      <c r="F347" s="17"/>
      <c r="G347" s="18"/>
      <c r="H347" s="55" t="s">
        <v>34</v>
      </c>
      <c r="I347" s="17"/>
      <c r="J347" s="20"/>
      <c r="K347" s="20"/>
      <c r="L347" s="15"/>
      <c r="M347" s="15"/>
      <c r="N347" s="15"/>
      <c r="O347" s="15"/>
      <c r="P347" s="15"/>
      <c r="Q347" s="15"/>
      <c r="R347" s="15"/>
      <c r="S347" s="15"/>
      <c r="T347" s="15"/>
    </row>
    <row r="348" spans="1:20" ht="12.75">
      <c r="A348" s="273"/>
      <c r="B348" s="16" t="s">
        <v>51</v>
      </c>
      <c r="C348" s="17"/>
      <c r="D348" s="17"/>
      <c r="E348" s="17"/>
      <c r="F348" s="17"/>
      <c r="G348" s="18"/>
      <c r="H348" s="55" t="s">
        <v>35</v>
      </c>
      <c r="I348" s="17"/>
      <c r="J348" s="20"/>
      <c r="K348" s="20"/>
      <c r="L348" s="15"/>
      <c r="M348" s="15"/>
      <c r="N348" s="15"/>
      <c r="O348" s="15"/>
      <c r="P348" s="15"/>
      <c r="Q348" s="15"/>
      <c r="R348" s="15"/>
      <c r="S348" s="15"/>
      <c r="T348" s="15"/>
    </row>
    <row r="349" spans="1:20" ht="12.75">
      <c r="A349" s="273"/>
      <c r="B349" s="16" t="s">
        <v>51</v>
      </c>
      <c r="C349" s="17"/>
      <c r="D349" s="17"/>
      <c r="E349" s="17"/>
      <c r="F349" s="17"/>
      <c r="G349" s="18"/>
      <c r="H349" s="55" t="s">
        <v>36</v>
      </c>
      <c r="I349" s="17"/>
      <c r="J349" s="20"/>
      <c r="K349" s="20"/>
      <c r="L349" s="15"/>
      <c r="M349" s="15"/>
      <c r="N349" s="15"/>
      <c r="O349" s="15"/>
      <c r="P349" s="15"/>
      <c r="Q349" s="15"/>
      <c r="R349" s="15"/>
      <c r="S349" s="15"/>
      <c r="T349" s="15"/>
    </row>
    <row r="350" spans="1:20" ht="12.75">
      <c r="A350" s="273"/>
      <c r="B350" s="16" t="s">
        <v>51</v>
      </c>
      <c r="C350" s="17"/>
      <c r="D350" s="17"/>
      <c r="E350" s="17"/>
      <c r="F350" s="17"/>
      <c r="G350" s="18"/>
      <c r="H350" s="55" t="s">
        <v>37</v>
      </c>
      <c r="I350" s="17"/>
      <c r="J350" s="20"/>
      <c r="K350" s="20"/>
      <c r="L350" s="15"/>
      <c r="M350" s="15"/>
      <c r="N350" s="15"/>
      <c r="O350" s="15"/>
      <c r="P350" s="15"/>
      <c r="Q350" s="15"/>
      <c r="R350" s="15"/>
      <c r="S350" s="15"/>
      <c r="T350" s="15"/>
    </row>
    <row r="351" spans="1:20" ht="12.75">
      <c r="A351" s="274"/>
      <c r="B351" s="16" t="s">
        <v>51</v>
      </c>
      <c r="C351" s="17"/>
      <c r="D351" s="17"/>
      <c r="E351" s="17"/>
      <c r="F351" s="17"/>
      <c r="G351" s="18"/>
      <c r="H351" s="62" t="s">
        <v>38</v>
      </c>
      <c r="I351" s="17"/>
      <c r="J351" s="20"/>
      <c r="K351" s="20"/>
      <c r="L351" s="15"/>
      <c r="M351" s="15"/>
      <c r="N351" s="15"/>
      <c r="O351" s="15"/>
      <c r="P351" s="15"/>
      <c r="Q351" s="15"/>
      <c r="R351" s="15"/>
      <c r="S351" s="15"/>
      <c r="T351" s="15"/>
    </row>
    <row r="352" spans="1:20" ht="12.75">
      <c r="A352" s="272">
        <v>46079</v>
      </c>
      <c r="B352" s="16" t="s">
        <v>78</v>
      </c>
      <c r="C352" s="17"/>
      <c r="D352" s="17"/>
      <c r="E352" s="17"/>
      <c r="F352" s="17"/>
      <c r="G352" s="18"/>
      <c r="H352" s="61" t="s">
        <v>17</v>
      </c>
      <c r="I352" s="17"/>
      <c r="J352" s="20"/>
      <c r="K352" s="20"/>
      <c r="L352" s="15"/>
      <c r="M352" s="15"/>
      <c r="N352" s="15"/>
      <c r="O352" s="15"/>
      <c r="P352" s="15"/>
      <c r="Q352" s="15"/>
      <c r="R352" s="15"/>
      <c r="S352" s="15"/>
      <c r="T352" s="15"/>
    </row>
    <row r="353" spans="1:20" ht="12.75">
      <c r="A353" s="273"/>
      <c r="B353" s="16" t="s">
        <v>78</v>
      </c>
      <c r="C353" s="17"/>
      <c r="D353" s="17"/>
      <c r="E353" s="17"/>
      <c r="F353" s="17"/>
      <c r="G353" s="18"/>
      <c r="H353" s="55" t="s">
        <v>22</v>
      </c>
      <c r="I353" s="17"/>
      <c r="J353" s="20"/>
      <c r="K353" s="20"/>
      <c r="L353" s="15"/>
      <c r="M353" s="15"/>
      <c r="N353" s="15"/>
      <c r="O353" s="15"/>
      <c r="P353" s="15"/>
      <c r="Q353" s="15"/>
      <c r="R353" s="15"/>
      <c r="S353" s="15"/>
      <c r="T353" s="15"/>
    </row>
    <row r="354" spans="1:20" ht="12.75">
      <c r="A354" s="273"/>
      <c r="B354" s="16" t="s">
        <v>78</v>
      </c>
      <c r="C354" s="17"/>
      <c r="D354" s="17"/>
      <c r="E354" s="17"/>
      <c r="F354" s="17"/>
      <c r="G354" s="18"/>
      <c r="H354" s="55" t="s">
        <v>24</v>
      </c>
      <c r="I354" s="17"/>
      <c r="J354" s="20"/>
      <c r="K354" s="20"/>
      <c r="L354" s="15"/>
      <c r="M354" s="15"/>
      <c r="N354" s="15"/>
      <c r="O354" s="15"/>
      <c r="P354" s="15"/>
      <c r="Q354" s="15"/>
      <c r="R354" s="15"/>
      <c r="S354" s="15"/>
      <c r="T354" s="15"/>
    </row>
    <row r="355" spans="1:20" ht="12.75">
      <c r="A355" s="273"/>
      <c r="B355" s="16" t="s">
        <v>78</v>
      </c>
      <c r="C355" s="17"/>
      <c r="D355" s="17"/>
      <c r="E355" s="17"/>
      <c r="F355" s="17"/>
      <c r="G355" s="18"/>
      <c r="H355" s="55" t="s">
        <v>25</v>
      </c>
      <c r="I355" s="17"/>
      <c r="J355" s="20"/>
      <c r="K355" s="20"/>
      <c r="L355" s="15"/>
      <c r="M355" s="15"/>
      <c r="N355" s="15"/>
      <c r="O355" s="15"/>
      <c r="P355" s="15"/>
      <c r="Q355" s="15"/>
      <c r="R355" s="15"/>
      <c r="S355" s="15"/>
      <c r="T355" s="15"/>
    </row>
    <row r="356" spans="1:20" ht="12.75">
      <c r="A356" s="273"/>
      <c r="B356" s="16" t="s">
        <v>78</v>
      </c>
      <c r="C356" s="17"/>
      <c r="D356" s="17"/>
      <c r="E356" s="17"/>
      <c r="F356" s="17"/>
      <c r="G356" s="18"/>
      <c r="H356" s="55" t="s">
        <v>26</v>
      </c>
      <c r="I356" s="17"/>
      <c r="J356" s="20"/>
      <c r="K356" s="20"/>
      <c r="L356" s="15"/>
      <c r="M356" s="15"/>
      <c r="N356" s="15"/>
      <c r="O356" s="15"/>
      <c r="P356" s="15"/>
      <c r="Q356" s="15"/>
      <c r="R356" s="15"/>
      <c r="S356" s="15"/>
      <c r="T356" s="15"/>
    </row>
    <row r="357" spans="1:20" ht="12.75">
      <c r="A357" s="273"/>
      <c r="B357" s="16" t="s">
        <v>78</v>
      </c>
      <c r="C357" s="17"/>
      <c r="D357" s="17"/>
      <c r="E357" s="17"/>
      <c r="F357" s="17"/>
      <c r="G357" s="18"/>
      <c r="H357" s="55" t="s">
        <v>27</v>
      </c>
      <c r="I357" s="17"/>
      <c r="J357" s="20"/>
      <c r="K357" s="20"/>
      <c r="L357" s="15"/>
      <c r="M357" s="15"/>
      <c r="N357" s="15"/>
      <c r="O357" s="15"/>
      <c r="P357" s="15"/>
      <c r="Q357" s="15"/>
      <c r="R357" s="15"/>
      <c r="S357" s="15"/>
      <c r="T357" s="15"/>
    </row>
    <row r="358" spans="1:20" ht="12.75">
      <c r="A358" s="273"/>
      <c r="B358" s="16" t="s">
        <v>78</v>
      </c>
      <c r="C358" s="17"/>
      <c r="D358" s="17"/>
      <c r="E358" s="17"/>
      <c r="F358" s="17"/>
      <c r="G358" s="18"/>
      <c r="H358" s="55" t="s">
        <v>28</v>
      </c>
      <c r="I358" s="17"/>
      <c r="J358" s="20"/>
      <c r="K358" s="20"/>
      <c r="L358" s="15"/>
      <c r="M358" s="15"/>
      <c r="N358" s="15"/>
      <c r="O358" s="15"/>
      <c r="P358" s="15"/>
      <c r="Q358" s="15"/>
      <c r="R358" s="15"/>
      <c r="S358" s="15"/>
      <c r="T358" s="15"/>
    </row>
    <row r="359" spans="1:20" ht="12.75">
      <c r="A359" s="273"/>
      <c r="B359" s="16" t="s">
        <v>78</v>
      </c>
      <c r="C359" s="17"/>
      <c r="D359" s="17"/>
      <c r="E359" s="17"/>
      <c r="F359" s="17"/>
      <c r="G359" s="18"/>
      <c r="H359" s="55" t="s">
        <v>29</v>
      </c>
      <c r="I359" s="17"/>
      <c r="J359" s="20"/>
      <c r="K359" s="20"/>
      <c r="L359" s="15"/>
      <c r="M359" s="15"/>
      <c r="N359" s="15"/>
      <c r="O359" s="15"/>
      <c r="P359" s="15"/>
      <c r="Q359" s="15"/>
      <c r="R359" s="15"/>
      <c r="S359" s="15"/>
      <c r="T359" s="15"/>
    </row>
    <row r="360" spans="1:20" ht="12.75">
      <c r="A360" s="273"/>
      <c r="B360" s="16" t="s">
        <v>78</v>
      </c>
      <c r="C360" s="17"/>
      <c r="D360" s="17"/>
      <c r="E360" s="17"/>
      <c r="F360" s="17"/>
      <c r="G360" s="26"/>
      <c r="H360" s="55" t="s">
        <v>30</v>
      </c>
      <c r="I360" s="17"/>
      <c r="J360" s="20"/>
      <c r="K360" s="20"/>
      <c r="L360" s="15"/>
      <c r="M360" s="15"/>
      <c r="N360" s="15"/>
      <c r="O360" s="15"/>
      <c r="P360" s="15"/>
      <c r="Q360" s="15"/>
      <c r="R360" s="15"/>
      <c r="S360" s="15"/>
      <c r="T360" s="15"/>
    </row>
    <row r="361" spans="1:20" ht="12.75">
      <c r="A361" s="273"/>
      <c r="B361" s="16" t="s">
        <v>51</v>
      </c>
      <c r="C361" s="17"/>
      <c r="D361" s="17"/>
      <c r="E361" s="17"/>
      <c r="F361" s="17"/>
      <c r="G361" s="26"/>
      <c r="H361" s="55" t="s">
        <v>34</v>
      </c>
      <c r="I361" s="17"/>
      <c r="J361" s="20"/>
      <c r="K361" s="20"/>
      <c r="L361" s="15"/>
      <c r="M361" s="15"/>
      <c r="N361" s="15"/>
      <c r="O361" s="15"/>
      <c r="P361" s="15"/>
      <c r="Q361" s="15"/>
      <c r="R361" s="15"/>
      <c r="S361" s="15"/>
      <c r="T361" s="15"/>
    </row>
    <row r="362" spans="1:20" ht="12.75">
      <c r="A362" s="273"/>
      <c r="B362" s="16" t="s">
        <v>51</v>
      </c>
      <c r="C362" s="17"/>
      <c r="D362" s="17"/>
      <c r="E362" s="17"/>
      <c r="F362" s="17"/>
      <c r="G362" s="26"/>
      <c r="H362" s="55" t="s">
        <v>35</v>
      </c>
      <c r="I362" s="17"/>
      <c r="J362" s="20"/>
      <c r="K362" s="20"/>
      <c r="L362" s="15"/>
      <c r="M362" s="15"/>
      <c r="N362" s="15"/>
      <c r="O362" s="15"/>
      <c r="P362" s="15"/>
      <c r="Q362" s="15"/>
      <c r="R362" s="15"/>
      <c r="S362" s="15"/>
      <c r="T362" s="15"/>
    </row>
    <row r="363" spans="1:20" ht="12.75">
      <c r="A363" s="273"/>
      <c r="B363" s="16" t="s">
        <v>51</v>
      </c>
      <c r="C363" s="17"/>
      <c r="D363" s="17"/>
      <c r="E363" s="67"/>
      <c r="F363" s="17"/>
      <c r="G363" s="18"/>
      <c r="H363" s="55" t="s">
        <v>36</v>
      </c>
      <c r="I363" s="17"/>
      <c r="J363" s="20"/>
      <c r="K363" s="20"/>
      <c r="L363" s="15"/>
      <c r="M363" s="15"/>
      <c r="N363" s="15"/>
      <c r="O363" s="15"/>
      <c r="P363" s="15"/>
      <c r="Q363" s="15"/>
      <c r="R363" s="15"/>
      <c r="S363" s="15"/>
      <c r="T363" s="15"/>
    </row>
    <row r="364" spans="1:20" ht="12.75">
      <c r="A364" s="273"/>
      <c r="B364" s="16" t="s">
        <v>51</v>
      </c>
      <c r="C364" s="17"/>
      <c r="D364" s="17"/>
      <c r="E364" s="17"/>
      <c r="F364" s="17"/>
      <c r="G364" s="18"/>
      <c r="H364" s="55" t="s">
        <v>37</v>
      </c>
      <c r="I364" s="17"/>
      <c r="J364" s="20"/>
      <c r="K364" s="20"/>
      <c r="L364" s="15"/>
      <c r="M364" s="15"/>
      <c r="N364" s="15"/>
      <c r="O364" s="15"/>
      <c r="P364" s="15"/>
      <c r="Q364" s="15"/>
      <c r="R364" s="15"/>
      <c r="S364" s="15"/>
      <c r="T364" s="15"/>
    </row>
    <row r="365" spans="1:20" ht="12.75">
      <c r="A365" s="274"/>
      <c r="B365" s="16" t="s">
        <v>51</v>
      </c>
      <c r="C365" s="17"/>
      <c r="D365" s="17"/>
      <c r="E365" s="17"/>
      <c r="F365" s="17"/>
      <c r="G365" s="18"/>
      <c r="H365" s="62" t="s">
        <v>38</v>
      </c>
      <c r="I365" s="17"/>
      <c r="J365" s="20"/>
      <c r="K365" s="20"/>
      <c r="L365" s="15"/>
      <c r="M365" s="15"/>
      <c r="N365" s="15"/>
      <c r="O365" s="15"/>
      <c r="P365" s="15"/>
      <c r="Q365" s="15"/>
      <c r="R365" s="15"/>
      <c r="S365" s="15"/>
      <c r="T365" s="15"/>
    </row>
    <row r="366" spans="1:20" ht="12.75">
      <c r="A366" s="272">
        <v>46080</v>
      </c>
      <c r="B366" s="16" t="s">
        <v>78</v>
      </c>
      <c r="C366" s="17"/>
      <c r="D366" s="17"/>
      <c r="E366" s="17"/>
      <c r="F366" s="17"/>
      <c r="G366" s="18"/>
      <c r="H366" s="61" t="s">
        <v>17</v>
      </c>
      <c r="I366" s="17"/>
      <c r="J366" s="20"/>
      <c r="K366" s="20"/>
      <c r="L366" s="15"/>
      <c r="M366" s="15"/>
      <c r="N366" s="15"/>
      <c r="O366" s="15"/>
      <c r="P366" s="15"/>
      <c r="Q366" s="15"/>
      <c r="R366" s="15"/>
      <c r="S366" s="15"/>
      <c r="T366" s="15"/>
    </row>
    <row r="367" spans="1:20" ht="12.75">
      <c r="A367" s="273"/>
      <c r="B367" s="16" t="s">
        <v>78</v>
      </c>
      <c r="C367" s="17"/>
      <c r="D367" s="17"/>
      <c r="E367" s="17"/>
      <c r="F367" s="17"/>
      <c r="G367" s="18"/>
      <c r="H367" s="55" t="s">
        <v>22</v>
      </c>
      <c r="I367" s="17"/>
      <c r="J367" s="20"/>
      <c r="K367" s="20"/>
      <c r="L367" s="15"/>
      <c r="M367" s="15"/>
      <c r="N367" s="15"/>
      <c r="O367" s="15"/>
      <c r="P367" s="15"/>
      <c r="Q367" s="15"/>
      <c r="R367" s="15"/>
      <c r="S367" s="15"/>
      <c r="T367" s="15"/>
    </row>
    <row r="368" spans="1:20" ht="12.75">
      <c r="A368" s="273"/>
      <c r="B368" s="16" t="s">
        <v>78</v>
      </c>
      <c r="C368" s="17"/>
      <c r="D368" s="17"/>
      <c r="E368" s="17"/>
      <c r="F368" s="17"/>
      <c r="G368" s="18"/>
      <c r="H368" s="55" t="s">
        <v>24</v>
      </c>
      <c r="I368" s="17"/>
      <c r="J368" s="20"/>
      <c r="K368" s="20"/>
      <c r="L368" s="15"/>
      <c r="M368" s="15"/>
      <c r="N368" s="15"/>
      <c r="O368" s="15"/>
      <c r="P368" s="15"/>
      <c r="Q368" s="15"/>
      <c r="R368" s="15"/>
      <c r="S368" s="15"/>
      <c r="T368" s="15"/>
    </row>
    <row r="369" spans="1:20" ht="12.75">
      <c r="A369" s="273"/>
      <c r="B369" s="16" t="s">
        <v>78</v>
      </c>
      <c r="C369" s="17"/>
      <c r="D369" s="17"/>
      <c r="E369" s="17"/>
      <c r="F369" s="17"/>
      <c r="G369" s="18"/>
      <c r="H369" s="55" t="s">
        <v>25</v>
      </c>
      <c r="I369" s="17"/>
      <c r="J369" s="20"/>
      <c r="K369" s="20"/>
      <c r="L369" s="15"/>
      <c r="M369" s="15"/>
      <c r="N369" s="15"/>
      <c r="O369" s="15"/>
      <c r="P369" s="15"/>
      <c r="Q369" s="15"/>
      <c r="R369" s="15"/>
      <c r="S369" s="15"/>
      <c r="T369" s="15"/>
    </row>
    <row r="370" spans="1:20" ht="12.75">
      <c r="A370" s="273"/>
      <c r="B370" s="16" t="s">
        <v>78</v>
      </c>
      <c r="C370" s="17"/>
      <c r="D370" s="17"/>
      <c r="E370" s="17"/>
      <c r="F370" s="17"/>
      <c r="G370" s="18"/>
      <c r="H370" s="55" t="s">
        <v>26</v>
      </c>
      <c r="I370" s="17"/>
      <c r="J370" s="20"/>
      <c r="K370" s="20"/>
      <c r="L370" s="15"/>
      <c r="M370" s="15"/>
      <c r="N370" s="15"/>
      <c r="O370" s="15"/>
      <c r="P370" s="15"/>
      <c r="Q370" s="15"/>
      <c r="R370" s="15"/>
      <c r="S370" s="15"/>
      <c r="T370" s="15"/>
    </row>
    <row r="371" spans="1:20" ht="12.75">
      <c r="A371" s="273"/>
      <c r="B371" s="16" t="s">
        <v>78</v>
      </c>
      <c r="C371" s="17"/>
      <c r="D371" s="17"/>
      <c r="E371" s="17"/>
      <c r="F371" s="17"/>
      <c r="G371" s="18"/>
      <c r="H371" s="55" t="s">
        <v>27</v>
      </c>
      <c r="I371" s="17"/>
      <c r="J371" s="20"/>
      <c r="K371" s="20"/>
      <c r="L371" s="15"/>
      <c r="M371" s="15"/>
      <c r="N371" s="15"/>
      <c r="O371" s="15"/>
      <c r="P371" s="15"/>
      <c r="Q371" s="15"/>
      <c r="R371" s="15"/>
      <c r="S371" s="15"/>
      <c r="T371" s="15"/>
    </row>
    <row r="372" spans="1:20" ht="12.75">
      <c r="A372" s="273"/>
      <c r="B372" s="16" t="s">
        <v>78</v>
      </c>
      <c r="C372" s="17"/>
      <c r="D372" s="17"/>
      <c r="E372" s="17"/>
      <c r="F372" s="17"/>
      <c r="G372" s="18"/>
      <c r="H372" s="55" t="s">
        <v>28</v>
      </c>
      <c r="I372" s="17"/>
      <c r="J372" s="20"/>
      <c r="K372" s="20"/>
      <c r="L372" s="15"/>
      <c r="M372" s="15"/>
      <c r="N372" s="15"/>
      <c r="O372" s="15"/>
      <c r="P372" s="15"/>
      <c r="Q372" s="15"/>
      <c r="R372" s="15"/>
      <c r="S372" s="15"/>
      <c r="T372" s="15"/>
    </row>
    <row r="373" spans="1:20" ht="12.75">
      <c r="A373" s="273"/>
      <c r="B373" s="16" t="s">
        <v>78</v>
      </c>
      <c r="C373" s="17"/>
      <c r="D373" s="17"/>
      <c r="E373" s="17"/>
      <c r="F373" s="17"/>
      <c r="G373" s="18"/>
      <c r="H373" s="55" t="s">
        <v>29</v>
      </c>
      <c r="I373" s="17"/>
      <c r="J373" s="20"/>
      <c r="K373" s="20"/>
      <c r="L373" s="15"/>
      <c r="M373" s="15"/>
      <c r="N373" s="15"/>
      <c r="O373" s="15"/>
      <c r="P373" s="15"/>
      <c r="Q373" s="15"/>
      <c r="R373" s="15"/>
      <c r="S373" s="15"/>
      <c r="T373" s="15"/>
    </row>
    <row r="374" spans="1:20" ht="12.75">
      <c r="A374" s="273"/>
      <c r="B374" s="16" t="s">
        <v>51</v>
      </c>
      <c r="C374" s="17"/>
      <c r="D374" s="17"/>
      <c r="E374" s="17"/>
      <c r="F374" s="17"/>
      <c r="G374" s="18"/>
      <c r="H374" s="55" t="s">
        <v>30</v>
      </c>
      <c r="I374" s="17"/>
      <c r="J374" s="20"/>
      <c r="K374" s="20"/>
      <c r="L374" s="15"/>
      <c r="M374" s="15"/>
      <c r="N374" s="15"/>
      <c r="O374" s="15"/>
      <c r="P374" s="15"/>
      <c r="Q374" s="15"/>
      <c r="R374" s="15"/>
      <c r="S374" s="15"/>
      <c r="T374" s="15"/>
    </row>
    <row r="375" spans="1:20" ht="12.75">
      <c r="A375" s="273"/>
      <c r="B375" s="16" t="s">
        <v>51</v>
      </c>
      <c r="C375" s="17"/>
      <c r="D375" s="17"/>
      <c r="E375" s="17"/>
      <c r="F375" s="17"/>
      <c r="G375" s="18"/>
      <c r="H375" s="55" t="s">
        <v>34</v>
      </c>
      <c r="I375" s="17"/>
      <c r="J375" s="20"/>
      <c r="K375" s="20"/>
      <c r="L375" s="15"/>
      <c r="M375" s="15"/>
      <c r="N375" s="15"/>
      <c r="O375" s="15"/>
      <c r="P375" s="15"/>
      <c r="Q375" s="15"/>
      <c r="R375" s="15"/>
      <c r="S375" s="15"/>
      <c r="T375" s="15"/>
    </row>
    <row r="376" spans="1:20" ht="12.75">
      <c r="A376" s="273"/>
      <c r="B376" s="16" t="s">
        <v>51</v>
      </c>
      <c r="C376" s="17"/>
      <c r="D376" s="17"/>
      <c r="E376" s="17"/>
      <c r="F376" s="17"/>
      <c r="G376" s="18"/>
      <c r="H376" s="55" t="s">
        <v>35</v>
      </c>
      <c r="I376" s="17"/>
      <c r="J376" s="20"/>
      <c r="K376" s="20"/>
      <c r="L376" s="15"/>
      <c r="M376" s="15"/>
      <c r="N376" s="15"/>
      <c r="O376" s="15"/>
      <c r="P376" s="15"/>
      <c r="Q376" s="15"/>
      <c r="R376" s="15"/>
      <c r="S376" s="15"/>
      <c r="T376" s="15"/>
    </row>
    <row r="377" spans="1:20" ht="12.75">
      <c r="A377" s="273"/>
      <c r="B377" s="16" t="s">
        <v>51</v>
      </c>
      <c r="C377" s="17"/>
      <c r="D377" s="17"/>
      <c r="E377" s="17"/>
      <c r="F377" s="17"/>
      <c r="G377" s="18"/>
      <c r="H377" s="55" t="s">
        <v>36</v>
      </c>
      <c r="I377" s="17"/>
      <c r="J377" s="20"/>
      <c r="K377" s="20"/>
      <c r="L377" s="15"/>
      <c r="M377" s="15"/>
      <c r="N377" s="15"/>
      <c r="O377" s="15"/>
      <c r="P377" s="15"/>
      <c r="Q377" s="15"/>
      <c r="R377" s="15"/>
      <c r="S377" s="15"/>
      <c r="T377" s="15"/>
    </row>
    <row r="378" spans="1:20" ht="12.75">
      <c r="A378" s="273"/>
      <c r="B378" s="16" t="s">
        <v>51</v>
      </c>
      <c r="C378" s="17"/>
      <c r="D378" s="17"/>
      <c r="E378" s="17"/>
      <c r="F378" s="17"/>
      <c r="G378" s="18"/>
      <c r="H378" s="55" t="s">
        <v>37</v>
      </c>
      <c r="I378" s="17"/>
      <c r="J378" s="20"/>
      <c r="K378" s="20"/>
      <c r="L378" s="15"/>
      <c r="M378" s="15"/>
      <c r="N378" s="15"/>
      <c r="O378" s="15"/>
      <c r="P378" s="15"/>
      <c r="Q378" s="15"/>
      <c r="R378" s="15"/>
      <c r="S378" s="15"/>
      <c r="T378" s="15"/>
    </row>
    <row r="379" spans="1:20" ht="12.75">
      <c r="A379" s="274"/>
      <c r="B379" s="16" t="s">
        <v>51</v>
      </c>
      <c r="C379" s="17"/>
      <c r="D379" s="17"/>
      <c r="E379" s="17"/>
      <c r="F379" s="17"/>
      <c r="G379" s="18"/>
      <c r="H379" s="62" t="s">
        <v>38</v>
      </c>
      <c r="I379" s="17"/>
      <c r="J379" s="20"/>
      <c r="K379" s="20"/>
      <c r="L379" s="15"/>
      <c r="M379" s="15"/>
      <c r="N379" s="15"/>
      <c r="O379" s="15"/>
      <c r="P379" s="15"/>
      <c r="Q379" s="15"/>
      <c r="R379" s="15"/>
      <c r="S379" s="15"/>
      <c r="T379" s="15"/>
    </row>
    <row r="380" spans="1:20" ht="12.75">
      <c r="A380" s="272">
        <v>46081</v>
      </c>
      <c r="B380" s="16" t="s">
        <v>78</v>
      </c>
      <c r="C380" s="17"/>
      <c r="D380" s="17"/>
      <c r="E380" s="17"/>
      <c r="F380" s="17"/>
      <c r="G380" s="18"/>
      <c r="H380" s="61" t="s">
        <v>17</v>
      </c>
      <c r="I380" s="17"/>
      <c r="J380" s="20"/>
      <c r="K380" s="20"/>
      <c r="L380" s="15"/>
      <c r="M380" s="15"/>
      <c r="N380" s="15"/>
      <c r="O380" s="15"/>
      <c r="P380" s="15"/>
      <c r="Q380" s="15"/>
      <c r="R380" s="15"/>
      <c r="S380" s="15"/>
      <c r="T380" s="15"/>
    </row>
    <row r="381" spans="1:20" ht="12.75">
      <c r="A381" s="273"/>
      <c r="B381" s="16" t="s">
        <v>78</v>
      </c>
      <c r="C381" s="17"/>
      <c r="D381" s="17"/>
      <c r="E381" s="17"/>
      <c r="F381" s="17"/>
      <c r="G381" s="18"/>
      <c r="H381" s="55" t="s">
        <v>22</v>
      </c>
      <c r="I381" s="17"/>
      <c r="J381" s="20"/>
      <c r="K381" s="20"/>
      <c r="L381" s="15"/>
      <c r="M381" s="15"/>
      <c r="N381" s="15"/>
      <c r="O381" s="15"/>
      <c r="P381" s="15"/>
      <c r="Q381" s="15"/>
      <c r="R381" s="15"/>
      <c r="S381" s="15"/>
      <c r="T381" s="15"/>
    </row>
    <row r="382" spans="1:20" ht="12.75">
      <c r="A382" s="273"/>
      <c r="B382" s="16" t="s">
        <v>78</v>
      </c>
      <c r="C382" s="17"/>
      <c r="D382" s="17"/>
      <c r="E382" s="17"/>
      <c r="F382" s="17"/>
      <c r="G382" s="18"/>
      <c r="H382" s="55" t="s">
        <v>24</v>
      </c>
      <c r="I382" s="17"/>
      <c r="J382" s="20"/>
      <c r="K382" s="20"/>
      <c r="L382" s="15"/>
      <c r="M382" s="15"/>
      <c r="N382" s="15"/>
      <c r="O382" s="15"/>
      <c r="P382" s="15"/>
      <c r="Q382" s="15"/>
      <c r="R382" s="15"/>
      <c r="S382" s="15"/>
      <c r="T382" s="15"/>
    </row>
    <row r="383" spans="1:20" ht="12.75">
      <c r="A383" s="273"/>
      <c r="B383" s="16" t="s">
        <v>78</v>
      </c>
      <c r="C383" s="17"/>
      <c r="D383" s="17"/>
      <c r="E383" s="17"/>
      <c r="F383" s="17"/>
      <c r="G383" s="18"/>
      <c r="H383" s="55" t="s">
        <v>25</v>
      </c>
      <c r="I383" s="17"/>
      <c r="J383" s="20"/>
      <c r="K383" s="20"/>
      <c r="L383" s="15"/>
      <c r="M383" s="15"/>
      <c r="N383" s="15"/>
      <c r="O383" s="15"/>
      <c r="P383" s="15"/>
      <c r="Q383" s="15"/>
      <c r="R383" s="15"/>
      <c r="S383" s="15"/>
      <c r="T383" s="15"/>
    </row>
    <row r="384" spans="1:20" ht="12.75">
      <c r="A384" s="273"/>
      <c r="B384" s="16" t="s">
        <v>78</v>
      </c>
      <c r="C384" s="17"/>
      <c r="D384" s="17"/>
      <c r="E384" s="17"/>
      <c r="F384" s="17"/>
      <c r="G384" s="18"/>
      <c r="H384" s="55" t="s">
        <v>26</v>
      </c>
      <c r="I384" s="17"/>
      <c r="J384" s="20"/>
      <c r="K384" s="20"/>
      <c r="L384" s="15"/>
      <c r="M384" s="15"/>
      <c r="N384" s="15"/>
      <c r="O384" s="15"/>
      <c r="P384" s="15"/>
      <c r="Q384" s="15"/>
      <c r="R384" s="15"/>
      <c r="S384" s="15"/>
      <c r="T384" s="15"/>
    </row>
    <row r="385" spans="1:20" ht="12.75">
      <c r="A385" s="273"/>
      <c r="B385" s="16" t="s">
        <v>78</v>
      </c>
      <c r="C385" s="17"/>
      <c r="D385" s="17"/>
      <c r="E385" s="17"/>
      <c r="F385" s="17"/>
      <c r="G385" s="18"/>
      <c r="H385" s="55" t="s">
        <v>27</v>
      </c>
      <c r="I385" s="17"/>
      <c r="J385" s="20"/>
      <c r="K385" s="20"/>
      <c r="L385" s="15"/>
      <c r="M385" s="15"/>
      <c r="N385" s="15"/>
      <c r="O385" s="15"/>
      <c r="P385" s="15"/>
      <c r="Q385" s="15"/>
      <c r="R385" s="15"/>
      <c r="S385" s="15"/>
      <c r="T385" s="15"/>
    </row>
    <row r="386" spans="1:20" ht="12.75">
      <c r="A386" s="273"/>
      <c r="B386" s="16" t="s">
        <v>78</v>
      </c>
      <c r="C386" s="17"/>
      <c r="D386" s="17"/>
      <c r="E386" s="17"/>
      <c r="F386" s="17"/>
      <c r="G386" s="18"/>
      <c r="H386" s="55" t="s">
        <v>28</v>
      </c>
      <c r="I386" s="17"/>
      <c r="J386" s="20"/>
      <c r="K386" s="20"/>
      <c r="L386" s="15"/>
      <c r="M386" s="15"/>
      <c r="N386" s="15"/>
      <c r="O386" s="15"/>
      <c r="P386" s="15"/>
      <c r="Q386" s="15"/>
      <c r="R386" s="15"/>
      <c r="S386" s="15"/>
      <c r="T386" s="15"/>
    </row>
    <row r="387" spans="1:20" ht="12.75">
      <c r="A387" s="273"/>
      <c r="B387" s="16" t="s">
        <v>78</v>
      </c>
      <c r="C387" s="17"/>
      <c r="D387" s="17"/>
      <c r="E387" s="17"/>
      <c r="F387" s="17"/>
      <c r="G387" s="26"/>
      <c r="H387" s="55" t="s">
        <v>29</v>
      </c>
      <c r="I387" s="17"/>
      <c r="J387" s="20"/>
      <c r="K387" s="20"/>
      <c r="L387" s="15"/>
      <c r="M387" s="15"/>
      <c r="N387" s="15"/>
      <c r="O387" s="15"/>
      <c r="P387" s="15"/>
      <c r="Q387" s="15"/>
      <c r="R387" s="15"/>
      <c r="S387" s="15"/>
      <c r="T387" s="15"/>
    </row>
    <row r="388" spans="1:20" ht="12.75">
      <c r="A388" s="273"/>
      <c r="B388" s="16" t="s">
        <v>78</v>
      </c>
      <c r="C388" s="17"/>
      <c r="D388" s="17"/>
      <c r="E388" s="17"/>
      <c r="F388" s="17"/>
      <c r="G388" s="18"/>
      <c r="H388" s="55" t="s">
        <v>30</v>
      </c>
      <c r="I388" s="17"/>
      <c r="J388" s="20"/>
      <c r="K388" s="20"/>
      <c r="L388" s="15"/>
      <c r="M388" s="15"/>
      <c r="N388" s="15"/>
      <c r="O388" s="15"/>
      <c r="P388" s="15"/>
      <c r="Q388" s="15"/>
      <c r="R388" s="15"/>
      <c r="S388" s="15"/>
      <c r="T388" s="15"/>
    </row>
    <row r="389" spans="1:20" ht="12.75">
      <c r="A389" s="273"/>
      <c r="B389" s="16" t="s">
        <v>78</v>
      </c>
      <c r="C389" s="17"/>
      <c r="D389" s="17"/>
      <c r="E389" s="17"/>
      <c r="F389" s="17"/>
      <c r="G389" s="18"/>
      <c r="H389" s="55" t="s">
        <v>34</v>
      </c>
      <c r="I389" s="17"/>
      <c r="J389" s="20"/>
      <c r="K389" s="20"/>
      <c r="L389" s="15"/>
      <c r="M389" s="15"/>
      <c r="N389" s="15"/>
      <c r="O389" s="15"/>
      <c r="P389" s="15"/>
      <c r="Q389" s="15"/>
      <c r="R389" s="15"/>
      <c r="S389" s="15"/>
      <c r="T389" s="15"/>
    </row>
    <row r="390" spans="1:20" ht="12.75">
      <c r="A390" s="273"/>
      <c r="B390" s="16" t="s">
        <v>78</v>
      </c>
      <c r="C390" s="17"/>
      <c r="D390" s="17"/>
      <c r="E390" s="17"/>
      <c r="F390" s="17"/>
      <c r="G390" s="26"/>
      <c r="H390" s="55" t="s">
        <v>35</v>
      </c>
      <c r="I390" s="17"/>
      <c r="J390" s="20"/>
      <c r="K390" s="20"/>
      <c r="L390" s="15"/>
      <c r="M390" s="15"/>
      <c r="N390" s="15"/>
      <c r="O390" s="15"/>
      <c r="P390" s="15"/>
      <c r="Q390" s="15"/>
      <c r="R390" s="15"/>
      <c r="S390" s="15"/>
      <c r="T390" s="15"/>
    </row>
    <row r="391" spans="1:20" ht="12.75">
      <c r="A391" s="273"/>
      <c r="B391" s="16" t="s">
        <v>78</v>
      </c>
      <c r="C391" s="17"/>
      <c r="D391" s="17"/>
      <c r="E391" s="17"/>
      <c r="F391" s="17"/>
      <c r="G391" s="18"/>
      <c r="H391" s="55" t="s">
        <v>36</v>
      </c>
      <c r="I391" s="17"/>
      <c r="J391" s="20"/>
      <c r="K391" s="20"/>
      <c r="L391" s="15"/>
      <c r="M391" s="15"/>
      <c r="N391" s="15"/>
      <c r="O391" s="15"/>
      <c r="P391" s="15"/>
      <c r="Q391" s="15"/>
      <c r="R391" s="15"/>
      <c r="S391" s="15"/>
      <c r="T391" s="15"/>
    </row>
    <row r="392" spans="1:20" ht="12.75">
      <c r="A392" s="273"/>
      <c r="B392" s="16" t="s">
        <v>78</v>
      </c>
      <c r="C392" s="17"/>
      <c r="D392" s="17"/>
      <c r="E392" s="17"/>
      <c r="F392" s="17"/>
      <c r="G392" s="18"/>
      <c r="H392" s="55" t="s">
        <v>37</v>
      </c>
      <c r="I392" s="17"/>
      <c r="J392" s="20"/>
      <c r="K392" s="20"/>
      <c r="L392" s="15"/>
      <c r="M392" s="15"/>
      <c r="N392" s="15"/>
      <c r="O392" s="15"/>
      <c r="P392" s="15"/>
      <c r="Q392" s="15"/>
      <c r="R392" s="15"/>
      <c r="S392" s="15"/>
      <c r="T392" s="15"/>
    </row>
    <row r="393" spans="1:20" ht="12.75">
      <c r="A393" s="274"/>
      <c r="B393" s="16" t="s">
        <v>78</v>
      </c>
      <c r="C393" s="17"/>
      <c r="D393" s="17"/>
      <c r="E393" s="17"/>
      <c r="F393" s="17"/>
      <c r="G393" s="18"/>
      <c r="H393" s="62" t="s">
        <v>38</v>
      </c>
      <c r="I393" s="17"/>
      <c r="J393" s="20"/>
      <c r="K393" s="20"/>
      <c r="L393" s="15"/>
      <c r="M393" s="15"/>
      <c r="N393" s="15"/>
      <c r="O393" s="15"/>
      <c r="P393" s="15"/>
      <c r="Q393" s="15"/>
      <c r="R393" s="15"/>
      <c r="S393" s="15"/>
      <c r="T393" s="15"/>
    </row>
  </sheetData>
  <autoFilter ref="A1:T393" xr:uid="{00000000-0009-0000-0000-000002000000}"/>
  <customSheetViews>
    <customSheetView guid="{EE409CCF-41C7-4BE1-8A6A-F342F255A85B}" filter="1" showAutoFilter="1">
      <pageMargins left="0.7" right="0.7" top="0.75" bottom="0.75" header="0.3" footer="0.3"/>
      <autoFilter ref="A1:T393" xr:uid="{847B7DFF-4AE0-4E45-8689-84765E96EC24}"/>
    </customSheetView>
  </customSheetViews>
  <mergeCells count="29">
    <mergeCell ref="A380:A393"/>
    <mergeCell ref="A212:A225"/>
    <mergeCell ref="A226:A239"/>
    <mergeCell ref="A240:A253"/>
    <mergeCell ref="A254:A267"/>
    <mergeCell ref="A268:A281"/>
    <mergeCell ref="A282:A295"/>
    <mergeCell ref="A296:A309"/>
    <mergeCell ref="A310:A323"/>
    <mergeCell ref="A324:A337"/>
    <mergeCell ref="A338:A351"/>
    <mergeCell ref="A352:A365"/>
    <mergeCell ref="A366:A379"/>
    <mergeCell ref="A72:A85"/>
    <mergeCell ref="A86:A99"/>
    <mergeCell ref="A198:A211"/>
    <mergeCell ref="K208:K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J46" r:id="rId1" xr:uid="{00000000-0004-0000-0200-000000000000}"/>
    <hyperlink ref="J59" r:id="rId2" xr:uid="{00000000-0004-0000-0200-000001000000}"/>
    <hyperlink ref="F131" r:id="rId3" xr:uid="{00000000-0004-0000-0200-000002000000}"/>
    <hyperlink ref="J188" r:id="rId4" xr:uid="{00000000-0004-0000-0200-000003000000}"/>
    <hyperlink ref="F213" r:id="rId5" xr:uid="{00000000-0004-0000-0200-000004000000}"/>
    <hyperlink ref="J249" r:id="rId6" xr:uid="{00000000-0004-0000-0200-000005000000}"/>
    <hyperlink ref="J251" r:id="rId7" xr:uid="{00000000-0004-0000-0200-000006000000}"/>
    <hyperlink ref="J268" r:id="rId8" xr:uid="{00000000-0004-0000-0200-000007000000}"/>
    <hyperlink ref="J285" r:id="rId9" xr:uid="{00000000-0004-0000-0200-000008000000}"/>
    <hyperlink ref="J299" r:id="rId10" xr:uid="{00000000-0004-0000-0200-000009000000}"/>
    <hyperlink ref="J303" r:id="rId11" xr:uid="{00000000-0004-0000-0200-00000A000000}"/>
  </hyperlinks>
  <pageMargins left="0.7" right="0.7" top="0.75" bottom="0.75" header="0.3" footer="0.3"/>
  <legacyDrawing r:id="rId12"/>
  <extLst>
    <ext xmlns:x14="http://schemas.microsoft.com/office/spreadsheetml/2009/9/main" uri="{CCE6A557-97BC-4b89-ADB6-D9C93CAAB3DF}">
      <x14:dataValidations xmlns:xm="http://schemas.microsoft.com/office/excel/2006/main" count="4">
        <x14:dataValidation type="list" allowBlank="1" showErrorMessage="1" xr:uid="{00000000-0002-0000-0200-000000000000}">
          <x14:formula1>
            <xm:f>'Служебный лист 2'!$D$2:$D$23</xm:f>
          </x14:formula1>
          <xm:sqref>I2:I393</xm:sqref>
        </x14:dataValidation>
        <x14:dataValidation type="list" allowBlank="1" showErrorMessage="1" xr:uid="{00000000-0002-0000-0200-000001000000}">
          <x14:formula1>
            <xm:f>'Служебный лист 2'!$B$2:$B$22</xm:f>
          </x14:formula1>
          <xm:sqref>C2:C393</xm:sqref>
        </x14:dataValidation>
        <x14:dataValidation type="list" allowBlank="1" showErrorMessage="1" xr:uid="{00000000-0002-0000-0200-000002000000}">
          <x14:formula1>
            <xm:f>'Служебный лист 2'!$A$2:$A$11</xm:f>
          </x14:formula1>
          <xm:sqref>B2:B393</xm:sqref>
        </x14:dataValidation>
        <x14:dataValidation type="list" allowBlank="1" showErrorMessage="1" xr:uid="{00000000-0002-0000-0200-000003000000}">
          <x14:formula1>
            <xm:f>'Служебный лист'!$C$2:$C$1000</xm:f>
          </x14:formula1>
          <xm:sqref>D2:D393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435"/>
  <sheetViews>
    <sheetView workbookViewId="0">
      <pane ySplit="1" topLeftCell="A2" activePane="bottomLeft" state="frozen"/>
      <selection pane="bottomLeft" activeCell="B3" sqref="B3"/>
    </sheetView>
  </sheetViews>
  <sheetFormatPr defaultColWidth="12.7109375" defaultRowHeight="15.75" customHeight="1"/>
  <cols>
    <col min="1" max="1" width="13.28515625" customWidth="1"/>
    <col min="2" max="2" width="19.85546875" customWidth="1"/>
    <col min="3" max="3" width="20.7109375" customWidth="1"/>
    <col min="4" max="4" width="17.42578125" customWidth="1"/>
    <col min="5" max="5" width="32.7109375" customWidth="1"/>
    <col min="6" max="6" width="18.7109375" customWidth="1"/>
    <col min="7" max="7" width="24.28515625" customWidth="1"/>
    <col min="8" max="8" width="11" customWidth="1"/>
  </cols>
  <sheetData>
    <row r="1" spans="1:27" ht="38.25">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25.5">
      <c r="A2" s="272">
        <v>45992</v>
      </c>
      <c r="B2" s="76" t="s">
        <v>51</v>
      </c>
      <c r="C2" s="20" t="s">
        <v>54</v>
      </c>
      <c r="D2" s="20" t="s">
        <v>19</v>
      </c>
      <c r="E2" s="20"/>
      <c r="F2" s="20"/>
      <c r="G2" s="77" t="s">
        <v>337</v>
      </c>
      <c r="H2" s="19" t="s">
        <v>17</v>
      </c>
      <c r="I2" s="20"/>
      <c r="J2" s="20"/>
      <c r="K2" s="20"/>
      <c r="L2" s="20"/>
      <c r="M2" s="20"/>
      <c r="N2" s="20"/>
      <c r="O2" s="20"/>
      <c r="P2" s="50"/>
      <c r="Q2" s="20"/>
      <c r="R2" s="15">
        <f>COUNTBLANK(B:B)</f>
        <v>1048141</v>
      </c>
      <c r="S2" s="15"/>
      <c r="T2" s="15"/>
      <c r="U2" s="15"/>
      <c r="V2" s="15"/>
      <c r="W2" s="15"/>
      <c r="X2" s="15"/>
      <c r="Y2" s="15"/>
      <c r="Z2" s="15"/>
      <c r="AA2" s="15"/>
    </row>
    <row r="3" spans="1:27" ht="127.5">
      <c r="A3" s="273"/>
      <c r="B3" s="76" t="s">
        <v>51</v>
      </c>
      <c r="C3" s="20" t="s">
        <v>54</v>
      </c>
      <c r="D3" s="20" t="s">
        <v>19</v>
      </c>
      <c r="E3" s="20" t="s">
        <v>338</v>
      </c>
      <c r="F3" s="20"/>
      <c r="G3" s="77" t="s">
        <v>339</v>
      </c>
      <c r="H3" s="20" t="s">
        <v>22</v>
      </c>
      <c r="I3" s="20"/>
      <c r="J3" s="20"/>
      <c r="K3" s="20"/>
      <c r="L3" s="20"/>
      <c r="M3" s="20"/>
      <c r="N3" s="20"/>
      <c r="O3" s="20"/>
      <c r="P3" s="35"/>
      <c r="Q3" s="20"/>
      <c r="R3" s="15"/>
      <c r="S3" s="15"/>
      <c r="T3" s="15"/>
      <c r="U3" s="15"/>
      <c r="V3" s="15"/>
      <c r="W3" s="15"/>
      <c r="X3" s="15"/>
      <c r="Y3" s="15"/>
      <c r="Z3" s="15"/>
      <c r="AA3" s="15"/>
    </row>
    <row r="4" spans="1:27" ht="15.75" customHeight="1">
      <c r="A4" s="273"/>
      <c r="B4" s="76" t="s">
        <v>51</v>
      </c>
      <c r="C4" s="20"/>
      <c r="D4" s="20"/>
      <c r="E4" s="20"/>
      <c r="F4" s="20"/>
      <c r="G4" s="67"/>
      <c r="H4" s="20" t="s">
        <v>24</v>
      </c>
      <c r="I4" s="20"/>
      <c r="J4" s="20"/>
      <c r="K4" s="20"/>
      <c r="L4" s="20"/>
      <c r="M4" s="20"/>
      <c r="N4" s="20"/>
      <c r="O4" s="20"/>
      <c r="P4" s="35"/>
      <c r="Q4" s="20"/>
      <c r="R4" s="15"/>
      <c r="S4" s="15"/>
      <c r="T4" s="15"/>
      <c r="U4" s="15"/>
      <c r="V4" s="15"/>
      <c r="W4" s="15"/>
      <c r="X4" s="15"/>
      <c r="Y4" s="15"/>
      <c r="Z4" s="15"/>
      <c r="AA4" s="15"/>
    </row>
    <row r="5" spans="1:27" ht="12.75">
      <c r="A5" s="273"/>
      <c r="B5" s="76" t="s">
        <v>51</v>
      </c>
      <c r="C5" s="20"/>
      <c r="D5" s="20"/>
      <c r="E5" s="20"/>
      <c r="F5" s="20"/>
      <c r="G5" s="67"/>
      <c r="H5" s="20" t="s">
        <v>25</v>
      </c>
      <c r="I5" s="20"/>
      <c r="J5" s="20"/>
      <c r="K5" s="20"/>
      <c r="L5" s="20"/>
      <c r="M5" s="20"/>
      <c r="N5" s="20"/>
      <c r="O5" s="20"/>
      <c r="P5" s="35"/>
      <c r="Q5" s="20"/>
      <c r="R5" s="15"/>
      <c r="S5" s="15"/>
      <c r="T5" s="15"/>
      <c r="U5" s="15"/>
      <c r="V5" s="15"/>
      <c r="W5" s="15"/>
      <c r="X5" s="15"/>
      <c r="Y5" s="15"/>
      <c r="Z5" s="15"/>
      <c r="AA5" s="15"/>
    </row>
    <row r="6" spans="1:27" ht="12.75">
      <c r="A6" s="273"/>
      <c r="B6" s="76" t="s">
        <v>51</v>
      </c>
      <c r="C6" s="20"/>
      <c r="D6" s="20"/>
      <c r="E6" s="20"/>
      <c r="F6" s="20"/>
      <c r="G6" s="67"/>
      <c r="H6" s="20" t="s">
        <v>26</v>
      </c>
      <c r="I6" s="20"/>
      <c r="J6" s="20"/>
      <c r="K6" s="20"/>
      <c r="L6" s="20"/>
      <c r="M6" s="20"/>
      <c r="N6" s="20"/>
      <c r="O6" s="20"/>
      <c r="P6" s="35"/>
      <c r="Q6" s="20"/>
      <c r="R6" s="15"/>
      <c r="S6" s="15"/>
      <c r="T6" s="15"/>
      <c r="U6" s="15"/>
      <c r="V6" s="15"/>
      <c r="W6" s="15"/>
      <c r="X6" s="15"/>
      <c r="Y6" s="15"/>
      <c r="Z6" s="15"/>
      <c r="AA6" s="15"/>
    </row>
    <row r="7" spans="1:27" ht="63.75">
      <c r="A7" s="273"/>
      <c r="B7" s="76" t="s">
        <v>51</v>
      </c>
      <c r="C7" s="20" t="s">
        <v>18</v>
      </c>
      <c r="D7" s="20" t="s">
        <v>19</v>
      </c>
      <c r="E7" s="20"/>
      <c r="F7" s="20"/>
      <c r="G7" s="77" t="s">
        <v>340</v>
      </c>
      <c r="H7" s="20" t="s">
        <v>27</v>
      </c>
      <c r="I7" s="20"/>
      <c r="J7" s="20"/>
      <c r="K7" s="20"/>
      <c r="L7" s="20"/>
      <c r="M7" s="20"/>
      <c r="N7" s="20"/>
      <c r="O7" s="20"/>
      <c r="P7" s="35"/>
      <c r="Q7" s="20"/>
      <c r="R7" s="15"/>
      <c r="S7" s="15"/>
      <c r="T7" s="15"/>
      <c r="U7" s="15"/>
      <c r="V7" s="15"/>
      <c r="W7" s="15"/>
      <c r="X7" s="15"/>
      <c r="Y7" s="15"/>
      <c r="Z7" s="15"/>
      <c r="AA7" s="15"/>
    </row>
    <row r="8" spans="1:27" ht="25.5">
      <c r="A8" s="273"/>
      <c r="B8" s="76" t="s">
        <v>51</v>
      </c>
      <c r="C8" s="20" t="s">
        <v>44</v>
      </c>
      <c r="D8" s="20" t="s">
        <v>19</v>
      </c>
      <c r="E8" s="20" t="s">
        <v>341</v>
      </c>
      <c r="F8" s="20"/>
      <c r="G8" s="77" t="s">
        <v>342</v>
      </c>
      <c r="H8" s="20" t="s">
        <v>28</v>
      </c>
      <c r="I8" s="20"/>
      <c r="J8" s="20"/>
      <c r="K8" s="20"/>
      <c r="L8" s="20"/>
      <c r="M8" s="20"/>
      <c r="N8" s="20"/>
      <c r="O8" s="20"/>
      <c r="P8" s="35"/>
      <c r="Q8" s="20"/>
      <c r="R8" s="15"/>
      <c r="S8" s="15"/>
      <c r="T8" s="15"/>
      <c r="U8" s="15"/>
      <c r="V8" s="15"/>
      <c r="W8" s="15"/>
      <c r="X8" s="15"/>
      <c r="Y8" s="15"/>
      <c r="Z8" s="15"/>
      <c r="AA8" s="15"/>
    </row>
    <row r="9" spans="1:27" ht="14.25">
      <c r="A9" s="273"/>
      <c r="B9" s="76" t="s">
        <v>51</v>
      </c>
      <c r="C9" s="20"/>
      <c r="D9" s="78"/>
      <c r="E9" s="78"/>
      <c r="F9" s="20"/>
      <c r="G9" s="67"/>
      <c r="H9" s="20" t="s">
        <v>29</v>
      </c>
      <c r="I9" s="20"/>
      <c r="J9" s="20"/>
      <c r="K9" s="20"/>
      <c r="L9" s="20"/>
      <c r="M9" s="20"/>
      <c r="N9" s="20"/>
      <c r="O9" s="20"/>
      <c r="P9" s="35"/>
      <c r="Q9" s="20"/>
      <c r="R9" s="15"/>
      <c r="S9" s="15"/>
      <c r="T9" s="15"/>
      <c r="U9" s="15"/>
      <c r="V9" s="15"/>
      <c r="W9" s="15"/>
      <c r="X9" s="15"/>
      <c r="Y9" s="15"/>
      <c r="Z9" s="15"/>
      <c r="AA9" s="15"/>
    </row>
    <row r="10" spans="1:27" ht="12.75">
      <c r="A10" s="273"/>
      <c r="B10" s="76" t="s">
        <v>51</v>
      </c>
      <c r="C10" s="20"/>
      <c r="D10" s="20"/>
      <c r="E10" s="15"/>
      <c r="F10" s="20"/>
      <c r="G10" s="79"/>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51</v>
      </c>
      <c r="C11" s="20"/>
      <c r="D11" s="20"/>
      <c r="E11" s="20"/>
      <c r="F11" s="20"/>
      <c r="G11" s="67"/>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51</v>
      </c>
      <c r="C12" s="20"/>
      <c r="D12" s="20"/>
      <c r="E12" s="20"/>
      <c r="F12" s="20"/>
      <c r="G12" s="67"/>
      <c r="H12" s="25" t="s">
        <v>35</v>
      </c>
      <c r="I12" s="20"/>
      <c r="J12" s="20"/>
      <c r="K12" s="20"/>
      <c r="L12" s="20"/>
      <c r="M12" s="20"/>
      <c r="N12" s="20"/>
      <c r="O12" s="20"/>
      <c r="P12" s="35"/>
      <c r="Q12" s="20"/>
      <c r="R12" s="15"/>
      <c r="S12" s="15"/>
      <c r="T12" s="15"/>
      <c r="U12" s="15"/>
      <c r="V12" s="15"/>
      <c r="W12" s="15"/>
      <c r="X12" s="15"/>
      <c r="Y12" s="15"/>
      <c r="Z12" s="15"/>
      <c r="AA12" s="15"/>
    </row>
    <row r="13" spans="1:27" ht="89.25">
      <c r="A13" s="273"/>
      <c r="B13" s="76" t="s">
        <v>343</v>
      </c>
      <c r="C13" s="20" t="s">
        <v>44</v>
      </c>
      <c r="D13" s="20" t="s">
        <v>19</v>
      </c>
      <c r="E13" s="20"/>
      <c r="F13" s="20"/>
      <c r="G13" s="77" t="s">
        <v>344</v>
      </c>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343</v>
      </c>
      <c r="C14" s="20" t="s">
        <v>18</v>
      </c>
      <c r="D14" s="20" t="s">
        <v>19</v>
      </c>
      <c r="E14" s="15"/>
      <c r="F14" s="20"/>
      <c r="G14" s="77" t="s">
        <v>345</v>
      </c>
      <c r="H14" s="25" t="s">
        <v>37</v>
      </c>
      <c r="I14" s="20"/>
      <c r="J14" s="20"/>
      <c r="K14" s="20"/>
      <c r="L14" s="20"/>
      <c r="M14" s="20"/>
      <c r="N14" s="20"/>
      <c r="O14" s="20"/>
      <c r="P14" s="35"/>
      <c r="Q14" s="20"/>
      <c r="R14" s="15"/>
      <c r="S14" s="15"/>
      <c r="T14" s="15"/>
      <c r="U14" s="15"/>
      <c r="V14" s="15"/>
      <c r="W14" s="15"/>
      <c r="X14" s="15"/>
      <c r="Y14" s="15"/>
      <c r="Z14" s="15"/>
      <c r="AA14" s="15"/>
    </row>
    <row r="15" spans="1:27" ht="409.5">
      <c r="A15" s="274"/>
      <c r="B15" s="76" t="s">
        <v>343</v>
      </c>
      <c r="C15" s="20" t="s">
        <v>41</v>
      </c>
      <c r="D15" s="20" t="s">
        <v>19</v>
      </c>
      <c r="E15" s="20"/>
      <c r="F15" s="32" t="s">
        <v>346</v>
      </c>
      <c r="G15" s="77" t="s">
        <v>347</v>
      </c>
      <c r="H15" s="25" t="s">
        <v>38</v>
      </c>
      <c r="I15" s="20"/>
      <c r="J15" s="20"/>
      <c r="K15" s="20"/>
      <c r="L15" s="20"/>
      <c r="M15" s="20"/>
      <c r="N15" s="20"/>
      <c r="O15" s="20"/>
      <c r="P15" s="35"/>
      <c r="Q15" s="20"/>
      <c r="R15" s="15"/>
      <c r="S15" s="15"/>
      <c r="T15" s="15"/>
      <c r="U15" s="15"/>
      <c r="V15" s="15"/>
      <c r="W15" s="15"/>
      <c r="X15" s="15"/>
      <c r="Y15" s="15"/>
      <c r="Z15" s="15"/>
      <c r="AA15" s="15"/>
    </row>
    <row r="16" spans="1:27" ht="12.75">
      <c r="A16" s="272">
        <v>45993</v>
      </c>
      <c r="B16" s="76" t="s">
        <v>78</v>
      </c>
      <c r="C16" s="20"/>
      <c r="D16" s="20"/>
      <c r="E16" s="20"/>
      <c r="F16" s="20"/>
      <c r="G16" s="67"/>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78</v>
      </c>
      <c r="C17" s="20"/>
      <c r="D17" s="20"/>
      <c r="E17" s="20"/>
      <c r="F17" s="20"/>
      <c r="G17" s="67"/>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78</v>
      </c>
      <c r="C18" s="20"/>
      <c r="D18" s="20"/>
      <c r="E18" s="20"/>
      <c r="F18" s="20"/>
      <c r="G18" s="67"/>
      <c r="H18" s="20" t="s">
        <v>24</v>
      </c>
      <c r="I18" s="20"/>
      <c r="J18" s="20"/>
      <c r="K18" s="20"/>
      <c r="L18" s="20"/>
      <c r="M18" s="20"/>
      <c r="N18" s="20"/>
      <c r="O18" s="20"/>
      <c r="P18" s="35"/>
      <c r="Q18" s="20"/>
      <c r="R18" s="15"/>
      <c r="S18" s="15"/>
      <c r="T18" s="15"/>
      <c r="U18" s="15"/>
      <c r="V18" s="15"/>
      <c r="W18" s="15"/>
      <c r="X18" s="15"/>
      <c r="Y18" s="15"/>
      <c r="Z18" s="15"/>
      <c r="AA18" s="15"/>
    </row>
    <row r="19" spans="1:27" ht="114.75">
      <c r="A19" s="273"/>
      <c r="B19" s="16" t="s">
        <v>78</v>
      </c>
      <c r="C19" s="17" t="s">
        <v>18</v>
      </c>
      <c r="D19" s="17" t="s">
        <v>19</v>
      </c>
      <c r="E19" s="17"/>
      <c r="F19" s="17"/>
      <c r="G19" s="77" t="s">
        <v>348</v>
      </c>
      <c r="H19" s="17" t="s">
        <v>25</v>
      </c>
      <c r="I19" s="17"/>
      <c r="J19" s="17"/>
      <c r="K19" s="17"/>
      <c r="L19" s="17"/>
      <c r="M19" s="17"/>
      <c r="N19" s="17"/>
      <c r="O19" s="17"/>
      <c r="P19" s="44"/>
      <c r="Q19" s="17"/>
      <c r="R19" s="22"/>
      <c r="S19" s="22"/>
      <c r="T19" s="22"/>
      <c r="U19" s="22"/>
      <c r="V19" s="22"/>
      <c r="W19" s="22"/>
      <c r="X19" s="22"/>
      <c r="Y19" s="22"/>
      <c r="Z19" s="22"/>
      <c r="AA19" s="22"/>
    </row>
    <row r="20" spans="1:27" ht="89.25">
      <c r="A20" s="273"/>
      <c r="B20" s="76" t="s">
        <v>78</v>
      </c>
      <c r="C20" s="20" t="s">
        <v>102</v>
      </c>
      <c r="D20" s="20" t="s">
        <v>19</v>
      </c>
      <c r="E20" s="20"/>
      <c r="F20" s="32" t="s">
        <v>349</v>
      </c>
      <c r="G20" s="77" t="s">
        <v>350</v>
      </c>
      <c r="H20" s="20" t="s">
        <v>26</v>
      </c>
      <c r="I20" s="20"/>
      <c r="J20" s="20"/>
      <c r="K20" s="20"/>
      <c r="L20" s="20"/>
      <c r="M20" s="20"/>
      <c r="N20" s="20"/>
      <c r="O20" s="20"/>
      <c r="P20" s="35"/>
      <c r="Q20" s="20"/>
      <c r="R20" s="15"/>
      <c r="S20" s="15"/>
      <c r="T20" s="15"/>
      <c r="U20" s="15"/>
      <c r="V20" s="15"/>
      <c r="W20" s="15"/>
      <c r="X20" s="15"/>
      <c r="Y20" s="15"/>
      <c r="Z20" s="15"/>
      <c r="AA20" s="15"/>
    </row>
    <row r="21" spans="1:27" ht="114.75">
      <c r="A21" s="273"/>
      <c r="B21" s="76" t="s">
        <v>78</v>
      </c>
      <c r="C21" s="20" t="s">
        <v>75</v>
      </c>
      <c r="D21" s="20" t="s">
        <v>19</v>
      </c>
      <c r="E21" s="20" t="s">
        <v>351</v>
      </c>
      <c r="F21" s="20"/>
      <c r="G21" s="77" t="s">
        <v>352</v>
      </c>
      <c r="H21" s="20" t="s">
        <v>27</v>
      </c>
      <c r="I21" s="20"/>
      <c r="J21" s="20"/>
      <c r="K21" s="20"/>
      <c r="L21" s="20"/>
      <c r="M21" s="20"/>
      <c r="N21" s="20"/>
      <c r="O21" s="20"/>
      <c r="P21" s="35"/>
      <c r="Q21" s="20"/>
      <c r="R21" s="15"/>
      <c r="S21" s="15"/>
      <c r="T21" s="15"/>
      <c r="U21" s="15"/>
      <c r="V21" s="15"/>
      <c r="W21" s="15"/>
      <c r="X21" s="15"/>
      <c r="Y21" s="15"/>
      <c r="Z21" s="15"/>
      <c r="AA21" s="15"/>
    </row>
    <row r="22" spans="1:27" ht="51">
      <c r="A22" s="273"/>
      <c r="B22" s="76" t="s">
        <v>78</v>
      </c>
      <c r="C22" s="20" t="s">
        <v>44</v>
      </c>
      <c r="D22" s="20" t="s">
        <v>19</v>
      </c>
      <c r="E22" s="20" t="s">
        <v>353</v>
      </c>
      <c r="F22" s="20"/>
      <c r="G22" s="77" t="s">
        <v>354</v>
      </c>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78</v>
      </c>
      <c r="C23" s="20"/>
      <c r="D23" s="20"/>
      <c r="E23" s="20"/>
      <c r="F23" s="20"/>
      <c r="G23" s="67"/>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78</v>
      </c>
      <c r="C24" s="20"/>
      <c r="D24" s="20"/>
      <c r="E24" s="20"/>
      <c r="F24" s="20"/>
      <c r="G24" s="67"/>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16" t="s">
        <v>343</v>
      </c>
      <c r="C25" s="17"/>
      <c r="D25" s="17"/>
      <c r="E25" s="17"/>
      <c r="F25" s="17"/>
      <c r="G25" s="67"/>
      <c r="H25" s="27" t="s">
        <v>34</v>
      </c>
      <c r="I25" s="17"/>
      <c r="J25" s="17"/>
      <c r="K25" s="17"/>
      <c r="L25" s="17"/>
      <c r="M25" s="17"/>
      <c r="N25" s="17"/>
      <c r="O25" s="17"/>
      <c r="P25" s="44"/>
      <c r="Q25" s="17"/>
      <c r="R25" s="22"/>
      <c r="S25" s="22"/>
      <c r="T25" s="22"/>
      <c r="U25" s="22"/>
      <c r="V25" s="22"/>
      <c r="W25" s="22"/>
      <c r="X25" s="22"/>
      <c r="Y25" s="22"/>
      <c r="Z25" s="22"/>
      <c r="AA25" s="22"/>
    </row>
    <row r="26" spans="1:27" ht="18" customHeight="1">
      <c r="A26" s="273"/>
      <c r="B26" s="16" t="s">
        <v>343</v>
      </c>
      <c r="C26" s="17"/>
      <c r="D26" s="17"/>
      <c r="E26" s="17"/>
      <c r="F26" s="17"/>
      <c r="G26" s="67"/>
      <c r="H26" s="28" t="s">
        <v>35</v>
      </c>
      <c r="I26" s="17"/>
      <c r="J26" s="17"/>
      <c r="K26" s="17"/>
      <c r="L26" s="17"/>
      <c r="M26" s="17"/>
      <c r="N26" s="17"/>
      <c r="O26" s="17"/>
      <c r="P26" s="44"/>
      <c r="Q26" s="17"/>
      <c r="R26" s="22"/>
      <c r="S26" s="22"/>
      <c r="T26" s="22"/>
      <c r="U26" s="22"/>
      <c r="V26" s="22"/>
      <c r="W26" s="22"/>
      <c r="X26" s="22"/>
      <c r="Y26" s="22"/>
      <c r="Z26" s="22"/>
      <c r="AA26" s="22"/>
    </row>
    <row r="27" spans="1:27" ht="16.5" customHeight="1">
      <c r="A27" s="273"/>
      <c r="B27" s="76" t="s">
        <v>343</v>
      </c>
      <c r="C27" s="20"/>
      <c r="D27" s="20"/>
      <c r="E27" s="20"/>
      <c r="F27" s="20"/>
      <c r="G27" s="67"/>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343</v>
      </c>
      <c r="C28" s="20"/>
      <c r="D28" s="20"/>
      <c r="E28" s="20"/>
      <c r="F28" s="20"/>
      <c r="G28" s="67"/>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343</v>
      </c>
      <c r="C29" s="20"/>
      <c r="D29" s="20"/>
      <c r="E29" s="20"/>
      <c r="F29" s="20"/>
      <c r="G29" s="67"/>
      <c r="H29" s="25" t="s">
        <v>38</v>
      </c>
      <c r="I29" s="20"/>
      <c r="J29" s="20"/>
      <c r="K29" s="20"/>
      <c r="L29" s="20"/>
      <c r="M29" s="20"/>
      <c r="N29" s="20"/>
      <c r="O29" s="20"/>
      <c r="P29" s="35"/>
      <c r="Q29" s="20"/>
      <c r="R29" s="15"/>
      <c r="S29" s="15"/>
      <c r="T29" s="15"/>
      <c r="U29" s="15"/>
      <c r="V29" s="15"/>
      <c r="W29" s="15"/>
      <c r="X29" s="15"/>
      <c r="Y29" s="15"/>
      <c r="Z29" s="15"/>
      <c r="AA29" s="15"/>
    </row>
    <row r="30" spans="1:27" ht="12.75">
      <c r="A30" s="272">
        <v>45994</v>
      </c>
      <c r="B30" s="76" t="s">
        <v>78</v>
      </c>
      <c r="C30" s="20"/>
      <c r="D30" s="20"/>
      <c r="E30" s="20"/>
      <c r="F30" s="20"/>
      <c r="G30" s="67"/>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78</v>
      </c>
      <c r="C31" s="20"/>
      <c r="D31" s="20"/>
      <c r="E31" s="20"/>
      <c r="F31" s="20"/>
      <c r="G31" s="67"/>
      <c r="H31" s="20" t="s">
        <v>22</v>
      </c>
      <c r="I31" s="20"/>
      <c r="J31" s="20"/>
      <c r="K31" s="20"/>
      <c r="L31" s="20"/>
      <c r="M31" s="20"/>
      <c r="N31" s="20"/>
      <c r="O31" s="20"/>
      <c r="P31" s="35"/>
      <c r="Q31" s="20"/>
      <c r="R31" s="15"/>
      <c r="S31" s="15"/>
      <c r="T31" s="15"/>
      <c r="U31" s="15"/>
      <c r="V31" s="15"/>
      <c r="W31" s="15"/>
      <c r="X31" s="15"/>
      <c r="Y31" s="15"/>
      <c r="Z31" s="15"/>
      <c r="AA31" s="15"/>
    </row>
    <row r="32" spans="1:27" ht="191.25">
      <c r="A32" s="273"/>
      <c r="B32" s="76" t="s">
        <v>78</v>
      </c>
      <c r="C32" s="76" t="s">
        <v>355</v>
      </c>
      <c r="D32" s="76" t="s">
        <v>19</v>
      </c>
      <c r="E32" s="80"/>
      <c r="F32" s="76"/>
      <c r="G32" s="81" t="s">
        <v>356</v>
      </c>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78</v>
      </c>
      <c r="C33" s="76"/>
      <c r="D33" s="76"/>
      <c r="E33" s="76"/>
      <c r="F33" s="76"/>
      <c r="G33" s="67"/>
      <c r="H33" s="20" t="s">
        <v>25</v>
      </c>
      <c r="I33" s="20"/>
      <c r="J33" s="20"/>
      <c r="K33" s="20"/>
      <c r="L33" s="20"/>
      <c r="M33" s="20"/>
      <c r="N33" s="20"/>
      <c r="O33" s="20"/>
      <c r="P33" s="35"/>
      <c r="Q33" s="20"/>
      <c r="R33" s="15"/>
      <c r="S33" s="15"/>
      <c r="T33" s="15"/>
      <c r="U33" s="15"/>
      <c r="V33" s="15"/>
      <c r="W33" s="15"/>
      <c r="X33" s="15"/>
      <c r="Y33" s="15"/>
      <c r="Z33" s="15"/>
      <c r="AA33" s="15"/>
    </row>
    <row r="34" spans="1:27" ht="178.5">
      <c r="A34" s="273"/>
      <c r="B34" s="76" t="s">
        <v>16</v>
      </c>
      <c r="C34" s="20" t="s">
        <v>54</v>
      </c>
      <c r="D34" s="20" t="s">
        <v>19</v>
      </c>
      <c r="E34" s="20"/>
      <c r="F34" s="20"/>
      <c r="G34" s="77" t="s">
        <v>357</v>
      </c>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16</v>
      </c>
      <c r="C35" s="20"/>
      <c r="D35" s="20"/>
      <c r="E35" s="20"/>
      <c r="F35" s="20"/>
      <c r="G35" s="67"/>
      <c r="H35" s="20" t="s">
        <v>27</v>
      </c>
      <c r="I35" s="20"/>
      <c r="J35" s="20"/>
      <c r="K35" s="20"/>
      <c r="L35" s="20"/>
      <c r="M35" s="20"/>
      <c r="N35" s="20"/>
      <c r="O35" s="20"/>
      <c r="P35" s="35"/>
      <c r="Q35" s="20"/>
      <c r="R35" s="15"/>
      <c r="S35" s="15"/>
      <c r="T35" s="15"/>
      <c r="U35" s="15"/>
      <c r="V35" s="15"/>
      <c r="W35" s="15"/>
      <c r="X35" s="15"/>
      <c r="Y35" s="15"/>
      <c r="Z35" s="15"/>
      <c r="AA35" s="15"/>
    </row>
    <row r="36" spans="1:27" ht="178.5">
      <c r="A36" s="273"/>
      <c r="B36" s="76" t="s">
        <v>16</v>
      </c>
      <c r="C36" s="20" t="s">
        <v>54</v>
      </c>
      <c r="D36" s="20" t="s">
        <v>19</v>
      </c>
      <c r="E36" s="20"/>
      <c r="F36" s="20"/>
      <c r="G36" s="77" t="s">
        <v>358</v>
      </c>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16</v>
      </c>
      <c r="C37" s="20"/>
      <c r="D37" s="20"/>
      <c r="E37" s="20"/>
      <c r="F37" s="20"/>
      <c r="G37" s="67"/>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16</v>
      </c>
      <c r="C38" s="20"/>
      <c r="D38" s="20"/>
      <c r="E38" s="20"/>
      <c r="F38" s="20"/>
      <c r="G38" s="67"/>
      <c r="H38" s="20" t="s">
        <v>30</v>
      </c>
      <c r="I38" s="20"/>
      <c r="J38" s="20"/>
      <c r="K38" s="20"/>
      <c r="L38" s="20"/>
      <c r="M38" s="20"/>
      <c r="N38" s="20"/>
      <c r="O38" s="20"/>
      <c r="P38" s="35"/>
      <c r="Q38" s="20"/>
      <c r="R38" s="15"/>
      <c r="S38" s="15"/>
      <c r="T38" s="15"/>
      <c r="U38" s="15"/>
      <c r="V38" s="15"/>
      <c r="W38" s="15"/>
      <c r="X38" s="15"/>
      <c r="Y38" s="15"/>
      <c r="Z38" s="15"/>
      <c r="AA38" s="15"/>
    </row>
    <row r="39" spans="1:27" ht="38.25">
      <c r="A39" s="273"/>
      <c r="B39" s="76" t="s">
        <v>16</v>
      </c>
      <c r="C39" s="20" t="s">
        <v>75</v>
      </c>
      <c r="D39" s="20" t="s">
        <v>19</v>
      </c>
      <c r="E39" s="20"/>
      <c r="F39" s="20" t="s">
        <v>359</v>
      </c>
      <c r="G39" s="77" t="s">
        <v>360</v>
      </c>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16</v>
      </c>
      <c r="C40" s="20"/>
      <c r="D40" s="20"/>
      <c r="E40" s="20"/>
      <c r="F40" s="76"/>
      <c r="G40" s="67"/>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16</v>
      </c>
      <c r="C41" s="20"/>
      <c r="D41" s="20"/>
      <c r="E41" s="20"/>
      <c r="F41" s="20"/>
      <c r="G41" s="67"/>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16</v>
      </c>
      <c r="C42" s="20"/>
      <c r="D42" s="20"/>
      <c r="E42" s="20"/>
      <c r="F42" s="20"/>
      <c r="G42" s="67"/>
      <c r="H42" s="25" t="s">
        <v>37</v>
      </c>
      <c r="I42" s="20"/>
      <c r="J42" s="20"/>
      <c r="K42" s="20"/>
      <c r="L42" s="20"/>
      <c r="M42" s="20"/>
      <c r="N42" s="20"/>
      <c r="O42" s="20"/>
      <c r="P42" s="35"/>
      <c r="Q42" s="20"/>
      <c r="R42" s="15"/>
      <c r="S42" s="15"/>
      <c r="T42" s="15"/>
      <c r="U42" s="15"/>
      <c r="V42" s="15"/>
      <c r="W42" s="15"/>
      <c r="X42" s="15"/>
      <c r="Y42" s="15"/>
      <c r="Z42" s="15"/>
      <c r="AA42" s="15"/>
    </row>
    <row r="43" spans="1:27" ht="114.75">
      <c r="A43" s="274"/>
      <c r="B43" s="76" t="s">
        <v>16</v>
      </c>
      <c r="C43" s="20" t="s">
        <v>41</v>
      </c>
      <c r="D43" s="20" t="s">
        <v>19</v>
      </c>
      <c r="E43" s="20" t="s">
        <v>361</v>
      </c>
      <c r="F43" s="32" t="s">
        <v>346</v>
      </c>
      <c r="G43" s="77" t="s">
        <v>362</v>
      </c>
      <c r="H43" s="25" t="s">
        <v>38</v>
      </c>
      <c r="I43" s="20"/>
      <c r="J43" s="20"/>
      <c r="K43" s="20"/>
      <c r="L43" s="20"/>
      <c r="M43" s="20"/>
      <c r="N43" s="20"/>
      <c r="O43" s="20"/>
      <c r="P43" s="35"/>
      <c r="Q43" s="20"/>
      <c r="R43" s="15"/>
      <c r="S43" s="15"/>
      <c r="T43" s="15"/>
      <c r="U43" s="15"/>
      <c r="V43" s="15"/>
      <c r="W43" s="15"/>
      <c r="X43" s="15"/>
      <c r="Y43" s="15"/>
      <c r="Z43" s="15"/>
      <c r="AA43" s="15"/>
    </row>
    <row r="44" spans="1:27" ht="12.75">
      <c r="A44" s="272">
        <v>45995</v>
      </c>
      <c r="B44" s="76" t="s">
        <v>78</v>
      </c>
      <c r="C44" s="20"/>
      <c r="D44" s="20"/>
      <c r="E44" s="20"/>
      <c r="F44" s="20"/>
      <c r="G44" s="67"/>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78</v>
      </c>
      <c r="C45" s="20"/>
      <c r="D45" s="20"/>
      <c r="E45" s="78"/>
      <c r="F45" s="78"/>
      <c r="G45" s="82"/>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78</v>
      </c>
      <c r="C46" s="20"/>
      <c r="D46" s="20"/>
      <c r="E46" s="20"/>
      <c r="F46" s="20"/>
      <c r="G46" s="67"/>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78</v>
      </c>
      <c r="C47" s="20"/>
      <c r="D47" s="20"/>
      <c r="E47" s="20"/>
      <c r="F47" s="20"/>
      <c r="G47" s="67"/>
      <c r="H47" s="20" t="s">
        <v>25</v>
      </c>
      <c r="I47" s="20"/>
      <c r="J47" s="20"/>
      <c r="K47" s="20"/>
      <c r="L47" s="20"/>
      <c r="M47" s="20"/>
      <c r="N47" s="20"/>
      <c r="O47" s="20"/>
      <c r="P47" s="50"/>
      <c r="Q47" s="20"/>
      <c r="R47" s="15"/>
      <c r="S47" s="15"/>
      <c r="T47" s="15"/>
      <c r="U47" s="15"/>
      <c r="V47" s="15"/>
      <c r="W47" s="15"/>
      <c r="X47" s="15"/>
      <c r="Y47" s="15"/>
      <c r="Z47" s="15"/>
      <c r="AA47" s="15"/>
    </row>
    <row r="48" spans="1:27" ht="12.75">
      <c r="A48" s="273"/>
      <c r="B48" s="76" t="s">
        <v>16</v>
      </c>
      <c r="C48" s="20"/>
      <c r="D48" s="20"/>
      <c r="E48" s="20"/>
      <c r="F48" s="20"/>
      <c r="G48" s="67"/>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16</v>
      </c>
      <c r="C49" s="20" t="s">
        <v>54</v>
      </c>
      <c r="D49" s="20" t="s">
        <v>19</v>
      </c>
      <c r="E49" s="83"/>
      <c r="F49" s="15"/>
      <c r="G49" s="77" t="s">
        <v>363</v>
      </c>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16</v>
      </c>
      <c r="C50" s="20"/>
      <c r="D50" s="20"/>
      <c r="E50" s="20"/>
      <c r="F50" s="20"/>
      <c r="G50" s="67"/>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16</v>
      </c>
      <c r="C51" s="20"/>
      <c r="D51" s="20"/>
      <c r="E51" s="20"/>
      <c r="F51" s="20"/>
      <c r="G51" s="67"/>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16</v>
      </c>
      <c r="C52" s="20"/>
      <c r="D52" s="20"/>
      <c r="E52" s="20"/>
      <c r="F52" s="20"/>
      <c r="G52" s="67"/>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16</v>
      </c>
      <c r="C53" s="20"/>
      <c r="D53" s="20"/>
      <c r="E53" s="20"/>
      <c r="F53" s="20"/>
      <c r="G53" s="67"/>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16</v>
      </c>
      <c r="C54" s="20"/>
      <c r="D54" s="20"/>
      <c r="E54" s="20"/>
      <c r="F54" s="20"/>
      <c r="G54" s="67"/>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16</v>
      </c>
      <c r="C55" s="20" t="s">
        <v>18</v>
      </c>
      <c r="D55" s="20" t="s">
        <v>19</v>
      </c>
      <c r="E55" s="20"/>
      <c r="F55" s="20"/>
      <c r="G55" s="77" t="s">
        <v>364</v>
      </c>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16</v>
      </c>
      <c r="C56" s="20"/>
      <c r="D56" s="20"/>
      <c r="E56" s="20"/>
      <c r="F56" s="20"/>
      <c r="G56" s="67"/>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16</v>
      </c>
      <c r="C57" s="20"/>
      <c r="D57" s="20"/>
      <c r="E57" s="20"/>
      <c r="F57" s="20"/>
      <c r="G57" s="67"/>
      <c r="H57" s="25" t="s">
        <v>38</v>
      </c>
      <c r="I57" s="20"/>
      <c r="J57" s="20"/>
      <c r="K57" s="20"/>
      <c r="L57" s="20"/>
      <c r="M57" s="20"/>
      <c r="N57" s="20"/>
      <c r="O57" s="20"/>
      <c r="P57" s="35"/>
      <c r="Q57" s="20"/>
      <c r="R57" s="15"/>
      <c r="S57" s="15"/>
      <c r="T57" s="15"/>
      <c r="U57" s="15"/>
      <c r="V57" s="15"/>
      <c r="W57" s="15"/>
      <c r="X57" s="15"/>
      <c r="Y57" s="15"/>
      <c r="Z57" s="15"/>
      <c r="AA57" s="15"/>
    </row>
    <row r="58" spans="1:27" ht="12.75">
      <c r="A58" s="272">
        <v>45996</v>
      </c>
      <c r="B58" s="76" t="s">
        <v>51</v>
      </c>
      <c r="C58" s="20"/>
      <c r="D58" s="20"/>
      <c r="E58" s="20"/>
      <c r="F58" s="20"/>
      <c r="G58" s="67"/>
      <c r="H58" s="34" t="s">
        <v>17</v>
      </c>
      <c r="I58" s="20"/>
      <c r="J58" s="20"/>
      <c r="K58" s="20"/>
      <c r="L58" s="20"/>
      <c r="M58" s="20"/>
      <c r="N58" s="20"/>
      <c r="O58" s="20"/>
      <c r="P58" s="20"/>
      <c r="Q58" s="20"/>
      <c r="R58" s="15"/>
      <c r="S58" s="15"/>
      <c r="T58" s="15"/>
      <c r="U58" s="15"/>
      <c r="V58" s="15"/>
      <c r="W58" s="15"/>
      <c r="X58" s="15"/>
      <c r="Y58" s="15"/>
      <c r="Z58" s="15"/>
      <c r="AA58" s="15"/>
    </row>
    <row r="59" spans="1:27" ht="153">
      <c r="A59" s="273"/>
      <c r="B59" s="76" t="s">
        <v>51</v>
      </c>
      <c r="C59" s="20" t="s">
        <v>54</v>
      </c>
      <c r="D59" s="20" t="s">
        <v>19</v>
      </c>
      <c r="E59" s="20"/>
      <c r="F59" s="20"/>
      <c r="G59" s="77" t="s">
        <v>365</v>
      </c>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76" t="s">
        <v>51</v>
      </c>
      <c r="C60" s="20"/>
      <c r="D60" s="20"/>
      <c r="E60" s="83"/>
      <c r="F60" s="15"/>
      <c r="G60" s="67"/>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84" t="s">
        <v>51</v>
      </c>
      <c r="C61" s="20"/>
      <c r="D61" s="20"/>
      <c r="E61" s="20"/>
      <c r="F61" s="20"/>
      <c r="G61" s="67"/>
      <c r="H61" s="35" t="s">
        <v>25</v>
      </c>
      <c r="I61" s="20"/>
      <c r="J61" s="20"/>
      <c r="K61" s="20"/>
      <c r="L61" s="20"/>
      <c r="M61" s="20"/>
      <c r="N61" s="20"/>
      <c r="O61" s="20"/>
      <c r="P61" s="20"/>
      <c r="Q61" s="20"/>
      <c r="R61" s="15"/>
      <c r="S61" s="15"/>
      <c r="T61" s="15"/>
      <c r="U61" s="15"/>
      <c r="V61" s="15"/>
      <c r="W61" s="15"/>
      <c r="X61" s="15"/>
      <c r="Y61" s="15"/>
      <c r="Z61" s="15"/>
      <c r="AA61" s="15"/>
    </row>
    <row r="62" spans="1:27" ht="51">
      <c r="A62" s="273"/>
      <c r="B62" s="84" t="s">
        <v>16</v>
      </c>
      <c r="C62" s="20" t="s">
        <v>75</v>
      </c>
      <c r="D62" s="20" t="s">
        <v>19</v>
      </c>
      <c r="E62" s="20" t="s">
        <v>165</v>
      </c>
      <c r="F62" s="65" t="s">
        <v>366</v>
      </c>
      <c r="G62" s="77" t="s">
        <v>367</v>
      </c>
      <c r="H62" s="35" t="s">
        <v>26</v>
      </c>
      <c r="I62" s="20"/>
      <c r="J62" s="20"/>
      <c r="K62" s="20"/>
      <c r="L62" s="20"/>
      <c r="M62" s="20"/>
      <c r="N62" s="20"/>
      <c r="O62" s="20"/>
      <c r="P62" s="20"/>
      <c r="Q62" s="20"/>
      <c r="R62" s="15"/>
      <c r="S62" s="15"/>
      <c r="T62" s="15"/>
      <c r="U62" s="15"/>
      <c r="V62" s="15"/>
      <c r="W62" s="15"/>
      <c r="X62" s="15"/>
      <c r="Y62" s="15"/>
      <c r="Z62" s="15"/>
      <c r="AA62" s="15"/>
    </row>
    <row r="63" spans="1:27" ht="51">
      <c r="A63" s="273"/>
      <c r="B63" s="76" t="s">
        <v>16</v>
      </c>
      <c r="C63" s="20" t="s">
        <v>18</v>
      </c>
      <c r="D63" s="20" t="s">
        <v>19</v>
      </c>
      <c r="E63" s="20" t="s">
        <v>368</v>
      </c>
      <c r="F63" s="20"/>
      <c r="G63" s="77" t="s">
        <v>369</v>
      </c>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16</v>
      </c>
      <c r="C64" s="20" t="s">
        <v>18</v>
      </c>
      <c r="D64" s="20" t="s">
        <v>19</v>
      </c>
      <c r="E64" s="20" t="s">
        <v>370</v>
      </c>
      <c r="F64" s="20"/>
      <c r="G64" s="77" t="s">
        <v>371</v>
      </c>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16</v>
      </c>
      <c r="C65" s="20" t="s">
        <v>68</v>
      </c>
      <c r="D65" s="20" t="s">
        <v>19</v>
      </c>
      <c r="E65" s="85" t="s">
        <v>372</v>
      </c>
      <c r="F65" s="86"/>
      <c r="G65" s="77" t="s">
        <v>373</v>
      </c>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16</v>
      </c>
      <c r="C66" s="20" t="s">
        <v>18</v>
      </c>
      <c r="D66" s="20" t="s">
        <v>19</v>
      </c>
      <c r="E66" s="20" t="s">
        <v>165</v>
      </c>
      <c r="F66" s="20"/>
      <c r="G66" s="77" t="s">
        <v>374</v>
      </c>
      <c r="H66" s="35" t="s">
        <v>30</v>
      </c>
      <c r="I66" s="20"/>
      <c r="J66" s="20"/>
      <c r="K66" s="20"/>
      <c r="L66" s="20"/>
      <c r="M66" s="20"/>
      <c r="N66" s="20"/>
      <c r="O66" s="20"/>
      <c r="P66" s="35"/>
      <c r="Q66" s="20"/>
      <c r="R66" s="15"/>
      <c r="S66" s="15"/>
      <c r="T66" s="15"/>
      <c r="U66" s="15"/>
      <c r="V66" s="15"/>
      <c r="W66" s="15"/>
      <c r="X66" s="15"/>
      <c r="Y66" s="15"/>
      <c r="Z66" s="15"/>
      <c r="AA66" s="15"/>
    </row>
    <row r="67" spans="1:27" ht="38.25">
      <c r="A67" s="273"/>
      <c r="B67" s="76" t="s">
        <v>16</v>
      </c>
      <c r="C67" s="20" t="s">
        <v>18</v>
      </c>
      <c r="D67" s="20" t="s">
        <v>19</v>
      </c>
      <c r="E67" s="20" t="s">
        <v>165</v>
      </c>
      <c r="F67" s="20"/>
      <c r="G67" s="77" t="s">
        <v>375</v>
      </c>
      <c r="H67" s="38" t="s">
        <v>34</v>
      </c>
      <c r="I67" s="20"/>
      <c r="J67" s="20"/>
      <c r="K67" s="20"/>
      <c r="L67" s="20"/>
      <c r="M67" s="20"/>
      <c r="N67" s="20"/>
      <c r="O67" s="20"/>
      <c r="P67" s="35"/>
      <c r="Q67" s="20"/>
      <c r="R67" s="15"/>
      <c r="S67" s="15"/>
      <c r="T67" s="15"/>
      <c r="U67" s="15"/>
      <c r="V67" s="15"/>
      <c r="W67" s="15"/>
      <c r="X67" s="15"/>
      <c r="Y67" s="15"/>
      <c r="Z67" s="15"/>
      <c r="AA67" s="15"/>
    </row>
    <row r="68" spans="1:27" ht="38.25">
      <c r="A68" s="273"/>
      <c r="B68" s="76" t="s">
        <v>16</v>
      </c>
      <c r="C68" s="20" t="s">
        <v>18</v>
      </c>
      <c r="D68" s="20" t="s">
        <v>19</v>
      </c>
      <c r="E68" s="20" t="s">
        <v>376</v>
      </c>
      <c r="F68" s="20"/>
      <c r="G68" s="77" t="s">
        <v>377</v>
      </c>
      <c r="H68" s="38" t="s">
        <v>35</v>
      </c>
      <c r="I68" s="20"/>
      <c r="J68" s="20"/>
      <c r="K68" s="20"/>
      <c r="L68" s="20"/>
      <c r="M68" s="20"/>
      <c r="N68" s="20"/>
      <c r="O68" s="20"/>
      <c r="P68" s="35"/>
      <c r="Q68" s="20"/>
      <c r="R68" s="15"/>
      <c r="S68" s="15"/>
      <c r="T68" s="15"/>
      <c r="U68" s="15"/>
      <c r="V68" s="15"/>
      <c r="W68" s="15"/>
      <c r="X68" s="15"/>
      <c r="Y68" s="15"/>
      <c r="Z68" s="15"/>
      <c r="AA68" s="15"/>
    </row>
    <row r="69" spans="1:27" ht="102">
      <c r="A69" s="273"/>
      <c r="B69" s="16" t="s">
        <v>16</v>
      </c>
      <c r="C69" s="17" t="s">
        <v>18</v>
      </c>
      <c r="D69" s="17" t="s">
        <v>19</v>
      </c>
      <c r="E69" s="17" t="s">
        <v>165</v>
      </c>
      <c r="F69" s="17"/>
      <c r="G69" s="77" t="s">
        <v>378</v>
      </c>
      <c r="H69" s="39" t="s">
        <v>36</v>
      </c>
      <c r="I69" s="17"/>
      <c r="J69" s="17"/>
      <c r="K69" s="17"/>
      <c r="L69" s="17"/>
      <c r="M69" s="17"/>
      <c r="N69" s="17"/>
      <c r="O69" s="17"/>
      <c r="P69" s="44"/>
      <c r="Q69" s="17"/>
      <c r="R69" s="22"/>
      <c r="S69" s="22"/>
      <c r="T69" s="22"/>
      <c r="U69" s="22"/>
      <c r="V69" s="22"/>
      <c r="W69" s="22"/>
      <c r="X69" s="22"/>
      <c r="Y69" s="22"/>
      <c r="Z69" s="22"/>
      <c r="AA69" s="22"/>
    </row>
    <row r="70" spans="1:27" ht="38.25">
      <c r="A70" s="273"/>
      <c r="B70" s="16" t="s">
        <v>16</v>
      </c>
      <c r="C70" s="17" t="s">
        <v>18</v>
      </c>
      <c r="D70" s="17" t="s">
        <v>19</v>
      </c>
      <c r="E70" s="17" t="s">
        <v>165</v>
      </c>
      <c r="F70" s="17"/>
      <c r="G70" s="77" t="s">
        <v>379</v>
      </c>
      <c r="H70" s="39" t="s">
        <v>37</v>
      </c>
      <c r="I70" s="17"/>
      <c r="J70" s="17"/>
      <c r="K70" s="17"/>
      <c r="L70" s="17"/>
      <c r="M70" s="17"/>
      <c r="N70" s="17"/>
      <c r="O70" s="17"/>
      <c r="P70" s="44"/>
      <c r="Q70" s="17"/>
      <c r="R70" s="22"/>
      <c r="S70" s="22"/>
      <c r="T70" s="22"/>
      <c r="U70" s="22"/>
      <c r="V70" s="22"/>
      <c r="W70" s="22"/>
      <c r="X70" s="22"/>
      <c r="Y70" s="22"/>
      <c r="Z70" s="22"/>
      <c r="AA70" s="22"/>
    </row>
    <row r="71" spans="1:27" ht="76.5">
      <c r="A71" s="274"/>
      <c r="B71" s="76" t="s">
        <v>16</v>
      </c>
      <c r="C71" s="20" t="s">
        <v>102</v>
      </c>
      <c r="D71" s="20" t="s">
        <v>19</v>
      </c>
      <c r="E71" s="20" t="s">
        <v>380</v>
      </c>
      <c r="F71" s="20"/>
      <c r="G71" s="77" t="s">
        <v>381</v>
      </c>
      <c r="H71" s="35" t="s">
        <v>38</v>
      </c>
      <c r="I71" s="20"/>
      <c r="J71" s="20"/>
      <c r="K71" s="20"/>
      <c r="L71" s="20"/>
      <c r="M71" s="20"/>
      <c r="N71" s="20"/>
      <c r="O71" s="20"/>
      <c r="P71" s="35"/>
      <c r="Q71" s="20"/>
      <c r="R71" s="15"/>
      <c r="S71" s="15"/>
      <c r="T71" s="15"/>
      <c r="U71" s="15"/>
      <c r="V71" s="15"/>
      <c r="W71" s="15"/>
      <c r="X71" s="15"/>
      <c r="Y71" s="15"/>
      <c r="Z71" s="15"/>
      <c r="AA71" s="15"/>
    </row>
    <row r="72" spans="1:27" ht="63.75">
      <c r="A72" s="272">
        <v>45997</v>
      </c>
      <c r="B72" s="84" t="s">
        <v>51</v>
      </c>
      <c r="C72" s="20" t="s">
        <v>18</v>
      </c>
      <c r="D72" s="20" t="s">
        <v>19</v>
      </c>
      <c r="E72" s="20" t="s">
        <v>382</v>
      </c>
      <c r="F72" s="8"/>
      <c r="G72" s="87" t="s">
        <v>383</v>
      </c>
      <c r="H72" s="34" t="s">
        <v>17</v>
      </c>
      <c r="I72" s="20"/>
      <c r="J72" s="20"/>
      <c r="K72" s="20"/>
      <c r="L72" s="20"/>
      <c r="M72" s="20"/>
      <c r="N72" s="20"/>
      <c r="O72" s="20"/>
      <c r="P72" s="20"/>
      <c r="Q72" s="20"/>
      <c r="R72" s="15"/>
      <c r="S72" s="15"/>
      <c r="T72" s="15"/>
      <c r="U72" s="15"/>
      <c r="V72" s="15"/>
      <c r="W72" s="15"/>
      <c r="X72" s="15"/>
      <c r="Y72" s="15"/>
      <c r="Z72" s="15"/>
      <c r="AA72" s="15"/>
    </row>
    <row r="73" spans="1:27" ht="63.75">
      <c r="A73" s="273"/>
      <c r="B73" s="76" t="s">
        <v>51</v>
      </c>
      <c r="C73" s="20" t="s">
        <v>102</v>
      </c>
      <c r="D73" s="20" t="s">
        <v>19</v>
      </c>
      <c r="E73" s="20" t="s">
        <v>384</v>
      </c>
      <c r="F73" s="20"/>
      <c r="G73" s="77" t="s">
        <v>385</v>
      </c>
      <c r="H73" s="35" t="s">
        <v>22</v>
      </c>
      <c r="I73" s="20"/>
      <c r="J73" s="20"/>
      <c r="K73" s="20"/>
      <c r="L73" s="20"/>
      <c r="M73" s="20"/>
      <c r="N73" s="20"/>
      <c r="O73" s="20"/>
      <c r="P73" s="20"/>
      <c r="Q73" s="20"/>
      <c r="R73" s="15"/>
      <c r="S73" s="15"/>
      <c r="T73" s="15"/>
      <c r="U73" s="15"/>
      <c r="V73" s="15"/>
      <c r="W73" s="15"/>
      <c r="X73" s="15"/>
      <c r="Y73" s="15"/>
      <c r="Z73" s="15"/>
      <c r="AA73" s="15"/>
    </row>
    <row r="74" spans="1:27" ht="51">
      <c r="A74" s="273"/>
      <c r="B74" s="76" t="s">
        <v>51</v>
      </c>
      <c r="C74" s="20" t="s">
        <v>18</v>
      </c>
      <c r="D74" s="20" t="s">
        <v>19</v>
      </c>
      <c r="E74" s="20" t="s">
        <v>386</v>
      </c>
      <c r="F74" s="20"/>
      <c r="G74" s="77" t="s">
        <v>387</v>
      </c>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76" t="s">
        <v>51</v>
      </c>
      <c r="C75" s="20"/>
      <c r="D75" s="20"/>
      <c r="E75" s="20"/>
      <c r="F75" s="20"/>
      <c r="G75" s="67"/>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78</v>
      </c>
      <c r="C76" s="20"/>
      <c r="D76" s="20"/>
      <c r="E76" s="20"/>
      <c r="F76" s="20"/>
      <c r="G76" s="67"/>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78</v>
      </c>
      <c r="C77" s="20"/>
      <c r="D77" s="20"/>
      <c r="E77" s="20"/>
      <c r="F77" s="20"/>
      <c r="G77" s="67"/>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78</v>
      </c>
      <c r="C78" s="20"/>
      <c r="D78" s="20"/>
      <c r="E78" s="20"/>
      <c r="F78" s="20"/>
      <c r="G78" s="67"/>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78</v>
      </c>
      <c r="C79" s="20"/>
      <c r="D79" s="20"/>
      <c r="E79" s="20"/>
      <c r="F79" s="20"/>
      <c r="G79" s="67"/>
      <c r="H79" s="35" t="s">
        <v>29</v>
      </c>
      <c r="I79" s="20"/>
      <c r="J79" s="20"/>
      <c r="K79" s="20"/>
      <c r="L79" s="20"/>
      <c r="M79" s="20"/>
      <c r="N79" s="20"/>
      <c r="O79" s="20"/>
      <c r="P79" s="20"/>
      <c r="Q79" s="20"/>
      <c r="R79" s="15"/>
      <c r="S79" s="15"/>
      <c r="T79" s="15"/>
      <c r="U79" s="15"/>
      <c r="V79" s="15"/>
      <c r="W79" s="15"/>
      <c r="X79" s="15"/>
      <c r="Y79" s="15"/>
      <c r="Z79" s="15"/>
      <c r="AA79" s="15"/>
    </row>
    <row r="80" spans="1:27" ht="102">
      <c r="A80" s="273"/>
      <c r="B80" s="76" t="s">
        <v>78</v>
      </c>
      <c r="C80" s="20" t="s">
        <v>224</v>
      </c>
      <c r="D80" s="20" t="s">
        <v>19</v>
      </c>
      <c r="E80" s="20" t="s">
        <v>388</v>
      </c>
      <c r="F80" s="20"/>
      <c r="G80" s="77" t="s">
        <v>389</v>
      </c>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78</v>
      </c>
      <c r="C81" s="20"/>
      <c r="D81" s="20"/>
      <c r="E81" s="20"/>
      <c r="F81" s="20"/>
      <c r="G81" s="67"/>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16" t="s">
        <v>78</v>
      </c>
      <c r="C82" s="17"/>
      <c r="D82" s="17"/>
      <c r="E82" s="17"/>
      <c r="F82" s="17"/>
      <c r="G82" s="67"/>
      <c r="H82" s="39" t="s">
        <v>35</v>
      </c>
      <c r="I82" s="17"/>
      <c r="J82" s="17"/>
      <c r="K82" s="17"/>
      <c r="L82" s="17"/>
      <c r="M82" s="17"/>
      <c r="N82" s="17"/>
      <c r="O82" s="17"/>
      <c r="P82" s="17"/>
      <c r="Q82" s="17"/>
      <c r="R82" s="22"/>
      <c r="S82" s="22"/>
      <c r="T82" s="22"/>
      <c r="U82" s="22"/>
      <c r="V82" s="22"/>
      <c r="W82" s="22"/>
      <c r="X82" s="22"/>
      <c r="Y82" s="22"/>
      <c r="Z82" s="22"/>
      <c r="AA82" s="22"/>
    </row>
    <row r="83" spans="1:27" ht="17.25" customHeight="1">
      <c r="A83" s="273"/>
      <c r="B83" s="76" t="s">
        <v>78</v>
      </c>
      <c r="C83" s="20"/>
      <c r="D83" s="20"/>
      <c r="E83" s="20"/>
      <c r="F83" s="20"/>
      <c r="G83" s="67"/>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78</v>
      </c>
      <c r="C84" s="20"/>
      <c r="D84" s="20"/>
      <c r="E84" s="83"/>
      <c r="F84" s="20"/>
      <c r="G84" s="67"/>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78</v>
      </c>
      <c r="C85" s="20"/>
      <c r="D85" s="20"/>
      <c r="E85" s="20"/>
      <c r="F85" s="20"/>
      <c r="G85" s="67"/>
      <c r="H85" s="35" t="s">
        <v>38</v>
      </c>
      <c r="I85" s="20"/>
      <c r="J85" s="20"/>
      <c r="K85" s="20"/>
      <c r="L85" s="20"/>
      <c r="M85" s="20"/>
      <c r="N85" s="20"/>
      <c r="O85" s="20"/>
      <c r="P85" s="20"/>
      <c r="Q85" s="20"/>
      <c r="R85" s="15"/>
      <c r="S85" s="15"/>
      <c r="T85" s="15"/>
      <c r="U85" s="15"/>
      <c r="V85" s="15"/>
      <c r="W85" s="15"/>
      <c r="X85" s="15"/>
      <c r="Y85" s="15"/>
      <c r="Z85" s="15"/>
      <c r="AA85" s="15"/>
    </row>
    <row r="86" spans="1:27" ht="12.75">
      <c r="A86" s="272">
        <v>45998</v>
      </c>
      <c r="B86" s="76" t="s">
        <v>16</v>
      </c>
      <c r="C86" s="20"/>
      <c r="D86" s="20"/>
      <c r="E86" s="20"/>
      <c r="F86" s="20"/>
      <c r="G86" s="67"/>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16</v>
      </c>
      <c r="C87" s="20"/>
      <c r="D87" s="20"/>
      <c r="E87" s="20"/>
      <c r="F87" s="20"/>
      <c r="G87" s="67"/>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16</v>
      </c>
      <c r="C88" s="20"/>
      <c r="D88" s="20"/>
      <c r="E88" s="20"/>
      <c r="F88" s="20"/>
      <c r="G88" s="67"/>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16</v>
      </c>
      <c r="C89" s="20"/>
      <c r="D89" s="20"/>
      <c r="E89" s="20"/>
      <c r="F89" s="20"/>
      <c r="G89" s="67"/>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16" t="s">
        <v>16</v>
      </c>
      <c r="C90" s="17"/>
      <c r="D90" s="17"/>
      <c r="E90" s="17"/>
      <c r="F90" s="17"/>
      <c r="G90" s="67"/>
      <c r="H90" s="44" t="s">
        <v>26</v>
      </c>
      <c r="I90" s="17"/>
      <c r="J90" s="17"/>
      <c r="K90" s="17"/>
      <c r="L90" s="17"/>
      <c r="M90" s="17"/>
      <c r="N90" s="17"/>
      <c r="O90" s="17"/>
      <c r="P90" s="17"/>
      <c r="Q90" s="17"/>
      <c r="R90" s="22"/>
      <c r="S90" s="22"/>
      <c r="T90" s="22"/>
      <c r="U90" s="22"/>
      <c r="V90" s="22"/>
      <c r="W90" s="22"/>
      <c r="X90" s="22"/>
      <c r="Y90" s="22"/>
      <c r="Z90" s="22"/>
      <c r="AA90" s="22"/>
    </row>
    <row r="91" spans="1:27" ht="127.5">
      <c r="A91" s="273"/>
      <c r="B91" s="76" t="s">
        <v>16</v>
      </c>
      <c r="C91" s="20" t="s">
        <v>44</v>
      </c>
      <c r="D91" s="20" t="s">
        <v>19</v>
      </c>
      <c r="E91" s="20" t="s">
        <v>390</v>
      </c>
      <c r="F91" s="32" t="s">
        <v>366</v>
      </c>
      <c r="G91" s="77" t="s">
        <v>391</v>
      </c>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16</v>
      </c>
      <c r="C92" s="20"/>
      <c r="D92" s="20"/>
      <c r="E92" s="20"/>
      <c r="F92" s="20"/>
      <c r="G92" s="67"/>
      <c r="H92" s="35" t="s">
        <v>28</v>
      </c>
      <c r="I92" s="20"/>
      <c r="J92" s="20"/>
      <c r="K92" s="20"/>
      <c r="L92" s="20"/>
      <c r="M92" s="20"/>
      <c r="N92" s="20"/>
      <c r="O92" s="20"/>
      <c r="P92" s="20"/>
      <c r="Q92" s="20"/>
      <c r="R92" s="15"/>
      <c r="S92" s="15"/>
      <c r="T92" s="15"/>
      <c r="U92" s="15"/>
      <c r="V92" s="15"/>
      <c r="W92" s="15"/>
      <c r="X92" s="15"/>
      <c r="Y92" s="15"/>
      <c r="Z92" s="15"/>
      <c r="AA92" s="15"/>
    </row>
    <row r="93" spans="1:27" ht="38.25">
      <c r="A93" s="273"/>
      <c r="B93" s="76" t="s">
        <v>16</v>
      </c>
      <c r="C93" s="20" t="s">
        <v>44</v>
      </c>
      <c r="D93" s="20" t="s">
        <v>19</v>
      </c>
      <c r="E93" s="20" t="s">
        <v>392</v>
      </c>
      <c r="F93" s="78"/>
      <c r="G93" s="77" t="s">
        <v>393</v>
      </c>
      <c r="H93" s="35" t="s">
        <v>29</v>
      </c>
      <c r="I93" s="20"/>
      <c r="J93" s="20"/>
      <c r="K93" s="20"/>
      <c r="L93" s="20"/>
      <c r="M93" s="20"/>
      <c r="N93" s="20"/>
      <c r="O93" s="20"/>
      <c r="P93" s="20"/>
      <c r="Q93" s="20"/>
      <c r="R93" s="15"/>
      <c r="S93" s="15"/>
      <c r="T93" s="15"/>
      <c r="U93" s="15"/>
      <c r="V93" s="15"/>
      <c r="W93" s="15"/>
      <c r="X93" s="15"/>
      <c r="Y93" s="15"/>
      <c r="Z93" s="15"/>
      <c r="AA93" s="15"/>
    </row>
    <row r="94" spans="1:27" ht="89.25">
      <c r="A94" s="273"/>
      <c r="B94" s="76" t="s">
        <v>16</v>
      </c>
      <c r="C94" s="20" t="s">
        <v>18</v>
      </c>
      <c r="D94" s="20" t="s">
        <v>19</v>
      </c>
      <c r="E94" s="20" t="s">
        <v>394</v>
      </c>
      <c r="F94" s="20"/>
      <c r="G94" s="77" t="s">
        <v>395</v>
      </c>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16</v>
      </c>
      <c r="C95" s="20"/>
      <c r="D95" s="20"/>
      <c r="E95" s="20"/>
      <c r="F95" s="20"/>
      <c r="G95" s="67"/>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16" t="s">
        <v>16</v>
      </c>
      <c r="C96" s="17"/>
      <c r="D96" s="17"/>
      <c r="E96" s="17"/>
      <c r="F96" s="17"/>
      <c r="G96" s="67"/>
      <c r="H96" s="39" t="s">
        <v>35</v>
      </c>
      <c r="I96" s="17"/>
      <c r="J96" s="17"/>
      <c r="K96" s="17"/>
      <c r="L96" s="17"/>
      <c r="M96" s="17"/>
      <c r="N96" s="17"/>
      <c r="O96" s="17"/>
      <c r="P96" s="17"/>
      <c r="Q96" s="17"/>
      <c r="R96" s="22"/>
      <c r="S96" s="22"/>
      <c r="T96" s="22"/>
      <c r="U96" s="22"/>
      <c r="V96" s="22"/>
      <c r="W96" s="22"/>
      <c r="X96" s="22"/>
      <c r="Y96" s="22"/>
      <c r="Z96" s="22"/>
      <c r="AA96" s="22"/>
    </row>
    <row r="97" spans="1:27" ht="12.75">
      <c r="A97" s="273"/>
      <c r="B97" s="76" t="s">
        <v>16</v>
      </c>
      <c r="C97" s="20"/>
      <c r="D97" s="20"/>
      <c r="E97" s="20"/>
      <c r="F97" s="20"/>
      <c r="G97" s="67"/>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16</v>
      </c>
      <c r="C98" s="20"/>
      <c r="D98" s="20"/>
      <c r="E98" s="20"/>
      <c r="F98" s="20"/>
      <c r="G98" s="67"/>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16</v>
      </c>
      <c r="C99" s="20"/>
      <c r="D99" s="20"/>
      <c r="E99" s="20"/>
      <c r="F99" s="20"/>
      <c r="G99" s="67"/>
      <c r="H99" s="35" t="s">
        <v>38</v>
      </c>
      <c r="I99" s="20"/>
      <c r="J99" s="20"/>
      <c r="K99" s="20"/>
      <c r="L99" s="20"/>
      <c r="M99" s="20"/>
      <c r="N99" s="20"/>
      <c r="O99" s="20"/>
      <c r="P99" s="20"/>
      <c r="Q99" s="20"/>
      <c r="R99" s="15"/>
      <c r="S99" s="15"/>
      <c r="T99" s="15"/>
      <c r="U99" s="15"/>
      <c r="V99" s="15"/>
      <c r="W99" s="15"/>
      <c r="X99" s="15"/>
      <c r="Y99" s="15"/>
      <c r="Z99" s="15"/>
      <c r="AA99" s="15"/>
    </row>
    <row r="100" spans="1:27" ht="140.25">
      <c r="A100" s="272">
        <v>45999</v>
      </c>
      <c r="B100" s="76" t="s">
        <v>51</v>
      </c>
      <c r="C100" s="20" t="s">
        <v>54</v>
      </c>
      <c r="D100" s="20" t="s">
        <v>19</v>
      </c>
      <c r="E100" s="20"/>
      <c r="F100" s="20"/>
      <c r="G100" s="77" t="s">
        <v>396</v>
      </c>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51</v>
      </c>
      <c r="C101" s="20" t="s">
        <v>54</v>
      </c>
      <c r="D101" s="20" t="s">
        <v>19</v>
      </c>
      <c r="E101" s="20"/>
      <c r="F101" s="20"/>
      <c r="G101" s="77" t="s">
        <v>397</v>
      </c>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51</v>
      </c>
      <c r="C102" s="20" t="s">
        <v>54</v>
      </c>
      <c r="D102" s="20" t="s">
        <v>19</v>
      </c>
      <c r="E102" s="20"/>
      <c r="F102" s="20"/>
      <c r="G102" s="77" t="s">
        <v>398</v>
      </c>
      <c r="H102" s="35" t="s">
        <v>24</v>
      </c>
      <c r="I102" s="20"/>
      <c r="J102" s="20"/>
      <c r="K102" s="20"/>
      <c r="L102" s="20"/>
      <c r="M102" s="20"/>
      <c r="N102" s="20"/>
      <c r="O102" s="20"/>
      <c r="P102" s="20"/>
      <c r="Q102" s="20"/>
      <c r="R102" s="15"/>
      <c r="S102" s="15"/>
      <c r="T102" s="15"/>
      <c r="U102" s="15"/>
      <c r="V102" s="15"/>
      <c r="W102" s="15"/>
      <c r="X102" s="15"/>
      <c r="Y102" s="15"/>
      <c r="Z102" s="15"/>
      <c r="AA102" s="15"/>
    </row>
    <row r="103" spans="1:27" ht="63.75">
      <c r="A103" s="273"/>
      <c r="B103" s="76" t="s">
        <v>51</v>
      </c>
      <c r="C103" s="20" t="s">
        <v>399</v>
      </c>
      <c r="D103" s="20" t="s">
        <v>19</v>
      </c>
      <c r="E103" s="78"/>
      <c r="F103" s="88"/>
      <c r="G103" s="77" t="s">
        <v>400</v>
      </c>
      <c r="H103" s="35" t="s">
        <v>25</v>
      </c>
      <c r="I103" s="20"/>
      <c r="J103" s="20"/>
      <c r="K103" s="20"/>
      <c r="L103" s="20"/>
      <c r="M103" s="20"/>
      <c r="N103" s="20"/>
      <c r="O103" s="20"/>
      <c r="P103" s="20"/>
      <c r="Q103" s="20"/>
      <c r="R103" s="15"/>
      <c r="S103" s="15"/>
      <c r="T103" s="15"/>
      <c r="U103" s="15"/>
      <c r="V103" s="15"/>
      <c r="W103" s="15"/>
      <c r="X103" s="15"/>
      <c r="Y103" s="15"/>
      <c r="Z103" s="15"/>
      <c r="AA103" s="15"/>
    </row>
    <row r="104" spans="1:27" ht="51">
      <c r="A104" s="273"/>
      <c r="B104" s="76" t="s">
        <v>16</v>
      </c>
      <c r="C104" s="20" t="s">
        <v>75</v>
      </c>
      <c r="D104" s="20" t="s">
        <v>19</v>
      </c>
      <c r="E104" s="20" t="s">
        <v>165</v>
      </c>
      <c r="F104" s="20"/>
      <c r="G104" s="77" t="s">
        <v>401</v>
      </c>
      <c r="H104" s="35" t="s">
        <v>26</v>
      </c>
      <c r="I104" s="20"/>
      <c r="J104" s="20"/>
      <c r="K104" s="20"/>
      <c r="L104" s="20"/>
      <c r="M104" s="20"/>
      <c r="N104" s="20"/>
      <c r="O104" s="20"/>
      <c r="P104" s="20"/>
      <c r="Q104" s="20"/>
      <c r="R104" s="15"/>
      <c r="S104" s="15"/>
      <c r="T104" s="15"/>
      <c r="U104" s="15"/>
      <c r="V104" s="15"/>
      <c r="W104" s="15"/>
      <c r="X104" s="15"/>
      <c r="Y104" s="15"/>
      <c r="Z104" s="15"/>
      <c r="AA104" s="15"/>
    </row>
    <row r="105" spans="1:27" ht="38.25">
      <c r="A105" s="273"/>
      <c r="B105" s="76" t="s">
        <v>16</v>
      </c>
      <c r="C105" s="20" t="s">
        <v>18</v>
      </c>
      <c r="D105" s="20" t="s">
        <v>19</v>
      </c>
      <c r="E105" s="20" t="s">
        <v>402</v>
      </c>
      <c r="F105" s="20"/>
      <c r="G105" s="77" t="s">
        <v>403</v>
      </c>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16</v>
      </c>
      <c r="C106" s="20"/>
      <c r="D106" s="20"/>
      <c r="E106" s="20"/>
      <c r="F106" s="20"/>
      <c r="G106" s="67"/>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16</v>
      </c>
      <c r="C107" s="20"/>
      <c r="D107" s="20"/>
      <c r="E107" s="20"/>
      <c r="F107" s="20"/>
      <c r="G107" s="67"/>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16" t="s">
        <v>16</v>
      </c>
      <c r="C108" s="17"/>
      <c r="D108" s="17"/>
      <c r="E108" s="17"/>
      <c r="F108" s="17"/>
      <c r="G108" s="67"/>
      <c r="H108" s="44" t="s">
        <v>30</v>
      </c>
      <c r="I108" s="17"/>
      <c r="J108" s="17"/>
      <c r="K108" s="17"/>
      <c r="L108" s="17"/>
      <c r="M108" s="17"/>
      <c r="N108" s="17"/>
      <c r="O108" s="17"/>
      <c r="P108" s="17"/>
      <c r="Q108" s="17"/>
      <c r="R108" s="22"/>
      <c r="S108" s="22"/>
      <c r="T108" s="22"/>
      <c r="U108" s="22"/>
      <c r="V108" s="22"/>
      <c r="W108" s="22"/>
      <c r="X108" s="22"/>
      <c r="Y108" s="22"/>
      <c r="Z108" s="22"/>
      <c r="AA108" s="22"/>
    </row>
    <row r="109" spans="1:27" ht="114.75">
      <c r="A109" s="273"/>
      <c r="B109" s="76" t="s">
        <v>16</v>
      </c>
      <c r="C109" s="20" t="s">
        <v>18</v>
      </c>
      <c r="D109" s="20" t="s">
        <v>19</v>
      </c>
      <c r="E109" s="20" t="s">
        <v>404</v>
      </c>
      <c r="F109" s="20"/>
      <c r="G109" s="77" t="s">
        <v>405</v>
      </c>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16</v>
      </c>
      <c r="C110" s="20"/>
      <c r="D110" s="20"/>
      <c r="E110" s="20"/>
      <c r="F110" s="20"/>
      <c r="G110" s="67"/>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16</v>
      </c>
      <c r="C111" s="20"/>
      <c r="D111" s="20"/>
      <c r="E111" s="20"/>
      <c r="F111" s="20"/>
      <c r="G111" s="67"/>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16</v>
      </c>
      <c r="C112" s="20"/>
      <c r="D112" s="20"/>
      <c r="E112" s="20"/>
      <c r="F112" s="20"/>
      <c r="G112" s="67"/>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16</v>
      </c>
      <c r="C113" s="20"/>
      <c r="D113" s="20"/>
      <c r="E113" s="20"/>
      <c r="F113" s="20"/>
      <c r="G113" s="67"/>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46000</v>
      </c>
      <c r="B114" s="76" t="s">
        <v>78</v>
      </c>
      <c r="C114" s="20"/>
      <c r="D114" s="20"/>
      <c r="E114" s="20"/>
      <c r="F114" s="20"/>
      <c r="G114" s="67"/>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78</v>
      </c>
      <c r="C115" s="20"/>
      <c r="D115" s="20"/>
      <c r="E115" s="20"/>
      <c r="F115" s="20"/>
      <c r="G115" s="67"/>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78</v>
      </c>
      <c r="C116" s="20"/>
      <c r="D116" s="20"/>
      <c r="E116" s="20"/>
      <c r="F116" s="20"/>
      <c r="G116" s="67"/>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78</v>
      </c>
      <c r="C117" s="20"/>
      <c r="D117" s="20"/>
      <c r="E117" s="20"/>
      <c r="F117" s="20"/>
      <c r="G117" s="67"/>
      <c r="H117" s="35" t="s">
        <v>25</v>
      </c>
      <c r="I117" s="20"/>
      <c r="J117" s="20"/>
      <c r="K117" s="20"/>
      <c r="L117" s="20"/>
      <c r="M117" s="20"/>
      <c r="N117" s="20"/>
      <c r="O117" s="20"/>
      <c r="P117" s="20"/>
      <c r="Q117" s="20"/>
      <c r="R117" s="15"/>
      <c r="S117" s="15"/>
      <c r="T117" s="15"/>
      <c r="U117" s="15"/>
      <c r="V117" s="15"/>
      <c r="W117" s="15"/>
      <c r="X117" s="15"/>
      <c r="Y117" s="15"/>
      <c r="Z117" s="15"/>
      <c r="AA117" s="15"/>
    </row>
    <row r="118" spans="1:27" ht="89.25">
      <c r="A118" s="273"/>
      <c r="B118" s="76" t="s">
        <v>78</v>
      </c>
      <c r="C118" s="20" t="s">
        <v>41</v>
      </c>
      <c r="D118" s="20" t="s">
        <v>19</v>
      </c>
      <c r="E118" s="20"/>
      <c r="F118" s="20"/>
      <c r="G118" s="77" t="s">
        <v>406</v>
      </c>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16" t="s">
        <v>78</v>
      </c>
      <c r="C119" s="17"/>
      <c r="D119" s="17"/>
      <c r="E119" s="17"/>
      <c r="F119" s="17"/>
      <c r="G119" s="67"/>
      <c r="H119" s="44" t="s">
        <v>27</v>
      </c>
      <c r="I119" s="17"/>
      <c r="J119" s="17"/>
      <c r="K119" s="17"/>
      <c r="L119" s="17"/>
      <c r="M119" s="17"/>
      <c r="N119" s="17"/>
      <c r="O119" s="17"/>
      <c r="P119" s="17"/>
      <c r="Q119" s="17"/>
      <c r="R119" s="22"/>
      <c r="S119" s="22"/>
      <c r="T119" s="22"/>
      <c r="U119" s="22"/>
      <c r="V119" s="22"/>
      <c r="W119" s="22"/>
      <c r="X119" s="22"/>
      <c r="Y119" s="22"/>
      <c r="Z119" s="22"/>
      <c r="AA119" s="22"/>
    </row>
    <row r="120" spans="1:27" ht="12.75">
      <c r="A120" s="273"/>
      <c r="B120" s="76" t="s">
        <v>78</v>
      </c>
      <c r="C120" s="20"/>
      <c r="D120" s="20"/>
      <c r="E120" s="20"/>
      <c r="F120" s="20"/>
      <c r="G120" s="67"/>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78</v>
      </c>
      <c r="C121" s="20"/>
      <c r="D121" s="20"/>
      <c r="E121" s="47"/>
      <c r="F121" s="47"/>
      <c r="G121" s="67"/>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16</v>
      </c>
      <c r="C122" s="20"/>
      <c r="D122" s="20"/>
      <c r="E122" s="20"/>
      <c r="F122" s="20"/>
      <c r="G122" s="67"/>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16</v>
      </c>
      <c r="C123" s="20"/>
      <c r="D123" s="20"/>
      <c r="E123" s="20"/>
      <c r="F123" s="20"/>
      <c r="G123" s="67"/>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16</v>
      </c>
      <c r="C124" s="20"/>
      <c r="D124" s="20"/>
      <c r="E124" s="20"/>
      <c r="F124" s="20"/>
      <c r="G124" s="67"/>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16</v>
      </c>
      <c r="C125" s="20"/>
      <c r="D125" s="20"/>
      <c r="E125" s="20"/>
      <c r="F125" s="20"/>
      <c r="G125" s="67"/>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16</v>
      </c>
      <c r="C126" s="20"/>
      <c r="D126" s="20"/>
      <c r="E126" s="20"/>
      <c r="F126" s="20"/>
      <c r="G126" s="67"/>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16</v>
      </c>
      <c r="C127" s="20" t="s">
        <v>18</v>
      </c>
      <c r="D127" s="20" t="s">
        <v>19</v>
      </c>
      <c r="E127" s="20" t="s">
        <v>407</v>
      </c>
      <c r="F127" s="78"/>
      <c r="G127" s="77" t="s">
        <v>408</v>
      </c>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46001</v>
      </c>
      <c r="B128" s="76" t="s">
        <v>51</v>
      </c>
      <c r="C128" s="20"/>
      <c r="D128" s="20"/>
      <c r="E128" s="20"/>
      <c r="F128" s="20"/>
      <c r="G128" s="67"/>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51</v>
      </c>
      <c r="C129" s="20"/>
      <c r="D129" s="20"/>
      <c r="E129" s="20"/>
      <c r="F129" s="20"/>
      <c r="G129" s="67"/>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51</v>
      </c>
      <c r="C130" s="20"/>
      <c r="D130" s="20"/>
      <c r="E130" s="20"/>
      <c r="F130" s="20"/>
      <c r="G130" s="67"/>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51</v>
      </c>
      <c r="C131" s="20"/>
      <c r="D131" s="20"/>
      <c r="E131" s="20"/>
      <c r="F131" s="20"/>
      <c r="G131" s="67"/>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16</v>
      </c>
      <c r="C132" s="20"/>
      <c r="D132" s="20"/>
      <c r="E132" s="20"/>
      <c r="F132" s="20"/>
      <c r="G132" s="67"/>
      <c r="H132" s="35" t="s">
        <v>26</v>
      </c>
      <c r="I132" s="20"/>
      <c r="J132" s="20"/>
      <c r="K132" s="20"/>
      <c r="L132" s="20"/>
      <c r="M132" s="20"/>
      <c r="N132" s="20"/>
      <c r="O132" s="20"/>
      <c r="P132" s="20"/>
      <c r="Q132" s="20"/>
      <c r="R132" s="15"/>
      <c r="S132" s="15"/>
      <c r="T132" s="15"/>
      <c r="U132" s="15"/>
      <c r="V132" s="15"/>
      <c r="W132" s="15"/>
      <c r="X132" s="15"/>
      <c r="Y132" s="15"/>
      <c r="Z132" s="15"/>
      <c r="AA132" s="15"/>
    </row>
    <row r="133" spans="1:27" ht="63.75">
      <c r="A133" s="273"/>
      <c r="B133" s="76" t="s">
        <v>16</v>
      </c>
      <c r="C133" s="20" t="s">
        <v>18</v>
      </c>
      <c r="D133" s="20" t="s">
        <v>19</v>
      </c>
      <c r="E133" s="20" t="s">
        <v>409</v>
      </c>
      <c r="F133" s="20" t="s">
        <v>410</v>
      </c>
      <c r="G133" s="77" t="s">
        <v>411</v>
      </c>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16</v>
      </c>
      <c r="C134" s="20"/>
      <c r="D134" s="20"/>
      <c r="E134" s="20"/>
      <c r="F134" s="20"/>
      <c r="G134" s="67"/>
      <c r="H134" s="35" t="s">
        <v>28</v>
      </c>
      <c r="I134" s="20"/>
      <c r="J134" s="20"/>
      <c r="K134" s="20"/>
      <c r="L134" s="20"/>
      <c r="M134" s="20"/>
      <c r="N134" s="20"/>
      <c r="O134" s="20"/>
      <c r="P134" s="20"/>
      <c r="Q134" s="20"/>
      <c r="R134" s="15"/>
      <c r="S134" s="15"/>
      <c r="T134" s="15"/>
      <c r="U134" s="15"/>
      <c r="V134" s="15"/>
      <c r="W134" s="15"/>
      <c r="X134" s="15"/>
      <c r="Y134" s="15"/>
      <c r="Z134" s="15"/>
      <c r="AA134" s="15"/>
    </row>
    <row r="135" spans="1:27" ht="51">
      <c r="A135" s="273"/>
      <c r="B135" s="76" t="s">
        <v>16</v>
      </c>
      <c r="C135" s="20" t="s">
        <v>102</v>
      </c>
      <c r="D135" s="20" t="s">
        <v>19</v>
      </c>
      <c r="E135" s="20" t="s">
        <v>165</v>
      </c>
      <c r="F135" s="20"/>
      <c r="G135" s="77" t="s">
        <v>412</v>
      </c>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16</v>
      </c>
      <c r="C136" s="20"/>
      <c r="D136" s="20"/>
      <c r="E136" s="20"/>
      <c r="F136" s="20"/>
      <c r="G136" s="67"/>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16</v>
      </c>
      <c r="C137" s="20"/>
      <c r="D137" s="20"/>
      <c r="E137" s="20"/>
      <c r="F137" s="20"/>
      <c r="G137" s="67"/>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16</v>
      </c>
      <c r="C138" s="20"/>
      <c r="D138" s="20"/>
      <c r="E138" s="20"/>
      <c r="F138" s="20"/>
      <c r="G138" s="67"/>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16</v>
      </c>
      <c r="C139" s="20"/>
      <c r="D139" s="20"/>
      <c r="E139" s="78"/>
      <c r="F139" s="20"/>
      <c r="G139" s="67"/>
      <c r="H139" s="38" t="s">
        <v>36</v>
      </c>
      <c r="I139" s="20"/>
      <c r="J139" s="20"/>
      <c r="K139" s="20"/>
      <c r="L139" s="20"/>
      <c r="M139" s="20"/>
      <c r="N139" s="20"/>
      <c r="O139" s="20"/>
      <c r="P139" s="20"/>
      <c r="Q139" s="20"/>
      <c r="R139" s="15"/>
      <c r="S139" s="15"/>
      <c r="T139" s="15"/>
      <c r="U139" s="15"/>
      <c r="V139" s="15"/>
      <c r="W139" s="15"/>
      <c r="X139" s="15"/>
      <c r="Y139" s="15"/>
      <c r="Z139" s="15"/>
      <c r="AA139" s="15"/>
    </row>
    <row r="140" spans="1:27" ht="38.25">
      <c r="A140" s="273"/>
      <c r="B140" s="76" t="s">
        <v>16</v>
      </c>
      <c r="C140" s="20" t="s">
        <v>18</v>
      </c>
      <c r="D140" s="20" t="s">
        <v>19</v>
      </c>
      <c r="E140" s="20" t="s">
        <v>413</v>
      </c>
      <c r="F140" s="20"/>
      <c r="G140" s="77" t="s">
        <v>414</v>
      </c>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16</v>
      </c>
      <c r="C141" s="20"/>
      <c r="D141" s="20"/>
      <c r="E141" s="20"/>
      <c r="F141" s="20"/>
      <c r="G141" s="67"/>
      <c r="H141" s="35" t="s">
        <v>38</v>
      </c>
      <c r="I141" s="20"/>
      <c r="J141" s="20"/>
      <c r="K141" s="20"/>
      <c r="L141" s="20"/>
      <c r="M141" s="20"/>
      <c r="N141" s="20"/>
      <c r="O141" s="20"/>
      <c r="P141" s="20"/>
      <c r="Q141" s="20"/>
      <c r="R141" s="15"/>
      <c r="S141" s="15"/>
      <c r="T141" s="15"/>
      <c r="U141" s="15"/>
      <c r="V141" s="15"/>
      <c r="W141" s="15"/>
      <c r="X141" s="15"/>
      <c r="Y141" s="15"/>
      <c r="Z141" s="15"/>
      <c r="AA141" s="15"/>
    </row>
    <row r="142" spans="1:27" ht="12.75">
      <c r="A142" s="272">
        <v>46002</v>
      </c>
      <c r="B142" s="76" t="s">
        <v>78</v>
      </c>
      <c r="C142" s="20"/>
      <c r="D142" s="20"/>
      <c r="E142" s="20"/>
      <c r="F142" s="20"/>
      <c r="G142" s="67"/>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78</v>
      </c>
      <c r="C143" s="20"/>
      <c r="D143" s="20"/>
      <c r="E143" s="20"/>
      <c r="F143" s="20"/>
      <c r="G143" s="67"/>
      <c r="H143" s="35" t="s">
        <v>22</v>
      </c>
      <c r="I143" s="20"/>
      <c r="J143" s="20"/>
      <c r="K143" s="20"/>
      <c r="L143" s="20"/>
      <c r="M143" s="20"/>
      <c r="N143" s="20"/>
      <c r="O143" s="20"/>
      <c r="P143" s="20"/>
      <c r="Q143" s="20"/>
      <c r="R143" s="15"/>
      <c r="S143" s="15"/>
      <c r="T143" s="15"/>
      <c r="U143" s="15"/>
      <c r="V143" s="15"/>
      <c r="W143" s="15"/>
      <c r="X143" s="15"/>
      <c r="Y143" s="15"/>
      <c r="Z143" s="15"/>
      <c r="AA143" s="15"/>
    </row>
    <row r="144" spans="1:27" ht="63.75">
      <c r="A144" s="273"/>
      <c r="B144" s="76" t="s">
        <v>78</v>
      </c>
      <c r="C144" s="20" t="s">
        <v>102</v>
      </c>
      <c r="D144" s="20" t="s">
        <v>19</v>
      </c>
      <c r="E144" s="20"/>
      <c r="F144" s="20"/>
      <c r="G144" s="77" t="s">
        <v>415</v>
      </c>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78</v>
      </c>
      <c r="C145" s="20"/>
      <c r="D145" s="20"/>
      <c r="E145" s="20"/>
      <c r="F145" s="20"/>
      <c r="G145" s="67"/>
      <c r="H145" s="35" t="s">
        <v>25</v>
      </c>
      <c r="I145" s="20"/>
      <c r="J145" s="20"/>
      <c r="K145" s="20"/>
      <c r="L145" s="20"/>
      <c r="M145" s="20"/>
      <c r="N145" s="20"/>
      <c r="O145" s="20"/>
      <c r="P145" s="20"/>
      <c r="Q145" s="20"/>
      <c r="R145" s="15"/>
      <c r="S145" s="15"/>
      <c r="T145" s="15"/>
      <c r="U145" s="15"/>
      <c r="V145" s="15"/>
      <c r="W145" s="15"/>
      <c r="X145" s="15"/>
      <c r="Y145" s="15"/>
      <c r="Z145" s="15"/>
      <c r="AA145" s="15"/>
    </row>
    <row r="146" spans="1:27" ht="76.5">
      <c r="A146" s="273"/>
      <c r="B146" s="76" t="s">
        <v>16</v>
      </c>
      <c r="C146" s="20" t="s">
        <v>18</v>
      </c>
      <c r="D146" s="20" t="s">
        <v>19</v>
      </c>
      <c r="E146" s="20" t="s">
        <v>416</v>
      </c>
      <c r="F146" s="20"/>
      <c r="G146" s="77" t="s">
        <v>417</v>
      </c>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16</v>
      </c>
      <c r="C147" s="20"/>
      <c r="D147" s="20"/>
      <c r="E147" s="20"/>
      <c r="F147" s="20"/>
      <c r="G147" s="67"/>
      <c r="H147" s="35" t="s">
        <v>27</v>
      </c>
      <c r="I147" s="20"/>
      <c r="J147" s="20"/>
      <c r="K147" s="20"/>
      <c r="L147" s="20"/>
      <c r="M147" s="20"/>
      <c r="N147" s="20"/>
      <c r="O147" s="20"/>
      <c r="P147" s="20"/>
      <c r="Q147" s="20"/>
      <c r="R147" s="15"/>
      <c r="S147" s="15"/>
      <c r="T147" s="15"/>
      <c r="U147" s="15"/>
      <c r="V147" s="15"/>
      <c r="W147" s="15"/>
      <c r="X147" s="15"/>
      <c r="Y147" s="15"/>
      <c r="Z147" s="15"/>
      <c r="AA147" s="15"/>
    </row>
    <row r="148" spans="1:27" ht="165.75">
      <c r="A148" s="273"/>
      <c r="B148" s="76" t="s">
        <v>16</v>
      </c>
      <c r="C148" s="20" t="s">
        <v>102</v>
      </c>
      <c r="D148" s="20" t="s">
        <v>19</v>
      </c>
      <c r="E148" s="20" t="s">
        <v>418</v>
      </c>
      <c r="F148" s="20"/>
      <c r="G148" s="77" t="s">
        <v>419</v>
      </c>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16</v>
      </c>
      <c r="C149" s="20"/>
      <c r="D149" s="20"/>
      <c r="E149" s="20"/>
      <c r="F149" s="20"/>
      <c r="G149" s="67"/>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16</v>
      </c>
      <c r="C150" s="20" t="s">
        <v>18</v>
      </c>
      <c r="D150" s="20" t="s">
        <v>19</v>
      </c>
      <c r="E150" s="20" t="s">
        <v>420</v>
      </c>
      <c r="F150" s="20"/>
      <c r="G150" s="77" t="s">
        <v>421</v>
      </c>
      <c r="H150" s="35" t="s">
        <v>30</v>
      </c>
      <c r="I150" s="20"/>
      <c r="J150" s="20"/>
      <c r="K150" s="20"/>
      <c r="L150" s="20"/>
      <c r="M150" s="20"/>
      <c r="N150" s="20"/>
      <c r="O150" s="20"/>
      <c r="P150" s="20"/>
      <c r="Q150" s="20"/>
      <c r="R150" s="15"/>
      <c r="S150" s="15"/>
      <c r="T150" s="15"/>
      <c r="U150" s="15"/>
      <c r="V150" s="15"/>
      <c r="W150" s="15"/>
      <c r="X150" s="15"/>
      <c r="Y150" s="15"/>
      <c r="Z150" s="15"/>
      <c r="AA150" s="15"/>
    </row>
    <row r="151" spans="1:27" ht="408">
      <c r="A151" s="273"/>
      <c r="B151" s="76" t="s">
        <v>16</v>
      </c>
      <c r="C151" s="20" t="s">
        <v>41</v>
      </c>
      <c r="D151" s="20" t="s">
        <v>19</v>
      </c>
      <c r="E151" s="20" t="s">
        <v>422</v>
      </c>
      <c r="F151" s="20"/>
      <c r="G151" s="77" t="s">
        <v>423</v>
      </c>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16</v>
      </c>
      <c r="C152" s="20"/>
      <c r="D152" s="20"/>
      <c r="E152" s="20"/>
      <c r="F152" s="20"/>
      <c r="G152" s="67"/>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16</v>
      </c>
      <c r="C153" s="20"/>
      <c r="D153" s="20"/>
      <c r="E153" s="20"/>
      <c r="F153" s="20"/>
      <c r="G153" s="67"/>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16</v>
      </c>
      <c r="C154" s="20"/>
      <c r="D154" s="20"/>
      <c r="E154" s="20"/>
      <c r="F154" s="20"/>
      <c r="G154" s="67"/>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16</v>
      </c>
      <c r="C155" s="20"/>
      <c r="D155" s="20"/>
      <c r="E155" s="20"/>
      <c r="F155" s="20"/>
      <c r="G155" s="67"/>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46003</v>
      </c>
      <c r="B156" s="76" t="s">
        <v>51</v>
      </c>
      <c r="C156" s="20"/>
      <c r="D156" s="20"/>
      <c r="E156" s="20"/>
      <c r="F156" s="20"/>
      <c r="G156" s="67"/>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51</v>
      </c>
      <c r="C157" s="20"/>
      <c r="D157" s="20"/>
      <c r="E157" s="20"/>
      <c r="F157" s="20"/>
      <c r="G157" s="67"/>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51</v>
      </c>
      <c r="C158" s="20" t="s">
        <v>54</v>
      </c>
      <c r="D158" s="20" t="s">
        <v>19</v>
      </c>
      <c r="E158" s="20"/>
      <c r="F158" s="20"/>
      <c r="G158" s="77" t="s">
        <v>424</v>
      </c>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16</v>
      </c>
      <c r="C159" s="20"/>
      <c r="D159" s="20"/>
      <c r="E159" s="20"/>
      <c r="F159" s="20"/>
      <c r="G159" s="67"/>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78</v>
      </c>
      <c r="C160" s="20"/>
      <c r="D160" s="20"/>
      <c r="E160" s="20"/>
      <c r="F160" s="78"/>
      <c r="G160" s="67"/>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78</v>
      </c>
      <c r="C161" s="20"/>
      <c r="D161" s="20"/>
      <c r="E161" s="20"/>
      <c r="F161" s="20"/>
      <c r="G161" s="67"/>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78</v>
      </c>
      <c r="C162" s="20"/>
      <c r="D162" s="20"/>
      <c r="E162" s="20"/>
      <c r="F162" s="20"/>
      <c r="G162" s="67"/>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78</v>
      </c>
      <c r="C163" s="20"/>
      <c r="D163" s="20"/>
      <c r="E163" s="20"/>
      <c r="F163" s="20"/>
      <c r="G163" s="67"/>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16</v>
      </c>
      <c r="C164" s="20"/>
      <c r="D164" s="20"/>
      <c r="E164" s="20"/>
      <c r="F164" s="20"/>
      <c r="G164" s="67"/>
      <c r="H164" s="35" t="s">
        <v>30</v>
      </c>
      <c r="I164" s="20"/>
      <c r="J164" s="20"/>
      <c r="K164" s="20"/>
      <c r="L164" s="20"/>
      <c r="M164" s="20"/>
      <c r="N164" s="20"/>
      <c r="O164" s="20"/>
      <c r="P164" s="20"/>
      <c r="Q164" s="20"/>
      <c r="R164" s="15"/>
      <c r="S164" s="15"/>
      <c r="T164" s="15"/>
      <c r="U164" s="15"/>
      <c r="V164" s="15"/>
      <c r="W164" s="15"/>
      <c r="X164" s="15"/>
      <c r="Y164" s="15"/>
      <c r="Z164" s="15"/>
      <c r="AA164" s="15"/>
    </row>
    <row r="165" spans="1:27" ht="191.25">
      <c r="A165" s="273"/>
      <c r="B165" s="76" t="s">
        <v>16</v>
      </c>
      <c r="C165" s="20" t="s">
        <v>54</v>
      </c>
      <c r="D165" s="20" t="s">
        <v>19</v>
      </c>
      <c r="E165" s="78"/>
      <c r="F165" s="20"/>
      <c r="G165" s="77" t="s">
        <v>425</v>
      </c>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16</v>
      </c>
      <c r="C166" s="20"/>
      <c r="D166" s="20"/>
      <c r="E166" s="20"/>
      <c r="F166" s="20"/>
      <c r="G166" s="67"/>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16</v>
      </c>
      <c r="C167" s="20"/>
      <c r="D167" s="20"/>
      <c r="E167" s="20"/>
      <c r="F167" s="20"/>
      <c r="G167" s="67"/>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16</v>
      </c>
      <c r="C168" s="20"/>
      <c r="D168" s="20"/>
      <c r="E168" s="20"/>
      <c r="F168" s="20"/>
      <c r="G168" s="67"/>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16</v>
      </c>
      <c r="C169" s="20"/>
      <c r="D169" s="20"/>
      <c r="E169" s="20"/>
      <c r="F169" s="20"/>
      <c r="G169" s="67"/>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46004</v>
      </c>
      <c r="B170" s="76" t="s">
        <v>78</v>
      </c>
      <c r="C170" s="20"/>
      <c r="D170" s="20"/>
      <c r="E170" s="20"/>
      <c r="F170" s="20"/>
      <c r="G170" s="67"/>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78</v>
      </c>
      <c r="C171" s="20"/>
      <c r="D171" s="20"/>
      <c r="E171" s="78"/>
      <c r="F171" s="78"/>
      <c r="G171" s="67"/>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78</v>
      </c>
      <c r="C172" s="20"/>
      <c r="D172" s="20"/>
      <c r="E172" s="78"/>
      <c r="F172" s="78"/>
      <c r="G172" s="67"/>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78</v>
      </c>
      <c r="C173" s="20"/>
      <c r="D173" s="20"/>
      <c r="E173" s="88"/>
      <c r="F173" s="78"/>
      <c r="G173" s="67"/>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78</v>
      </c>
      <c r="C174" s="20"/>
      <c r="D174" s="20"/>
      <c r="E174" s="78"/>
      <c r="F174" s="78"/>
      <c r="G174" s="67"/>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78</v>
      </c>
      <c r="C175" s="20"/>
      <c r="D175" s="20"/>
      <c r="E175" s="20"/>
      <c r="F175" s="20"/>
      <c r="G175" s="67"/>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78</v>
      </c>
      <c r="C176" s="20"/>
      <c r="D176" s="20"/>
      <c r="E176" s="20"/>
      <c r="F176" s="20"/>
      <c r="G176" s="67"/>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78</v>
      </c>
      <c r="C177" s="20"/>
      <c r="D177" s="20"/>
      <c r="E177" s="20"/>
      <c r="F177" s="20"/>
      <c r="G177" s="67"/>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78</v>
      </c>
      <c r="C178" s="20"/>
      <c r="D178" s="20"/>
      <c r="E178" s="20"/>
      <c r="F178" s="20"/>
      <c r="G178" s="67"/>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78</v>
      </c>
      <c r="C179" s="20"/>
      <c r="D179" s="20"/>
      <c r="E179" s="20"/>
      <c r="F179" s="20"/>
      <c r="G179" s="67"/>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78</v>
      </c>
      <c r="C180" s="20"/>
      <c r="D180" s="20"/>
      <c r="E180" s="20"/>
      <c r="F180" s="20"/>
      <c r="G180" s="67"/>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78</v>
      </c>
      <c r="C181" s="20"/>
      <c r="D181" s="20"/>
      <c r="E181" s="20"/>
      <c r="F181" s="20"/>
      <c r="G181" s="67"/>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78</v>
      </c>
      <c r="C182" s="20"/>
      <c r="D182" s="20"/>
      <c r="E182" s="20"/>
      <c r="F182" s="20"/>
      <c r="G182" s="67"/>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78</v>
      </c>
      <c r="C183" s="20"/>
      <c r="D183" s="20"/>
      <c r="E183" s="20"/>
      <c r="F183" s="20"/>
      <c r="G183" s="67"/>
      <c r="H183" s="51" t="s">
        <v>38</v>
      </c>
      <c r="I183" s="20"/>
      <c r="J183" s="20"/>
      <c r="K183" s="20"/>
      <c r="L183" s="20"/>
      <c r="M183" s="20"/>
      <c r="N183" s="20"/>
      <c r="O183" s="20"/>
      <c r="P183" s="20"/>
      <c r="Q183" s="20"/>
      <c r="R183" s="15"/>
      <c r="S183" s="15"/>
      <c r="T183" s="15"/>
      <c r="U183" s="15"/>
      <c r="V183" s="15"/>
      <c r="W183" s="15"/>
      <c r="X183" s="15"/>
      <c r="Y183" s="15"/>
      <c r="Z183" s="15"/>
      <c r="AA183" s="15"/>
    </row>
    <row r="184" spans="1:27" ht="51">
      <c r="A184" s="272">
        <v>46005</v>
      </c>
      <c r="B184" s="16" t="s">
        <v>16</v>
      </c>
      <c r="C184" s="17" t="s">
        <v>75</v>
      </c>
      <c r="D184" s="17" t="s">
        <v>19</v>
      </c>
      <c r="E184" s="17" t="s">
        <v>165</v>
      </c>
      <c r="F184" s="17"/>
      <c r="G184" s="77" t="s">
        <v>426</v>
      </c>
      <c r="H184" s="17" t="s">
        <v>17</v>
      </c>
      <c r="I184" s="17"/>
      <c r="J184" s="17"/>
      <c r="K184" s="17"/>
      <c r="L184" s="17"/>
      <c r="M184" s="17"/>
      <c r="N184" s="17"/>
      <c r="O184" s="17"/>
      <c r="P184" s="17"/>
      <c r="Q184" s="17"/>
      <c r="R184" s="22"/>
      <c r="S184" s="22"/>
      <c r="T184" s="22"/>
      <c r="U184" s="22"/>
      <c r="V184" s="22"/>
      <c r="W184" s="22"/>
      <c r="X184" s="22"/>
      <c r="Y184" s="22"/>
      <c r="Z184" s="22"/>
      <c r="AA184" s="22"/>
    </row>
    <row r="185" spans="1:27" ht="12.75">
      <c r="A185" s="273"/>
      <c r="B185" s="76" t="s">
        <v>16</v>
      </c>
      <c r="C185" s="20"/>
      <c r="D185" s="20"/>
      <c r="E185" s="20"/>
      <c r="F185" s="20"/>
      <c r="G185" s="89"/>
      <c r="H185" s="52" t="s">
        <v>22</v>
      </c>
      <c r="I185" s="20"/>
      <c r="J185" s="20"/>
      <c r="K185" s="20"/>
      <c r="L185" s="20"/>
      <c r="M185" s="20"/>
      <c r="N185" s="20"/>
      <c r="O185" s="20"/>
      <c r="P185" s="20"/>
      <c r="Q185" s="20"/>
      <c r="R185" s="15"/>
      <c r="S185" s="15"/>
      <c r="T185" s="15"/>
      <c r="U185" s="15"/>
      <c r="V185" s="15"/>
      <c r="W185" s="15"/>
      <c r="X185" s="15"/>
      <c r="Y185" s="15"/>
      <c r="Z185" s="15"/>
      <c r="AA185" s="15"/>
    </row>
    <row r="186" spans="1:27" ht="51">
      <c r="A186" s="273"/>
      <c r="B186" s="16" t="s">
        <v>16</v>
      </c>
      <c r="C186" s="17" t="s">
        <v>18</v>
      </c>
      <c r="D186" s="17" t="s">
        <v>19</v>
      </c>
      <c r="E186" s="21" t="s">
        <v>427</v>
      </c>
      <c r="F186" s="21"/>
      <c r="G186" s="77" t="s">
        <v>428</v>
      </c>
      <c r="H186" s="53" t="s">
        <v>24</v>
      </c>
      <c r="I186" s="17"/>
      <c r="J186" s="17"/>
      <c r="K186" s="17"/>
      <c r="L186" s="17"/>
      <c r="M186" s="17"/>
      <c r="N186" s="17"/>
      <c r="O186" s="17"/>
      <c r="P186" s="17"/>
      <c r="Q186" s="17"/>
      <c r="R186" s="22"/>
      <c r="S186" s="22"/>
      <c r="T186" s="22"/>
      <c r="U186" s="22"/>
      <c r="V186" s="22"/>
      <c r="W186" s="22"/>
      <c r="X186" s="22"/>
      <c r="Y186" s="22"/>
      <c r="Z186" s="22"/>
      <c r="AA186" s="22"/>
    </row>
    <row r="187" spans="1:27" ht="12.75">
      <c r="A187" s="273"/>
      <c r="B187" s="76" t="s">
        <v>16</v>
      </c>
      <c r="C187" s="20"/>
      <c r="D187" s="20"/>
      <c r="E187" s="20"/>
      <c r="F187" s="20"/>
      <c r="G187" s="67"/>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16</v>
      </c>
      <c r="C188" s="20"/>
      <c r="D188" s="20"/>
      <c r="E188" s="76"/>
      <c r="F188" s="20"/>
      <c r="G188" s="67"/>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16" t="s">
        <v>16</v>
      </c>
      <c r="C189" s="17"/>
      <c r="D189" s="17"/>
      <c r="E189" s="17"/>
      <c r="F189" s="17"/>
      <c r="G189" s="67"/>
      <c r="H189" s="53" t="s">
        <v>27</v>
      </c>
      <c r="I189" s="17"/>
      <c r="J189" s="17"/>
      <c r="K189" s="17"/>
      <c r="L189" s="17"/>
      <c r="M189" s="17"/>
      <c r="N189" s="17"/>
      <c r="O189" s="17"/>
      <c r="P189" s="17"/>
      <c r="Q189" s="17"/>
      <c r="R189" s="22"/>
      <c r="S189" s="22"/>
      <c r="T189" s="22"/>
      <c r="U189" s="22"/>
      <c r="V189" s="22"/>
      <c r="W189" s="22"/>
      <c r="X189" s="22"/>
      <c r="Y189" s="22"/>
      <c r="Z189" s="22"/>
      <c r="AA189" s="22"/>
    </row>
    <row r="190" spans="1:27" ht="25.5">
      <c r="A190" s="273"/>
      <c r="B190" s="76" t="s">
        <v>16</v>
      </c>
      <c r="C190" s="20" t="s">
        <v>18</v>
      </c>
      <c r="D190" s="20" t="s">
        <v>19</v>
      </c>
      <c r="E190" s="20" t="s">
        <v>429</v>
      </c>
      <c r="F190" s="15"/>
      <c r="G190" s="77" t="s">
        <v>430</v>
      </c>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16</v>
      </c>
      <c r="C191" s="20"/>
      <c r="D191" s="20"/>
      <c r="E191" s="20"/>
      <c r="F191" s="20"/>
      <c r="G191" s="67"/>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16</v>
      </c>
      <c r="C192" s="20"/>
      <c r="D192" s="20"/>
      <c r="E192" s="20"/>
      <c r="F192" s="20"/>
      <c r="G192" s="67"/>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16</v>
      </c>
      <c r="C193" s="20"/>
      <c r="D193" s="20"/>
      <c r="E193" s="20"/>
      <c r="F193" s="20"/>
      <c r="G193" s="67"/>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16</v>
      </c>
      <c r="C194" s="20" t="s">
        <v>41</v>
      </c>
      <c r="D194" s="20" t="s">
        <v>19</v>
      </c>
      <c r="E194" s="65" t="s">
        <v>431</v>
      </c>
      <c r="F194" s="20" t="s">
        <v>432</v>
      </c>
      <c r="G194" s="77" t="s">
        <v>433</v>
      </c>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16</v>
      </c>
      <c r="C195" s="20"/>
      <c r="D195" s="20"/>
      <c r="E195" s="20"/>
      <c r="F195" s="20"/>
      <c r="G195" s="67"/>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16</v>
      </c>
      <c r="C196" s="20"/>
      <c r="D196" s="20"/>
      <c r="E196" s="20"/>
      <c r="F196" s="20"/>
      <c r="G196" s="67"/>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16</v>
      </c>
      <c r="C197" s="20"/>
      <c r="D197" s="20"/>
      <c r="E197" s="20"/>
      <c r="F197" s="20"/>
      <c r="G197" s="67"/>
      <c r="H197" s="54" t="s">
        <v>38</v>
      </c>
      <c r="I197" s="20"/>
      <c r="J197" s="20"/>
      <c r="K197" s="20"/>
      <c r="L197" s="20"/>
      <c r="M197" s="20"/>
      <c r="N197" s="20"/>
      <c r="O197" s="20"/>
      <c r="P197" s="20"/>
      <c r="Q197" s="20"/>
      <c r="R197" s="15"/>
      <c r="S197" s="15"/>
      <c r="T197" s="15"/>
      <c r="U197" s="15"/>
      <c r="V197" s="15"/>
      <c r="W197" s="15"/>
      <c r="X197" s="15"/>
      <c r="Y197" s="15"/>
      <c r="Z197" s="15"/>
      <c r="AA197" s="15"/>
    </row>
    <row r="198" spans="1:27" ht="63.75">
      <c r="A198" s="272">
        <v>46006</v>
      </c>
      <c r="B198" s="76" t="s">
        <v>51</v>
      </c>
      <c r="C198" s="20" t="s">
        <v>18</v>
      </c>
      <c r="D198" s="20" t="s">
        <v>19</v>
      </c>
      <c r="E198" s="20"/>
      <c r="F198" s="20"/>
      <c r="G198" s="67" t="s">
        <v>434</v>
      </c>
      <c r="H198" s="55" t="s">
        <v>17</v>
      </c>
      <c r="I198" s="20"/>
      <c r="J198" s="20"/>
      <c r="K198" s="20"/>
      <c r="L198" s="20"/>
      <c r="M198" s="20"/>
      <c r="N198" s="20"/>
      <c r="O198" s="20"/>
      <c r="P198" s="20"/>
      <c r="Q198" s="20"/>
      <c r="R198" s="15"/>
      <c r="S198" s="15"/>
      <c r="T198" s="15"/>
      <c r="U198" s="15"/>
      <c r="V198" s="15"/>
      <c r="W198" s="15"/>
      <c r="X198" s="15"/>
      <c r="Y198" s="15"/>
      <c r="Z198" s="15"/>
      <c r="AA198" s="15"/>
    </row>
    <row r="199" spans="1:27" ht="216.75">
      <c r="A199" s="273"/>
      <c r="B199" s="76" t="s">
        <v>51</v>
      </c>
      <c r="C199" s="20" t="s">
        <v>54</v>
      </c>
      <c r="D199" s="20" t="s">
        <v>19</v>
      </c>
      <c r="E199" s="20"/>
      <c r="F199" s="17"/>
      <c r="G199" s="90" t="s">
        <v>435</v>
      </c>
      <c r="H199" s="52" t="s">
        <v>22</v>
      </c>
      <c r="I199" s="20"/>
      <c r="J199" s="20"/>
      <c r="K199" s="20"/>
      <c r="L199" s="20"/>
      <c r="M199" s="20"/>
      <c r="N199" s="20"/>
      <c r="O199" s="20"/>
      <c r="P199" s="20"/>
      <c r="Q199" s="20"/>
      <c r="R199" s="15"/>
      <c r="S199" s="15"/>
      <c r="T199" s="15"/>
      <c r="U199" s="15"/>
      <c r="V199" s="15"/>
      <c r="W199" s="15"/>
      <c r="X199" s="15"/>
      <c r="Y199" s="15"/>
      <c r="Z199" s="15"/>
      <c r="AA199" s="15"/>
    </row>
    <row r="200" spans="1:27" ht="25.5">
      <c r="A200" s="273"/>
      <c r="B200" s="76" t="s">
        <v>51</v>
      </c>
      <c r="C200" s="17" t="s">
        <v>54</v>
      </c>
      <c r="D200" s="17" t="s">
        <v>19</v>
      </c>
      <c r="E200" s="17"/>
      <c r="F200" s="17"/>
      <c r="G200" s="90" t="s">
        <v>436</v>
      </c>
      <c r="H200" s="53" t="s">
        <v>24</v>
      </c>
      <c r="I200" s="17"/>
      <c r="J200" s="17"/>
      <c r="K200" s="17"/>
      <c r="L200" s="17"/>
      <c r="M200" s="17"/>
      <c r="N200" s="17"/>
      <c r="O200" s="17"/>
      <c r="P200" s="17"/>
      <c r="Q200" s="17"/>
      <c r="R200" s="22"/>
      <c r="S200" s="22"/>
      <c r="T200" s="22"/>
      <c r="U200" s="22"/>
      <c r="V200" s="22"/>
      <c r="W200" s="22"/>
      <c r="X200" s="22"/>
      <c r="Y200" s="22"/>
      <c r="Z200" s="22"/>
      <c r="AA200" s="22"/>
    </row>
    <row r="201" spans="1:27" ht="12.75">
      <c r="A201" s="273"/>
      <c r="B201" s="76" t="s">
        <v>78</v>
      </c>
      <c r="C201" s="20"/>
      <c r="D201" s="20"/>
      <c r="E201" s="20"/>
      <c r="F201" s="20"/>
      <c r="G201" s="67"/>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78</v>
      </c>
      <c r="C202" s="20"/>
      <c r="D202" s="20"/>
      <c r="E202" s="20"/>
      <c r="F202" s="20"/>
      <c r="G202" s="67"/>
      <c r="H202" s="52" t="s">
        <v>26</v>
      </c>
      <c r="I202" s="20"/>
      <c r="J202" s="20"/>
      <c r="K202" s="20"/>
      <c r="L202" s="20"/>
      <c r="M202" s="20"/>
      <c r="N202" s="20"/>
      <c r="O202" s="20"/>
      <c r="P202" s="20"/>
      <c r="Q202" s="20"/>
      <c r="R202" s="15"/>
      <c r="S202" s="15"/>
      <c r="T202" s="15"/>
      <c r="U202" s="15"/>
      <c r="V202" s="15"/>
      <c r="W202" s="15"/>
      <c r="X202" s="15"/>
      <c r="Y202" s="15"/>
      <c r="Z202" s="15"/>
      <c r="AA202" s="15"/>
    </row>
    <row r="203" spans="1:27" ht="178.5">
      <c r="A203" s="273"/>
      <c r="B203" s="76" t="s">
        <v>78</v>
      </c>
      <c r="C203" s="20" t="s">
        <v>41</v>
      </c>
      <c r="D203" s="20" t="s">
        <v>19</v>
      </c>
      <c r="E203" s="20"/>
      <c r="F203" s="20"/>
      <c r="G203" s="67" t="s">
        <v>437</v>
      </c>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78</v>
      </c>
      <c r="C204" s="20"/>
      <c r="D204" s="20"/>
      <c r="E204" s="20"/>
      <c r="F204" s="20"/>
      <c r="G204" s="67"/>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v>
      </c>
      <c r="C205" s="20"/>
      <c r="D205" s="20"/>
      <c r="E205" s="20"/>
      <c r="F205" s="20"/>
      <c r="G205" s="67"/>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78</v>
      </c>
      <c r="C206" s="20"/>
      <c r="D206" s="20"/>
      <c r="E206" s="20"/>
      <c r="F206" s="20"/>
      <c r="G206" s="67"/>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16" t="s">
        <v>78</v>
      </c>
      <c r="C207" s="17"/>
      <c r="D207" s="17"/>
      <c r="E207" s="17"/>
      <c r="F207" s="16"/>
      <c r="G207" s="67"/>
      <c r="H207" s="53" t="s">
        <v>34</v>
      </c>
      <c r="I207" s="17"/>
      <c r="J207" s="17"/>
      <c r="K207" s="17"/>
      <c r="L207" s="17"/>
      <c r="M207" s="17"/>
      <c r="N207" s="17"/>
      <c r="O207" s="17"/>
      <c r="P207" s="17"/>
      <c r="Q207" s="17"/>
      <c r="R207" s="17"/>
      <c r="S207" s="22"/>
      <c r="T207" s="22"/>
      <c r="U207" s="22"/>
      <c r="V207" s="22"/>
      <c r="W207" s="22"/>
      <c r="X207" s="22"/>
      <c r="Y207" s="22"/>
      <c r="Z207" s="22"/>
      <c r="AA207" s="22"/>
    </row>
    <row r="208" spans="1:27" ht="12.75">
      <c r="A208" s="273"/>
      <c r="B208" s="76" t="s">
        <v>78</v>
      </c>
      <c r="C208" s="20"/>
      <c r="D208" s="20"/>
      <c r="E208" s="20"/>
      <c r="F208" s="20"/>
      <c r="G208" s="67"/>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78</v>
      </c>
      <c r="C209" s="20"/>
      <c r="D209" s="20"/>
      <c r="E209" s="20"/>
      <c r="F209" s="20"/>
      <c r="G209" s="67"/>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78</v>
      </c>
      <c r="C210" s="20"/>
      <c r="D210" s="20"/>
      <c r="E210" s="92"/>
      <c r="F210" s="20"/>
      <c r="G210" s="67"/>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78</v>
      </c>
      <c r="C211" s="20"/>
      <c r="D211" s="20"/>
      <c r="E211" s="20"/>
      <c r="F211" s="20"/>
      <c r="G211" s="67"/>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46007</v>
      </c>
      <c r="B212" s="76" t="s">
        <v>51</v>
      </c>
      <c r="C212" s="20" t="s">
        <v>154</v>
      </c>
      <c r="D212" s="20" t="s">
        <v>19</v>
      </c>
      <c r="E212" s="65" t="s">
        <v>438</v>
      </c>
      <c r="F212" s="20"/>
      <c r="G212" s="67" t="s">
        <v>439</v>
      </c>
      <c r="H212" s="55" t="s">
        <v>17</v>
      </c>
      <c r="I212" s="20"/>
      <c r="J212" s="20"/>
      <c r="K212" s="20"/>
      <c r="L212" s="20"/>
      <c r="M212" s="20"/>
      <c r="N212" s="20"/>
      <c r="O212" s="20"/>
      <c r="P212" s="20"/>
      <c r="Q212" s="20"/>
      <c r="R212" s="20"/>
      <c r="S212" s="15"/>
      <c r="T212" s="15"/>
      <c r="U212" s="15"/>
      <c r="V212" s="15"/>
      <c r="W212" s="15"/>
      <c r="X212" s="15"/>
      <c r="Y212" s="15"/>
      <c r="Z212" s="15"/>
      <c r="AA212" s="15"/>
    </row>
    <row r="213" spans="1:27" ht="76.5">
      <c r="A213" s="273"/>
      <c r="B213" s="76" t="s">
        <v>51</v>
      </c>
      <c r="C213" s="20" t="s">
        <v>18</v>
      </c>
      <c r="D213" s="20" t="s">
        <v>19</v>
      </c>
      <c r="E213" s="20" t="s">
        <v>440</v>
      </c>
      <c r="F213" s="20"/>
      <c r="G213" s="67" t="s">
        <v>441</v>
      </c>
      <c r="H213" s="52" t="s">
        <v>22</v>
      </c>
      <c r="I213" s="20"/>
      <c r="J213" s="20"/>
      <c r="K213" s="20"/>
      <c r="L213" s="20"/>
      <c r="M213" s="20"/>
      <c r="N213" s="20"/>
      <c r="O213" s="20"/>
      <c r="P213" s="20"/>
      <c r="Q213" s="20"/>
      <c r="R213" s="20"/>
      <c r="S213" s="15"/>
      <c r="T213" s="15"/>
      <c r="U213" s="15"/>
      <c r="V213" s="15"/>
      <c r="W213" s="15"/>
      <c r="X213" s="15"/>
      <c r="Y213" s="15"/>
      <c r="Z213" s="15"/>
      <c r="AA213" s="15"/>
    </row>
    <row r="214" spans="1:27" ht="89.25">
      <c r="A214" s="273"/>
      <c r="B214" s="76" t="s">
        <v>51</v>
      </c>
      <c r="C214" s="20" t="s">
        <v>154</v>
      </c>
      <c r="D214" s="20" t="s">
        <v>19</v>
      </c>
      <c r="E214" s="20" t="s">
        <v>442</v>
      </c>
      <c r="F214" s="20"/>
      <c r="G214" s="67" t="s">
        <v>443</v>
      </c>
      <c r="H214" s="52" t="s">
        <v>24</v>
      </c>
      <c r="I214" s="20"/>
      <c r="J214" s="20"/>
      <c r="K214" s="20"/>
      <c r="L214" s="20"/>
      <c r="M214" s="20"/>
      <c r="N214" s="20"/>
      <c r="O214" s="20"/>
      <c r="P214" s="20"/>
      <c r="Q214" s="20"/>
      <c r="R214" s="20"/>
      <c r="S214" s="15"/>
      <c r="T214" s="15"/>
      <c r="U214" s="15"/>
      <c r="V214" s="15"/>
      <c r="W214" s="15"/>
      <c r="X214" s="15"/>
      <c r="Y214" s="15"/>
      <c r="Z214" s="15"/>
      <c r="AA214" s="15"/>
    </row>
    <row r="215" spans="1:27" ht="382.5">
      <c r="A215" s="273"/>
      <c r="B215" s="76" t="s">
        <v>51</v>
      </c>
      <c r="C215" s="20" t="s">
        <v>41</v>
      </c>
      <c r="D215" s="20" t="s">
        <v>19</v>
      </c>
      <c r="E215" s="65" t="s">
        <v>444</v>
      </c>
      <c r="F215" s="20"/>
      <c r="G215" s="67" t="s">
        <v>445</v>
      </c>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51</v>
      </c>
      <c r="C216" s="20"/>
      <c r="D216" s="20"/>
      <c r="E216" s="20"/>
      <c r="F216" s="20"/>
      <c r="G216" s="67"/>
      <c r="H216" s="52" t="s">
        <v>26</v>
      </c>
      <c r="I216" s="20"/>
      <c r="J216" s="20"/>
      <c r="K216" s="20"/>
      <c r="L216" s="20"/>
      <c r="M216" s="20"/>
      <c r="N216" s="20"/>
      <c r="O216" s="20"/>
      <c r="P216" s="20"/>
      <c r="Q216" s="20"/>
      <c r="R216" s="20"/>
      <c r="S216" s="15"/>
      <c r="T216" s="15"/>
      <c r="U216" s="15"/>
      <c r="V216" s="15"/>
      <c r="W216" s="15"/>
      <c r="X216" s="15"/>
      <c r="Y216" s="15"/>
      <c r="Z216" s="15"/>
      <c r="AA216" s="15"/>
    </row>
    <row r="217" spans="1:27" ht="14.25">
      <c r="A217" s="273"/>
      <c r="B217" s="76" t="s">
        <v>51</v>
      </c>
      <c r="C217" s="20"/>
      <c r="D217" s="20"/>
      <c r="E217" s="78"/>
      <c r="F217" s="20"/>
      <c r="G217" s="67"/>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51</v>
      </c>
      <c r="C218" s="20"/>
      <c r="D218" s="20"/>
      <c r="E218" s="20"/>
      <c r="F218" s="20"/>
      <c r="G218" s="67"/>
      <c r="H218" s="52" t="s">
        <v>28</v>
      </c>
      <c r="I218" s="20"/>
      <c r="J218" s="20"/>
      <c r="K218" s="20"/>
      <c r="L218" s="20"/>
      <c r="M218" s="20"/>
      <c r="N218" s="20"/>
      <c r="O218" s="20"/>
      <c r="P218" s="20"/>
      <c r="Q218" s="20"/>
      <c r="R218" s="20"/>
      <c r="S218" s="15"/>
      <c r="T218" s="15"/>
      <c r="U218" s="15"/>
      <c r="V218" s="15"/>
      <c r="W218" s="15"/>
      <c r="X218" s="15"/>
      <c r="Y218" s="15"/>
      <c r="Z218" s="15"/>
      <c r="AA218" s="15"/>
    </row>
    <row r="219" spans="1:27" ht="15.75" customHeight="1">
      <c r="A219" s="273"/>
      <c r="B219" s="76" t="s">
        <v>51</v>
      </c>
      <c r="C219" s="20"/>
      <c r="D219" s="20"/>
      <c r="E219" s="20"/>
      <c r="F219" s="20"/>
      <c r="G219" s="67"/>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78</v>
      </c>
      <c r="C220" s="20"/>
      <c r="D220" s="20"/>
      <c r="E220" s="76"/>
      <c r="F220" s="20"/>
      <c r="G220" s="67"/>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78</v>
      </c>
      <c r="C221" s="20"/>
      <c r="D221" s="20"/>
      <c r="E221" s="20"/>
      <c r="F221" s="93"/>
      <c r="G221" s="67"/>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78</v>
      </c>
      <c r="C222" s="20"/>
      <c r="D222" s="20"/>
      <c r="E222" s="20"/>
      <c r="F222" s="20"/>
      <c r="G222" s="67"/>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78</v>
      </c>
      <c r="C223" s="20"/>
      <c r="D223" s="20"/>
      <c r="E223" s="20"/>
      <c r="F223" s="20"/>
      <c r="G223" s="67"/>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78</v>
      </c>
      <c r="C224" s="20"/>
      <c r="D224" s="20"/>
      <c r="E224" s="20"/>
      <c r="F224" s="20"/>
      <c r="G224" s="67"/>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v>
      </c>
      <c r="C225" s="20"/>
      <c r="D225" s="20"/>
      <c r="E225" s="20"/>
      <c r="F225" s="20"/>
      <c r="G225" s="67"/>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46008</v>
      </c>
      <c r="B226" s="76" t="s">
        <v>78</v>
      </c>
      <c r="C226" s="20"/>
      <c r="D226" s="20"/>
      <c r="E226" s="20"/>
      <c r="F226" s="20"/>
      <c r="G226" s="67"/>
      <c r="H226" s="55" t="s">
        <v>17</v>
      </c>
      <c r="I226" s="20"/>
      <c r="J226" s="20"/>
      <c r="K226" s="20"/>
      <c r="L226" s="20"/>
      <c r="M226" s="20"/>
      <c r="N226" s="20"/>
      <c r="O226" s="20"/>
      <c r="P226" s="20"/>
      <c r="Q226" s="20"/>
      <c r="R226" s="20"/>
      <c r="S226" s="15"/>
      <c r="T226" s="15"/>
      <c r="U226" s="15"/>
      <c r="V226" s="15"/>
      <c r="W226" s="15"/>
      <c r="X226" s="15"/>
      <c r="Y226" s="15"/>
      <c r="Z226" s="15"/>
      <c r="AA226" s="15"/>
    </row>
    <row r="227" spans="1:27" ht="102">
      <c r="A227" s="273"/>
      <c r="B227" s="76" t="s">
        <v>78</v>
      </c>
      <c r="C227" s="20" t="s">
        <v>154</v>
      </c>
      <c r="D227" s="20" t="s">
        <v>19</v>
      </c>
      <c r="E227" s="20"/>
      <c r="F227" s="20"/>
      <c r="G227" s="67" t="s">
        <v>446</v>
      </c>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78</v>
      </c>
      <c r="C228" s="20"/>
      <c r="D228" s="20"/>
      <c r="E228" s="20"/>
      <c r="F228" s="20"/>
      <c r="G228" s="67"/>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78</v>
      </c>
      <c r="C229" s="20"/>
      <c r="D229" s="20"/>
      <c r="E229" s="20"/>
      <c r="F229" s="20"/>
      <c r="G229" s="67"/>
      <c r="H229" s="52" t="s">
        <v>25</v>
      </c>
      <c r="I229" s="20"/>
      <c r="J229" s="20"/>
      <c r="K229" s="20"/>
      <c r="L229" s="20"/>
      <c r="M229" s="20"/>
      <c r="N229" s="20"/>
      <c r="O229" s="20"/>
      <c r="P229" s="20"/>
      <c r="Q229" s="20"/>
      <c r="R229" s="20"/>
      <c r="S229" s="15"/>
      <c r="T229" s="15"/>
      <c r="U229" s="15"/>
      <c r="V229" s="15"/>
      <c r="W229" s="15"/>
      <c r="X229" s="15"/>
      <c r="Y229" s="15"/>
      <c r="Z229" s="15"/>
      <c r="AA229" s="15"/>
    </row>
    <row r="230" spans="1:27" ht="191.25">
      <c r="A230" s="273"/>
      <c r="B230" s="76" t="s">
        <v>16</v>
      </c>
      <c r="C230" s="20" t="s">
        <v>68</v>
      </c>
      <c r="D230" s="20" t="s">
        <v>19</v>
      </c>
      <c r="E230" s="20" t="s">
        <v>447</v>
      </c>
      <c r="F230" s="20"/>
      <c r="G230" s="67" t="s">
        <v>448</v>
      </c>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16</v>
      </c>
      <c r="C231" s="20"/>
      <c r="D231" s="20"/>
      <c r="E231" s="20"/>
      <c r="F231" s="20"/>
      <c r="G231" s="67"/>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16</v>
      </c>
      <c r="C232" s="20"/>
      <c r="D232" s="20"/>
      <c r="E232" s="20"/>
      <c r="F232" s="20"/>
      <c r="G232" s="67"/>
      <c r="H232" s="52" t="s">
        <v>28</v>
      </c>
      <c r="I232" s="20"/>
      <c r="J232" s="20"/>
      <c r="K232" s="20"/>
      <c r="L232" s="20"/>
      <c r="M232" s="20"/>
      <c r="N232" s="20"/>
      <c r="O232" s="20"/>
      <c r="P232" s="20"/>
      <c r="Q232" s="20"/>
      <c r="R232" s="20"/>
      <c r="S232" s="15"/>
      <c r="T232" s="15"/>
      <c r="U232" s="15"/>
      <c r="V232" s="15"/>
      <c r="W232" s="15"/>
      <c r="X232" s="15"/>
      <c r="Y232" s="15"/>
      <c r="Z232" s="15"/>
      <c r="AA232" s="15"/>
    </row>
    <row r="233" spans="1:27" ht="51">
      <c r="A233" s="273"/>
      <c r="B233" s="76" t="s">
        <v>16</v>
      </c>
      <c r="C233" s="20" t="s">
        <v>44</v>
      </c>
      <c r="D233" s="20" t="s">
        <v>19</v>
      </c>
      <c r="E233" s="20" t="s">
        <v>449</v>
      </c>
      <c r="F233" s="20"/>
      <c r="G233" s="77" t="s">
        <v>450</v>
      </c>
      <c r="H233" s="52" t="s">
        <v>29</v>
      </c>
      <c r="I233" s="20"/>
      <c r="J233" s="20"/>
      <c r="K233" s="20"/>
      <c r="L233" s="20"/>
      <c r="M233" s="20"/>
      <c r="N233" s="20"/>
      <c r="O233" s="20"/>
      <c r="P233" s="20"/>
      <c r="Q233" s="20"/>
      <c r="R233" s="20"/>
      <c r="S233" s="15"/>
      <c r="T233" s="15"/>
      <c r="U233" s="15"/>
      <c r="V233" s="15"/>
      <c r="W233" s="15"/>
      <c r="X233" s="15"/>
      <c r="Y233" s="15"/>
      <c r="Z233" s="15"/>
      <c r="AA233" s="15"/>
    </row>
    <row r="234" spans="1:27" ht="13.5" customHeight="1">
      <c r="A234" s="273"/>
      <c r="B234" s="76" t="s">
        <v>16</v>
      </c>
      <c r="C234" s="20"/>
      <c r="D234" s="20"/>
      <c r="E234" s="20"/>
      <c r="F234" s="20"/>
      <c r="G234" s="67"/>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16</v>
      </c>
      <c r="C235" s="20"/>
      <c r="D235" s="20"/>
      <c r="E235" s="20"/>
      <c r="F235" s="20"/>
      <c r="G235" s="67"/>
      <c r="H235" s="52" t="s">
        <v>34</v>
      </c>
      <c r="I235" s="20"/>
      <c r="J235" s="20"/>
      <c r="K235" s="20"/>
      <c r="L235" s="20"/>
      <c r="M235" s="20"/>
      <c r="N235" s="20"/>
      <c r="O235" s="20"/>
      <c r="P235" s="20"/>
      <c r="Q235" s="20"/>
      <c r="R235" s="20"/>
      <c r="S235" s="15"/>
      <c r="T235" s="15"/>
      <c r="U235" s="15"/>
      <c r="V235" s="15"/>
      <c r="W235" s="15"/>
      <c r="X235" s="15"/>
      <c r="Y235" s="15"/>
      <c r="Z235" s="15"/>
      <c r="AA235" s="15"/>
    </row>
    <row r="236" spans="1:27" ht="12.75">
      <c r="A236" s="273"/>
      <c r="B236" s="76" t="s">
        <v>16</v>
      </c>
      <c r="C236" s="20"/>
      <c r="D236" s="20"/>
      <c r="E236" s="20"/>
      <c r="F236" s="20"/>
      <c r="G236" s="67"/>
      <c r="H236" s="57" t="s">
        <v>35</v>
      </c>
      <c r="I236" s="20"/>
      <c r="J236" s="20"/>
      <c r="K236" s="20"/>
      <c r="L236" s="20"/>
      <c r="M236" s="20"/>
      <c r="N236" s="20"/>
      <c r="O236" s="20"/>
      <c r="P236" s="20"/>
      <c r="Q236" s="20"/>
      <c r="R236" s="20"/>
      <c r="S236" s="15"/>
      <c r="T236" s="15"/>
      <c r="U236" s="15"/>
      <c r="V236" s="15"/>
      <c r="W236" s="15"/>
      <c r="X236" s="15"/>
      <c r="Y236" s="15"/>
      <c r="Z236" s="15"/>
      <c r="AA236" s="15"/>
    </row>
    <row r="237" spans="1:27" ht="15" customHeight="1">
      <c r="A237" s="273"/>
      <c r="B237" s="76" t="s">
        <v>16</v>
      </c>
      <c r="C237" s="20"/>
      <c r="D237" s="20"/>
      <c r="E237" s="20"/>
      <c r="F237" s="20"/>
      <c r="G237" s="67"/>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16</v>
      </c>
      <c r="C238" s="20"/>
      <c r="D238" s="20"/>
      <c r="E238" s="20"/>
      <c r="F238" s="20"/>
      <c r="G238" s="67"/>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16</v>
      </c>
      <c r="C239" s="20"/>
      <c r="D239" s="20"/>
      <c r="E239" s="20"/>
      <c r="F239" s="20"/>
      <c r="G239" s="67"/>
      <c r="H239" s="54" t="s">
        <v>38</v>
      </c>
      <c r="I239" s="20"/>
      <c r="J239" s="20"/>
      <c r="K239" s="20"/>
      <c r="L239" s="20"/>
      <c r="M239" s="20"/>
      <c r="N239" s="20"/>
      <c r="O239" s="20"/>
      <c r="P239" s="20"/>
      <c r="Q239" s="20"/>
      <c r="R239" s="20"/>
      <c r="S239" s="15"/>
      <c r="T239" s="15"/>
      <c r="U239" s="15"/>
      <c r="V239" s="15"/>
      <c r="W239" s="15"/>
      <c r="X239" s="15"/>
      <c r="Y239" s="15"/>
      <c r="Z239" s="15"/>
      <c r="AA239" s="15"/>
    </row>
    <row r="240" spans="1:27" ht="12.75">
      <c r="A240" s="272">
        <v>46009</v>
      </c>
      <c r="B240" s="76" t="s">
        <v>51</v>
      </c>
      <c r="C240" s="20"/>
      <c r="D240" s="20"/>
      <c r="E240" s="20"/>
      <c r="F240" s="20"/>
      <c r="G240" s="67"/>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51</v>
      </c>
      <c r="C241" s="20"/>
      <c r="D241" s="20"/>
      <c r="E241" s="20"/>
      <c r="F241" s="20"/>
      <c r="G241" s="67"/>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51</v>
      </c>
      <c r="C242" s="20"/>
      <c r="D242" s="20"/>
      <c r="E242" s="92"/>
      <c r="F242" s="20"/>
      <c r="G242" s="67"/>
      <c r="H242" s="55" t="s">
        <v>24</v>
      </c>
      <c r="I242" s="20"/>
      <c r="J242" s="20"/>
      <c r="K242" s="20"/>
      <c r="L242" s="20"/>
      <c r="M242" s="20"/>
      <c r="N242" s="20"/>
      <c r="O242" s="20"/>
      <c r="P242" s="20"/>
      <c r="Q242" s="20"/>
      <c r="R242" s="20"/>
      <c r="S242" s="15"/>
      <c r="T242" s="15"/>
      <c r="U242" s="15"/>
      <c r="V242" s="15"/>
      <c r="W242" s="15"/>
      <c r="X242" s="15"/>
      <c r="Y242" s="15"/>
      <c r="Z242" s="15"/>
      <c r="AA242" s="15"/>
    </row>
    <row r="243" spans="1:27" ht="102">
      <c r="A243" s="273"/>
      <c r="B243" s="76" t="s">
        <v>51</v>
      </c>
      <c r="C243" s="20" t="s">
        <v>54</v>
      </c>
      <c r="D243" s="20" t="s">
        <v>19</v>
      </c>
      <c r="E243" s="20"/>
      <c r="F243" s="20"/>
      <c r="G243" s="67" t="s">
        <v>451</v>
      </c>
      <c r="H243" s="55" t="s">
        <v>25</v>
      </c>
      <c r="I243" s="20"/>
      <c r="J243" s="20"/>
      <c r="K243" s="20"/>
      <c r="L243" s="20"/>
      <c r="M243" s="20"/>
      <c r="N243" s="20"/>
      <c r="O243" s="20"/>
      <c r="P243" s="20"/>
      <c r="Q243" s="20"/>
      <c r="R243" s="20"/>
      <c r="S243" s="15"/>
      <c r="T243" s="15"/>
      <c r="U243" s="15"/>
      <c r="V243" s="15"/>
      <c r="W243" s="15"/>
      <c r="X243" s="15"/>
      <c r="Y243" s="15"/>
      <c r="Z243" s="15"/>
      <c r="AA243" s="15"/>
    </row>
    <row r="244" spans="1:27" ht="38.25">
      <c r="A244" s="273"/>
      <c r="B244" s="76" t="s">
        <v>51</v>
      </c>
      <c r="C244" s="20" t="s">
        <v>18</v>
      </c>
      <c r="D244" s="20" t="s">
        <v>19</v>
      </c>
      <c r="E244" s="20"/>
      <c r="F244" s="20"/>
      <c r="G244" s="67" t="s">
        <v>452</v>
      </c>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51</v>
      </c>
      <c r="C245" s="20"/>
      <c r="D245" s="20"/>
      <c r="E245" s="20"/>
      <c r="F245" s="20"/>
      <c r="G245" s="67"/>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51</v>
      </c>
      <c r="C246" s="20"/>
      <c r="D246" s="20"/>
      <c r="E246" s="20"/>
      <c r="F246" s="20"/>
      <c r="G246" s="67"/>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51</v>
      </c>
      <c r="C247" s="20"/>
      <c r="D247" s="20"/>
      <c r="E247" s="20"/>
      <c r="F247" s="20"/>
      <c r="G247" s="67"/>
      <c r="H247" s="55" t="s">
        <v>29</v>
      </c>
      <c r="I247" s="20"/>
      <c r="J247" s="20"/>
      <c r="K247" s="20"/>
      <c r="L247" s="20"/>
      <c r="M247" s="20"/>
      <c r="N247" s="20"/>
      <c r="O247" s="20"/>
      <c r="P247" s="20"/>
      <c r="Q247" s="20"/>
      <c r="R247" s="20"/>
      <c r="S247" s="15"/>
      <c r="T247" s="15"/>
      <c r="U247" s="15"/>
      <c r="V247" s="15"/>
      <c r="W247" s="15"/>
      <c r="X247" s="15"/>
      <c r="Y247" s="15"/>
      <c r="Z247" s="15"/>
      <c r="AA247" s="15"/>
    </row>
    <row r="248" spans="1:27" ht="76.5">
      <c r="A248" s="273"/>
      <c r="B248" s="76" t="s">
        <v>16</v>
      </c>
      <c r="C248" s="20" t="s">
        <v>68</v>
      </c>
      <c r="D248" s="20" t="s">
        <v>19</v>
      </c>
      <c r="E248" s="20" t="s">
        <v>453</v>
      </c>
      <c r="F248" s="20"/>
      <c r="G248" s="67" t="s">
        <v>454</v>
      </c>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16</v>
      </c>
      <c r="C249" s="20"/>
      <c r="D249" s="20"/>
      <c r="E249" s="20"/>
      <c r="F249" s="20"/>
      <c r="G249" s="67"/>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16</v>
      </c>
      <c r="C250" s="20"/>
      <c r="D250" s="20"/>
      <c r="E250" s="20"/>
      <c r="F250" s="20"/>
      <c r="G250" s="67"/>
      <c r="H250" s="55" t="s">
        <v>35</v>
      </c>
      <c r="I250" s="20"/>
      <c r="J250" s="20"/>
      <c r="K250" s="20"/>
      <c r="L250" s="20"/>
      <c r="M250" s="20"/>
      <c r="N250" s="20"/>
      <c r="O250" s="20"/>
      <c r="P250" s="20"/>
      <c r="Q250" s="20"/>
      <c r="R250" s="20"/>
      <c r="S250" s="15"/>
      <c r="T250" s="15"/>
      <c r="U250" s="15"/>
      <c r="V250" s="15"/>
      <c r="W250" s="15"/>
      <c r="X250" s="15"/>
      <c r="Y250" s="15"/>
      <c r="Z250" s="15"/>
      <c r="AA250" s="15"/>
    </row>
    <row r="251" spans="1:27" ht="25.5">
      <c r="A251" s="273"/>
      <c r="B251" s="76" t="s">
        <v>16</v>
      </c>
      <c r="C251" s="20" t="s">
        <v>18</v>
      </c>
      <c r="D251" s="20" t="s">
        <v>19</v>
      </c>
      <c r="E251" s="20" t="s">
        <v>455</v>
      </c>
      <c r="F251" s="20"/>
      <c r="G251" s="77" t="s">
        <v>456</v>
      </c>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16</v>
      </c>
      <c r="C252" s="20"/>
      <c r="D252" s="20"/>
      <c r="E252" s="20"/>
      <c r="F252" s="20"/>
      <c r="G252" s="67"/>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16</v>
      </c>
      <c r="C253" s="20" t="s">
        <v>44</v>
      </c>
      <c r="D253" s="20" t="s">
        <v>19</v>
      </c>
      <c r="E253" s="20" t="s">
        <v>449</v>
      </c>
      <c r="F253" s="20"/>
      <c r="G253" s="77" t="s">
        <v>457</v>
      </c>
      <c r="H253" s="62" t="s">
        <v>38</v>
      </c>
      <c r="I253" s="20"/>
      <c r="J253" s="20"/>
      <c r="K253" s="20"/>
      <c r="L253" s="20"/>
      <c r="M253" s="20"/>
      <c r="N253" s="20"/>
      <c r="O253" s="20"/>
      <c r="P253" s="20"/>
      <c r="Q253" s="20"/>
      <c r="R253" s="20"/>
      <c r="S253" s="15"/>
      <c r="T253" s="15"/>
      <c r="U253" s="15"/>
      <c r="V253" s="15"/>
      <c r="W253" s="15"/>
      <c r="X253" s="15"/>
      <c r="Y253" s="15"/>
      <c r="Z253" s="15"/>
      <c r="AA253" s="15"/>
    </row>
    <row r="254" spans="1:27" ht="25.5">
      <c r="A254" s="272">
        <v>46010</v>
      </c>
      <c r="B254" s="76" t="s">
        <v>51</v>
      </c>
      <c r="C254" s="20" t="s">
        <v>18</v>
      </c>
      <c r="D254" s="20" t="s">
        <v>19</v>
      </c>
      <c r="E254" s="20" t="s">
        <v>458</v>
      </c>
      <c r="F254" s="20"/>
      <c r="G254" s="67" t="s">
        <v>459</v>
      </c>
      <c r="H254" s="61" t="s">
        <v>17</v>
      </c>
      <c r="I254" s="20"/>
      <c r="J254" s="20"/>
      <c r="K254" s="20"/>
      <c r="L254" s="20"/>
      <c r="M254" s="20"/>
      <c r="N254" s="20"/>
      <c r="O254" s="20"/>
      <c r="P254" s="20"/>
      <c r="Q254" s="20"/>
      <c r="R254" s="20"/>
      <c r="S254" s="15"/>
      <c r="T254" s="15"/>
      <c r="U254" s="15"/>
      <c r="V254" s="15"/>
      <c r="W254" s="15"/>
      <c r="X254" s="15"/>
      <c r="Y254" s="15"/>
      <c r="Z254" s="15"/>
      <c r="AA254" s="15"/>
    </row>
    <row r="255" spans="1:27" ht="102">
      <c r="A255" s="273"/>
      <c r="B255" s="76" t="s">
        <v>51</v>
      </c>
      <c r="C255" s="20" t="s">
        <v>54</v>
      </c>
      <c r="D255" s="20" t="s">
        <v>19</v>
      </c>
      <c r="E255" s="20"/>
      <c r="F255" s="20"/>
      <c r="G255" s="67" t="s">
        <v>460</v>
      </c>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51</v>
      </c>
      <c r="C256" s="20"/>
      <c r="D256" s="20"/>
      <c r="E256" s="20"/>
      <c r="F256" s="20"/>
      <c r="G256" s="67"/>
      <c r="H256" s="55" t="s">
        <v>24</v>
      </c>
      <c r="I256" s="20"/>
      <c r="J256" s="20"/>
      <c r="K256" s="20"/>
      <c r="L256" s="20"/>
      <c r="M256" s="20"/>
      <c r="N256" s="20"/>
      <c r="O256" s="20"/>
      <c r="P256" s="20"/>
      <c r="Q256" s="20"/>
      <c r="R256" s="20"/>
      <c r="S256" s="15"/>
      <c r="T256" s="15"/>
      <c r="U256" s="15"/>
      <c r="V256" s="15"/>
      <c r="W256" s="15"/>
      <c r="X256" s="15"/>
      <c r="Y256" s="15"/>
      <c r="Z256" s="15"/>
      <c r="AA256" s="15"/>
    </row>
    <row r="257" spans="1:27" ht="178.5">
      <c r="A257" s="273"/>
      <c r="B257" s="76" t="s">
        <v>51</v>
      </c>
      <c r="C257" s="20" t="s">
        <v>54</v>
      </c>
      <c r="D257" s="20" t="s">
        <v>19</v>
      </c>
      <c r="E257" s="20"/>
      <c r="F257" s="20"/>
      <c r="G257" s="67" t="s">
        <v>461</v>
      </c>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78</v>
      </c>
      <c r="C258" s="20"/>
      <c r="D258" s="20"/>
      <c r="E258" s="20"/>
      <c r="F258" s="20"/>
      <c r="G258" s="67"/>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78</v>
      </c>
      <c r="C259" s="20"/>
      <c r="D259" s="20"/>
      <c r="E259" s="20"/>
      <c r="F259" s="20"/>
      <c r="G259" s="67"/>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c r="D260" s="20"/>
      <c r="E260" s="20"/>
      <c r="F260" s="20"/>
      <c r="G260" s="67"/>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67"/>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c r="D262" s="20"/>
      <c r="E262" s="20"/>
      <c r="F262" s="20"/>
      <c r="G262" s="67"/>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78</v>
      </c>
      <c r="C263" s="20"/>
      <c r="D263" s="20"/>
      <c r="E263" s="20"/>
      <c r="G263" s="94"/>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78</v>
      </c>
      <c r="C264" s="20"/>
      <c r="D264" s="20"/>
      <c r="E264" s="20"/>
      <c r="F264" s="20"/>
      <c r="G264" s="67"/>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16</v>
      </c>
      <c r="C265" s="20"/>
      <c r="D265" s="20"/>
      <c r="E265" s="20"/>
      <c r="F265" s="20"/>
      <c r="G265" s="67"/>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16</v>
      </c>
      <c r="C266" s="20"/>
      <c r="D266" s="20"/>
      <c r="E266" s="20"/>
      <c r="F266" s="20"/>
      <c r="G266" s="67"/>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16</v>
      </c>
      <c r="C267" s="20"/>
      <c r="D267" s="20"/>
      <c r="E267" s="20"/>
      <c r="F267" s="20"/>
      <c r="G267" s="67"/>
      <c r="H267" s="62" t="s">
        <v>38</v>
      </c>
      <c r="I267" s="20"/>
      <c r="J267" s="20"/>
      <c r="K267" s="20"/>
      <c r="L267" s="20"/>
      <c r="M267" s="20"/>
      <c r="N267" s="20"/>
      <c r="O267" s="20"/>
      <c r="P267" s="20"/>
      <c r="Q267" s="20"/>
      <c r="R267" s="20"/>
      <c r="S267" s="15"/>
      <c r="T267" s="15"/>
      <c r="U267" s="15"/>
      <c r="V267" s="15"/>
      <c r="W267" s="15"/>
      <c r="X267" s="15"/>
      <c r="Y267" s="15"/>
      <c r="Z267" s="15"/>
      <c r="AA267" s="15"/>
    </row>
    <row r="268" spans="1:27" ht="38.25">
      <c r="A268" s="272">
        <v>46011</v>
      </c>
      <c r="B268" s="76" t="s">
        <v>51</v>
      </c>
      <c r="C268" s="20" t="s">
        <v>68</v>
      </c>
      <c r="D268" s="20" t="s">
        <v>19</v>
      </c>
      <c r="E268" s="20" t="s">
        <v>462</v>
      </c>
      <c r="F268" s="32" t="s">
        <v>463</v>
      </c>
      <c r="G268" s="67"/>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51</v>
      </c>
      <c r="C269" s="20"/>
      <c r="D269" s="20"/>
      <c r="E269" s="20"/>
      <c r="F269" s="20"/>
      <c r="G269" s="67"/>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51</v>
      </c>
      <c r="C270" s="20"/>
      <c r="D270" s="20"/>
      <c r="E270" s="20"/>
      <c r="F270" s="20"/>
      <c r="G270" s="67"/>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51</v>
      </c>
      <c r="C271" s="20"/>
      <c r="D271" s="20"/>
      <c r="E271" s="20"/>
      <c r="F271" s="20"/>
      <c r="G271" s="67"/>
      <c r="H271" s="55" t="s">
        <v>25</v>
      </c>
      <c r="I271" s="20"/>
      <c r="J271" s="20"/>
      <c r="K271" s="20"/>
      <c r="L271" s="20"/>
      <c r="M271" s="20"/>
      <c r="N271" s="20"/>
      <c r="O271" s="20"/>
      <c r="P271" s="20"/>
      <c r="Q271" s="20"/>
      <c r="R271" s="20"/>
      <c r="S271" s="15"/>
      <c r="T271" s="15"/>
      <c r="U271" s="15"/>
      <c r="V271" s="15"/>
      <c r="W271" s="15"/>
      <c r="X271" s="15"/>
      <c r="Y271" s="15"/>
      <c r="Z271" s="15"/>
      <c r="AA271" s="15"/>
    </row>
    <row r="272" spans="1:27" ht="13.5" customHeight="1">
      <c r="A272" s="273"/>
      <c r="B272" s="76" t="s">
        <v>78</v>
      </c>
      <c r="C272" s="20"/>
      <c r="D272" s="20"/>
      <c r="E272" s="20"/>
      <c r="F272" s="20"/>
      <c r="G272" s="67"/>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78</v>
      </c>
      <c r="C273" s="20"/>
      <c r="D273" s="20"/>
      <c r="E273" s="20"/>
      <c r="F273" s="20"/>
      <c r="G273" s="67"/>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78</v>
      </c>
      <c r="C274" s="20"/>
      <c r="D274" s="20"/>
      <c r="E274" s="20"/>
      <c r="F274" s="20"/>
      <c r="G274" s="67"/>
      <c r="H274" s="55" t="s">
        <v>28</v>
      </c>
      <c r="I274" s="20"/>
      <c r="J274" s="20"/>
      <c r="K274" s="20"/>
      <c r="L274" s="20"/>
      <c r="M274" s="20"/>
      <c r="N274" s="20"/>
      <c r="O274" s="20"/>
      <c r="P274" s="20"/>
      <c r="Q274" s="20"/>
      <c r="R274" s="20"/>
      <c r="S274" s="15"/>
      <c r="T274" s="15"/>
      <c r="U274" s="15"/>
      <c r="V274" s="15"/>
      <c r="W274" s="15"/>
      <c r="X274" s="15"/>
      <c r="Y274" s="15"/>
      <c r="Z274" s="15"/>
      <c r="AA274" s="15"/>
    </row>
    <row r="275" spans="1:27" ht="51">
      <c r="A275" s="273"/>
      <c r="B275" s="76" t="s">
        <v>78</v>
      </c>
      <c r="C275" s="20" t="s">
        <v>102</v>
      </c>
      <c r="D275" s="20" t="s">
        <v>19</v>
      </c>
      <c r="E275" s="20"/>
      <c r="F275" s="20"/>
      <c r="G275" s="67" t="s">
        <v>464</v>
      </c>
      <c r="H275" s="55" t="s">
        <v>29</v>
      </c>
      <c r="I275" s="20"/>
      <c r="J275" s="20"/>
      <c r="K275" s="20"/>
      <c r="L275" s="20"/>
      <c r="M275" s="20"/>
      <c r="N275" s="20"/>
      <c r="O275" s="20"/>
      <c r="P275" s="20"/>
      <c r="Q275" s="20"/>
      <c r="R275" s="20"/>
      <c r="S275" s="15"/>
      <c r="T275" s="15"/>
      <c r="U275" s="15"/>
      <c r="V275" s="15"/>
      <c r="W275" s="15"/>
      <c r="X275" s="15"/>
      <c r="Y275" s="15"/>
      <c r="Z275" s="15"/>
      <c r="AA275" s="15"/>
    </row>
    <row r="276" spans="1:27" ht="76.5">
      <c r="A276" s="273"/>
      <c r="B276" s="76" t="s">
        <v>78</v>
      </c>
      <c r="C276" s="20" t="s">
        <v>68</v>
      </c>
      <c r="D276" s="20" t="s">
        <v>19</v>
      </c>
      <c r="E276" s="20" t="s">
        <v>465</v>
      </c>
      <c r="F276" s="20"/>
      <c r="G276" s="67" t="s">
        <v>466</v>
      </c>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78</v>
      </c>
      <c r="C277" s="20"/>
      <c r="D277" s="20"/>
      <c r="E277" s="20"/>
      <c r="F277" s="20"/>
      <c r="G277" s="67"/>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78</v>
      </c>
      <c r="C278" s="20"/>
      <c r="D278" s="20"/>
      <c r="E278" s="20"/>
      <c r="F278" s="20"/>
      <c r="G278" s="67"/>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78</v>
      </c>
      <c r="C279" s="20"/>
      <c r="D279" s="20"/>
      <c r="E279" s="20"/>
      <c r="F279" s="20"/>
      <c r="G279" s="67"/>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78</v>
      </c>
      <c r="C280" s="20"/>
      <c r="D280" s="20"/>
      <c r="E280" s="20"/>
      <c r="F280" s="20"/>
      <c r="G280" s="67"/>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78</v>
      </c>
      <c r="C281" s="20"/>
      <c r="D281" s="20"/>
      <c r="E281" s="20"/>
      <c r="F281" s="20"/>
      <c r="G281" s="67"/>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46012</v>
      </c>
      <c r="B282" s="76" t="s">
        <v>78</v>
      </c>
      <c r="C282" s="20"/>
      <c r="D282" s="20"/>
      <c r="E282" s="20"/>
      <c r="F282" s="20"/>
      <c r="G282" s="67"/>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78</v>
      </c>
      <c r="C283" s="20"/>
      <c r="D283" s="20"/>
      <c r="E283" s="20"/>
      <c r="F283" s="20"/>
      <c r="G283" s="67"/>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78</v>
      </c>
      <c r="C284" s="20"/>
      <c r="D284" s="20"/>
      <c r="E284" s="20"/>
      <c r="F284" s="20"/>
      <c r="G284" s="67"/>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78</v>
      </c>
      <c r="C285" s="20"/>
      <c r="D285" s="20"/>
      <c r="E285" s="20"/>
      <c r="F285" s="20"/>
      <c r="G285" s="67"/>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78</v>
      </c>
      <c r="C286" s="20"/>
      <c r="D286" s="20"/>
      <c r="E286" s="20"/>
      <c r="F286" s="20"/>
      <c r="G286" s="67"/>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78</v>
      </c>
      <c r="C287" s="20"/>
      <c r="D287" s="20"/>
      <c r="E287" s="20"/>
      <c r="F287" s="20"/>
      <c r="G287" s="67"/>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78</v>
      </c>
      <c r="C288" s="20"/>
      <c r="D288" s="20"/>
      <c r="E288" s="20"/>
      <c r="F288" s="88"/>
      <c r="G288" s="67"/>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78</v>
      </c>
      <c r="C289" s="20"/>
      <c r="D289" s="20"/>
      <c r="E289" s="20"/>
      <c r="F289" s="20"/>
      <c r="G289" s="67"/>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G290" s="67"/>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78</v>
      </c>
      <c r="C291" s="20"/>
      <c r="D291" s="20"/>
      <c r="E291" s="20"/>
      <c r="F291" s="20"/>
      <c r="G291" s="67"/>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16</v>
      </c>
      <c r="C292" s="20"/>
      <c r="D292" s="20"/>
      <c r="E292" s="20"/>
      <c r="F292" s="20"/>
      <c r="G292" s="67"/>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16</v>
      </c>
      <c r="C293" s="20"/>
      <c r="D293" s="20"/>
      <c r="E293" s="20"/>
      <c r="F293" s="20"/>
      <c r="G293" s="67"/>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16</v>
      </c>
      <c r="C294" s="20"/>
      <c r="D294" s="20"/>
      <c r="E294" s="20"/>
      <c r="F294" s="20"/>
      <c r="G294" s="67"/>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16</v>
      </c>
      <c r="C295" s="20"/>
      <c r="D295" s="20"/>
      <c r="E295" s="20"/>
      <c r="F295" s="20"/>
      <c r="G295" s="67"/>
      <c r="H295" s="62" t="s">
        <v>38</v>
      </c>
      <c r="I295" s="20"/>
      <c r="J295" s="20"/>
      <c r="K295" s="20"/>
      <c r="L295" s="20"/>
      <c r="M295" s="20"/>
      <c r="N295" s="20"/>
      <c r="O295" s="20"/>
      <c r="P295" s="20"/>
      <c r="Q295" s="20"/>
      <c r="R295" s="20"/>
      <c r="S295" s="15"/>
      <c r="T295" s="15"/>
      <c r="U295" s="15"/>
      <c r="V295" s="15"/>
      <c r="W295" s="15"/>
      <c r="X295" s="15"/>
      <c r="Y295" s="15"/>
      <c r="Z295" s="15"/>
      <c r="AA295" s="15"/>
    </row>
    <row r="296" spans="1:27" ht="409.5">
      <c r="A296" s="272">
        <v>46013</v>
      </c>
      <c r="B296" s="76" t="s">
        <v>51</v>
      </c>
      <c r="C296" s="20" t="s">
        <v>68</v>
      </c>
      <c r="D296" s="20" t="s">
        <v>19</v>
      </c>
      <c r="E296" s="20" t="s">
        <v>467</v>
      </c>
      <c r="F296" s="95" t="s">
        <v>468</v>
      </c>
      <c r="G296" s="67" t="s">
        <v>469</v>
      </c>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51</v>
      </c>
      <c r="C297" s="20"/>
      <c r="D297" s="20"/>
      <c r="E297" s="20"/>
      <c r="F297" s="20"/>
      <c r="G297" s="67"/>
      <c r="H297" s="55" t="s">
        <v>22</v>
      </c>
      <c r="I297" s="20"/>
      <c r="J297" s="20"/>
      <c r="K297" s="20"/>
      <c r="L297" s="20"/>
      <c r="M297" s="20"/>
      <c r="N297" s="20"/>
      <c r="O297" s="20"/>
      <c r="P297" s="20"/>
      <c r="Q297" s="20"/>
      <c r="R297" s="20"/>
      <c r="S297" s="15"/>
      <c r="T297" s="15"/>
      <c r="U297" s="15"/>
      <c r="V297" s="15"/>
      <c r="W297" s="15"/>
      <c r="X297" s="15"/>
      <c r="Y297" s="15"/>
      <c r="Z297" s="15"/>
      <c r="AA297" s="15"/>
    </row>
    <row r="298" spans="1:27" ht="15">
      <c r="A298" s="273"/>
      <c r="B298" s="76" t="s">
        <v>51</v>
      </c>
      <c r="C298" s="20"/>
      <c r="D298" s="20"/>
      <c r="E298" s="20"/>
      <c r="F298" s="96"/>
      <c r="G298" s="67"/>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51</v>
      </c>
      <c r="C299" s="20"/>
      <c r="D299" s="20"/>
      <c r="E299" s="20"/>
      <c r="F299" s="20"/>
      <c r="G299" s="67"/>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78</v>
      </c>
      <c r="C300" s="20"/>
      <c r="D300" s="20"/>
      <c r="E300" s="20"/>
      <c r="F300" s="20"/>
      <c r="G300" s="67"/>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78</v>
      </c>
      <c r="C301" s="20"/>
      <c r="D301" s="20"/>
      <c r="E301" s="20"/>
      <c r="F301" s="20"/>
      <c r="G301" s="67"/>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78</v>
      </c>
      <c r="C302" s="20"/>
      <c r="D302" s="20"/>
      <c r="E302" s="20"/>
      <c r="F302" s="20"/>
      <c r="G302" s="67"/>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67"/>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16</v>
      </c>
      <c r="C304" s="20"/>
      <c r="D304" s="20"/>
      <c r="E304" s="20"/>
      <c r="F304" s="20"/>
      <c r="G304" s="67"/>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16</v>
      </c>
      <c r="C305" s="20"/>
      <c r="D305" s="20"/>
      <c r="E305" s="20"/>
      <c r="F305" s="20"/>
      <c r="G305" s="67"/>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16</v>
      </c>
      <c r="C306" s="20"/>
      <c r="D306" s="20"/>
      <c r="E306" s="20"/>
      <c r="F306" s="20"/>
      <c r="G306" s="67"/>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16</v>
      </c>
      <c r="C307" s="20"/>
      <c r="D307" s="20"/>
      <c r="E307" s="20"/>
      <c r="F307" s="20"/>
      <c r="G307" s="67"/>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16</v>
      </c>
      <c r="C308" s="20"/>
      <c r="D308" s="20"/>
      <c r="E308" s="20"/>
      <c r="F308" s="20"/>
      <c r="G308" s="67"/>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16</v>
      </c>
      <c r="C309" s="20"/>
      <c r="D309" s="20"/>
      <c r="E309" s="20"/>
      <c r="F309" s="20"/>
      <c r="G309" s="67"/>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46014</v>
      </c>
      <c r="B310" s="76" t="s">
        <v>78</v>
      </c>
      <c r="C310" s="20"/>
      <c r="D310" s="20"/>
      <c r="E310" s="20"/>
      <c r="F310" s="20"/>
      <c r="G310" s="67"/>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78</v>
      </c>
      <c r="C311" s="20"/>
      <c r="D311" s="20"/>
      <c r="E311" s="20"/>
      <c r="F311" s="20"/>
      <c r="G311" s="67"/>
      <c r="H311" s="55" t="s">
        <v>22</v>
      </c>
      <c r="I311" s="20"/>
      <c r="J311" s="20"/>
      <c r="K311" s="20"/>
      <c r="L311" s="20"/>
      <c r="M311" s="20"/>
      <c r="N311" s="20"/>
      <c r="O311" s="20"/>
      <c r="P311" s="20"/>
      <c r="Q311" s="20"/>
      <c r="R311" s="20"/>
      <c r="S311" s="15"/>
      <c r="T311" s="15"/>
      <c r="U311" s="15"/>
      <c r="V311" s="15"/>
      <c r="W311" s="15"/>
      <c r="X311" s="15"/>
      <c r="Y311" s="15"/>
      <c r="Z311" s="15"/>
      <c r="AA311" s="15"/>
    </row>
    <row r="312" spans="1:27" ht="51">
      <c r="A312" s="273"/>
      <c r="B312" s="76" t="s">
        <v>78</v>
      </c>
      <c r="C312" s="20" t="s">
        <v>68</v>
      </c>
      <c r="D312" s="20" t="s">
        <v>19</v>
      </c>
      <c r="E312" s="20" t="s">
        <v>470</v>
      </c>
      <c r="F312" s="20"/>
      <c r="G312" s="67" t="s">
        <v>471</v>
      </c>
      <c r="H312" s="55" t="s">
        <v>24</v>
      </c>
      <c r="I312" s="20"/>
      <c r="J312" s="20"/>
      <c r="K312" s="20"/>
      <c r="L312" s="20"/>
      <c r="M312" s="20"/>
      <c r="N312" s="20"/>
      <c r="O312" s="20"/>
      <c r="P312" s="20"/>
      <c r="Q312" s="20"/>
      <c r="R312" s="20"/>
      <c r="S312" s="15"/>
      <c r="T312" s="15"/>
      <c r="U312" s="15"/>
      <c r="V312" s="15"/>
      <c r="W312" s="15"/>
      <c r="X312" s="15"/>
      <c r="Y312" s="15"/>
      <c r="Z312" s="15"/>
      <c r="AA312" s="15"/>
    </row>
    <row r="313" spans="1:27" ht="14.25">
      <c r="A313" s="273"/>
      <c r="B313" s="76" t="s">
        <v>78</v>
      </c>
      <c r="C313" s="20"/>
      <c r="D313" s="20"/>
      <c r="E313" s="78"/>
      <c r="F313" s="78"/>
      <c r="G313" s="67"/>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78</v>
      </c>
      <c r="C314" s="20"/>
      <c r="D314" s="20"/>
      <c r="E314" s="20"/>
      <c r="F314" s="20"/>
      <c r="G314" s="67"/>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78</v>
      </c>
      <c r="C315" s="20"/>
      <c r="D315" s="20"/>
      <c r="E315" s="20"/>
      <c r="F315" s="20"/>
      <c r="G315" s="67"/>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v>
      </c>
      <c r="C316" s="20"/>
      <c r="D316" s="20"/>
      <c r="E316" s="20"/>
      <c r="F316" s="20"/>
      <c r="G316" s="67"/>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78</v>
      </c>
      <c r="C317" s="20"/>
      <c r="D317" s="20"/>
      <c r="E317" s="20"/>
      <c r="F317" s="20"/>
      <c r="G317" s="67"/>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78</v>
      </c>
      <c r="C318" s="20"/>
      <c r="D318" s="20"/>
      <c r="E318" s="20"/>
      <c r="F318" s="20"/>
      <c r="G318" s="67"/>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78</v>
      </c>
      <c r="C319" s="20"/>
      <c r="D319" s="20"/>
      <c r="E319" s="20"/>
      <c r="F319" s="20"/>
      <c r="G319" s="67"/>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78</v>
      </c>
      <c r="C320" s="20"/>
      <c r="D320" s="20"/>
      <c r="E320" s="20"/>
      <c r="F320" s="20"/>
      <c r="G320" s="67"/>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78</v>
      </c>
      <c r="C321" s="20"/>
      <c r="D321" s="20"/>
      <c r="E321" s="20"/>
      <c r="F321" s="20"/>
      <c r="G321" s="67"/>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78</v>
      </c>
      <c r="C322" s="20"/>
      <c r="D322" s="20"/>
      <c r="E322" s="20"/>
      <c r="F322" s="20"/>
      <c r="G322" s="67"/>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78</v>
      </c>
      <c r="C323" s="20"/>
      <c r="D323" s="20"/>
      <c r="E323" s="20"/>
      <c r="F323" s="20"/>
      <c r="G323" s="67"/>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46015</v>
      </c>
      <c r="B324" s="76" t="s">
        <v>51</v>
      </c>
      <c r="C324" s="20" t="s">
        <v>18</v>
      </c>
      <c r="D324" s="20" t="s">
        <v>19</v>
      </c>
      <c r="E324" s="20" t="s">
        <v>472</v>
      </c>
      <c r="F324" s="20"/>
      <c r="G324" s="67" t="s">
        <v>473</v>
      </c>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51</v>
      </c>
      <c r="C325" s="20"/>
      <c r="D325" s="20"/>
      <c r="E325" s="20"/>
      <c r="F325" s="20"/>
      <c r="G325" s="67"/>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51</v>
      </c>
      <c r="C326" s="20"/>
      <c r="D326" s="20"/>
      <c r="E326" s="20"/>
      <c r="F326" s="20"/>
      <c r="G326" s="67"/>
      <c r="H326" s="55" t="s">
        <v>24</v>
      </c>
      <c r="I326" s="20"/>
      <c r="J326" s="20"/>
      <c r="K326" s="20"/>
      <c r="L326" s="20"/>
      <c r="M326" s="20"/>
      <c r="N326" s="20"/>
      <c r="O326" s="20"/>
      <c r="P326" s="20"/>
      <c r="Q326" s="20"/>
      <c r="R326" s="20"/>
      <c r="S326" s="15"/>
      <c r="T326" s="15"/>
      <c r="U326" s="15"/>
      <c r="V326" s="15"/>
      <c r="W326" s="15"/>
      <c r="X326" s="15"/>
      <c r="Y326" s="15"/>
      <c r="Z326" s="15"/>
      <c r="AA326" s="15"/>
    </row>
    <row r="327" spans="1:27" ht="12.75">
      <c r="A327" s="273"/>
      <c r="B327" s="76" t="s">
        <v>51</v>
      </c>
      <c r="C327" s="20"/>
      <c r="D327" s="20"/>
      <c r="E327" s="20"/>
      <c r="F327" s="20"/>
      <c r="G327" s="67"/>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78</v>
      </c>
      <c r="C328" s="20"/>
      <c r="D328" s="20"/>
      <c r="E328" s="20"/>
      <c r="F328" s="20"/>
      <c r="G328" s="67"/>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78</v>
      </c>
      <c r="C329" s="20"/>
      <c r="D329" s="20"/>
      <c r="E329" s="20"/>
      <c r="F329" s="20"/>
      <c r="G329" s="75"/>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78</v>
      </c>
      <c r="C330" s="20"/>
      <c r="D330" s="20"/>
      <c r="E330" s="20"/>
      <c r="F330" s="20"/>
      <c r="G330" s="67"/>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78</v>
      </c>
      <c r="C331" s="20"/>
      <c r="D331" s="20"/>
      <c r="E331" s="20"/>
      <c r="F331" s="20"/>
      <c r="G331" s="67"/>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78</v>
      </c>
      <c r="C332" s="20"/>
      <c r="D332" s="20"/>
      <c r="E332" s="20"/>
      <c r="F332" s="20"/>
      <c r="G332" s="67"/>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78</v>
      </c>
      <c r="C333" s="20"/>
      <c r="D333" s="20"/>
      <c r="E333" s="20"/>
      <c r="F333" s="20"/>
      <c r="G333" s="67"/>
      <c r="H333" s="55" t="s">
        <v>34</v>
      </c>
      <c r="I333" s="20"/>
      <c r="J333" s="20"/>
      <c r="K333" s="20"/>
      <c r="L333" s="20"/>
      <c r="M333" s="20"/>
      <c r="N333" s="20"/>
      <c r="O333" s="20"/>
      <c r="P333" s="20"/>
      <c r="Q333" s="20"/>
      <c r="R333" s="20"/>
      <c r="S333" s="15"/>
      <c r="T333" s="15"/>
      <c r="U333" s="15"/>
      <c r="V333" s="15"/>
      <c r="W333" s="15"/>
      <c r="X333" s="15"/>
      <c r="Y333" s="15"/>
      <c r="Z333" s="15"/>
      <c r="AA333" s="15"/>
    </row>
    <row r="334" spans="1:27" ht="76.5">
      <c r="A334" s="273"/>
      <c r="B334" s="76" t="s">
        <v>78</v>
      </c>
      <c r="C334" s="20" t="s">
        <v>154</v>
      </c>
      <c r="D334" s="20" t="s">
        <v>19</v>
      </c>
      <c r="E334" s="20"/>
      <c r="F334" s="20"/>
      <c r="G334" s="67" t="s">
        <v>474</v>
      </c>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51</v>
      </c>
      <c r="C335" s="20"/>
      <c r="D335" s="20"/>
      <c r="E335" s="20"/>
      <c r="F335" s="20"/>
      <c r="G335" s="67"/>
      <c r="H335" s="55" t="s">
        <v>36</v>
      </c>
      <c r="I335" s="20"/>
      <c r="J335" s="20"/>
      <c r="K335" s="20"/>
      <c r="L335" s="20"/>
      <c r="M335" s="20"/>
      <c r="N335" s="20"/>
      <c r="O335" s="20"/>
      <c r="P335" s="20"/>
      <c r="Q335" s="20"/>
      <c r="R335" s="20"/>
      <c r="S335" s="15"/>
      <c r="T335" s="15"/>
      <c r="U335" s="15"/>
      <c r="V335" s="15"/>
      <c r="W335" s="15"/>
      <c r="X335" s="15"/>
      <c r="Y335" s="15"/>
      <c r="Z335" s="15"/>
      <c r="AA335" s="15"/>
    </row>
    <row r="336" spans="1:27" ht="89.25">
      <c r="A336" s="273"/>
      <c r="B336" s="76" t="s">
        <v>78</v>
      </c>
      <c r="C336" s="20" t="s">
        <v>44</v>
      </c>
      <c r="D336" s="20" t="s">
        <v>19</v>
      </c>
      <c r="E336" s="20" t="s">
        <v>449</v>
      </c>
      <c r="F336" s="20"/>
      <c r="G336" s="67" t="s">
        <v>475</v>
      </c>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78</v>
      </c>
      <c r="C337" s="20"/>
      <c r="D337" s="20"/>
      <c r="E337" s="20"/>
      <c r="F337" s="20"/>
      <c r="G337" s="67"/>
      <c r="H337" s="62" t="s">
        <v>38</v>
      </c>
      <c r="I337" s="20"/>
      <c r="J337" s="20"/>
      <c r="K337" s="20"/>
      <c r="L337" s="20"/>
      <c r="M337" s="20"/>
      <c r="N337" s="20"/>
      <c r="O337" s="20"/>
      <c r="P337" s="20"/>
      <c r="Q337" s="20"/>
      <c r="R337" s="20"/>
      <c r="S337" s="15"/>
      <c r="T337" s="15"/>
      <c r="U337" s="15"/>
      <c r="V337" s="15"/>
      <c r="W337" s="15"/>
      <c r="X337" s="15"/>
      <c r="Y337" s="15"/>
      <c r="Z337" s="15"/>
      <c r="AA337" s="15"/>
    </row>
    <row r="338" spans="1:27" ht="63.75">
      <c r="A338" s="272">
        <v>46016</v>
      </c>
      <c r="B338" s="76" t="s">
        <v>16</v>
      </c>
      <c r="C338" s="20" t="s">
        <v>68</v>
      </c>
      <c r="D338" s="20" t="s">
        <v>19</v>
      </c>
      <c r="E338" s="20" t="s">
        <v>476</v>
      </c>
      <c r="F338" s="20"/>
      <c r="G338" s="67" t="s">
        <v>477</v>
      </c>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16</v>
      </c>
      <c r="C339" s="20"/>
      <c r="D339" s="20"/>
      <c r="E339" s="20"/>
      <c r="F339" s="20"/>
      <c r="G339" s="67"/>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16</v>
      </c>
      <c r="C340" s="20"/>
      <c r="D340" s="20"/>
      <c r="E340" s="20"/>
      <c r="F340" s="20"/>
      <c r="G340" s="67"/>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16</v>
      </c>
      <c r="C341" s="20"/>
      <c r="D341" s="20"/>
      <c r="E341" s="20"/>
      <c r="F341" s="20"/>
      <c r="G341" s="67"/>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16</v>
      </c>
      <c r="C342" s="20"/>
      <c r="D342" s="20"/>
      <c r="E342" s="20"/>
      <c r="F342" s="20"/>
      <c r="G342" s="67"/>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16</v>
      </c>
      <c r="C343" s="20"/>
      <c r="D343" s="20"/>
      <c r="E343" s="20"/>
      <c r="F343" s="20"/>
      <c r="G343" s="67"/>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16</v>
      </c>
      <c r="C344" s="20"/>
      <c r="D344" s="20"/>
      <c r="E344" s="20"/>
      <c r="F344" s="20"/>
      <c r="G344" s="67"/>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16</v>
      </c>
      <c r="C345" s="20"/>
      <c r="D345" s="20"/>
      <c r="E345" s="20"/>
      <c r="F345" s="20"/>
      <c r="G345" s="67"/>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16</v>
      </c>
      <c r="C346" s="20"/>
      <c r="D346" s="20"/>
      <c r="E346" s="20"/>
      <c r="F346" s="20"/>
      <c r="G346" s="67"/>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78</v>
      </c>
      <c r="C347" s="20"/>
      <c r="D347" s="20"/>
      <c r="E347" s="20"/>
      <c r="F347" s="20"/>
      <c r="G347" s="67"/>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78</v>
      </c>
      <c r="C348" s="20"/>
      <c r="D348" s="20"/>
      <c r="E348" s="20"/>
      <c r="F348" s="20"/>
      <c r="G348" s="67"/>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78</v>
      </c>
      <c r="C349" s="20"/>
      <c r="D349" s="20"/>
      <c r="E349" s="20"/>
      <c r="F349" s="20"/>
      <c r="G349" s="67"/>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v>
      </c>
      <c r="C350" s="20"/>
      <c r="D350" s="20"/>
      <c r="E350" s="20"/>
      <c r="F350" s="20"/>
      <c r="G350" s="67"/>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v>
      </c>
      <c r="C351" s="20"/>
      <c r="D351" s="20"/>
      <c r="E351" s="20"/>
      <c r="F351" s="20"/>
      <c r="G351" s="67"/>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46017</v>
      </c>
      <c r="B352" s="76" t="s">
        <v>16</v>
      </c>
      <c r="C352" s="20"/>
      <c r="D352" s="20"/>
      <c r="E352" s="20"/>
      <c r="F352" s="20"/>
      <c r="G352" s="67"/>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16</v>
      </c>
      <c r="C353" s="20"/>
      <c r="D353" s="20"/>
      <c r="E353" s="20"/>
      <c r="F353" s="20"/>
      <c r="G353" s="67"/>
      <c r="H353" s="55" t="s">
        <v>22</v>
      </c>
      <c r="I353" s="20"/>
      <c r="J353" s="20"/>
      <c r="K353" s="20"/>
      <c r="L353" s="20"/>
      <c r="M353" s="20"/>
      <c r="N353" s="20"/>
      <c r="O353" s="20"/>
      <c r="P353" s="20"/>
      <c r="Q353" s="20"/>
      <c r="R353" s="20"/>
      <c r="S353" s="15"/>
      <c r="T353" s="15"/>
      <c r="U353" s="15"/>
      <c r="V353" s="15"/>
      <c r="W353" s="15"/>
      <c r="X353" s="15"/>
      <c r="Y353" s="15"/>
      <c r="Z353" s="15"/>
      <c r="AA353" s="15"/>
    </row>
    <row r="354" spans="1:27" ht="12.75">
      <c r="A354" s="273"/>
      <c r="B354" s="76" t="s">
        <v>16</v>
      </c>
      <c r="C354" s="20"/>
      <c r="D354" s="20"/>
      <c r="E354" s="20"/>
      <c r="F354" s="20"/>
      <c r="G354" s="67"/>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16</v>
      </c>
      <c r="C355" s="20"/>
      <c r="D355" s="20"/>
      <c r="E355" s="20"/>
      <c r="F355" s="20"/>
      <c r="G355" s="67"/>
      <c r="H355" s="55" t="s">
        <v>25</v>
      </c>
      <c r="I355" s="20"/>
      <c r="J355" s="20"/>
      <c r="K355" s="20"/>
      <c r="L355" s="20"/>
      <c r="M355" s="20"/>
      <c r="N355" s="20"/>
      <c r="O355" s="20"/>
      <c r="P355" s="20"/>
      <c r="Q355" s="20"/>
      <c r="R355" s="20"/>
      <c r="S355" s="15"/>
      <c r="T355" s="15"/>
      <c r="U355" s="15"/>
      <c r="V355" s="15"/>
      <c r="W355" s="15"/>
      <c r="X355" s="15"/>
      <c r="Y355" s="15"/>
      <c r="Z355" s="15"/>
      <c r="AA355" s="15"/>
    </row>
    <row r="356" spans="1:27" ht="38.25">
      <c r="A356" s="273"/>
      <c r="B356" s="76" t="s">
        <v>16</v>
      </c>
      <c r="C356" s="20" t="s">
        <v>18</v>
      </c>
      <c r="D356" s="20" t="s">
        <v>19</v>
      </c>
      <c r="E356" s="20" t="s">
        <v>165</v>
      </c>
      <c r="F356" s="20"/>
      <c r="G356" s="67" t="s">
        <v>478</v>
      </c>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16</v>
      </c>
      <c r="C357" s="20"/>
      <c r="D357" s="20"/>
      <c r="E357" s="20"/>
      <c r="F357" s="20"/>
      <c r="G357" s="67"/>
      <c r="H357" s="55" t="s">
        <v>27</v>
      </c>
      <c r="I357" s="20"/>
      <c r="J357" s="20"/>
      <c r="K357" s="20"/>
      <c r="L357" s="20"/>
      <c r="M357" s="20"/>
      <c r="N357" s="20"/>
      <c r="O357" s="20"/>
      <c r="P357" s="20"/>
      <c r="Q357" s="20"/>
      <c r="R357" s="20"/>
      <c r="S357" s="15"/>
      <c r="T357" s="15"/>
      <c r="U357" s="15"/>
      <c r="V357" s="15"/>
      <c r="W357" s="15"/>
      <c r="X357" s="15"/>
      <c r="Y357" s="15"/>
      <c r="Z357" s="15"/>
      <c r="AA357" s="15"/>
    </row>
    <row r="358" spans="1:27" ht="76.5">
      <c r="A358" s="273"/>
      <c r="B358" s="76" t="s">
        <v>16</v>
      </c>
      <c r="C358" s="20" t="s">
        <v>18</v>
      </c>
      <c r="D358" s="20" t="s">
        <v>19</v>
      </c>
      <c r="E358" s="20" t="s">
        <v>479</v>
      </c>
      <c r="F358" s="20"/>
      <c r="G358" s="67" t="s">
        <v>480</v>
      </c>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16</v>
      </c>
      <c r="C359" s="20"/>
      <c r="D359" s="20"/>
      <c r="E359" s="20"/>
      <c r="F359" s="20"/>
      <c r="G359" s="67"/>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16</v>
      </c>
      <c r="C360" s="20"/>
      <c r="D360" s="20"/>
      <c r="E360" s="20"/>
      <c r="F360" s="20"/>
      <c r="G360" s="67"/>
      <c r="H360" s="55" t="s">
        <v>30</v>
      </c>
      <c r="I360" s="20"/>
      <c r="J360" s="20"/>
      <c r="K360" s="20"/>
      <c r="L360" s="20"/>
      <c r="M360" s="20"/>
      <c r="N360" s="20"/>
      <c r="O360" s="20"/>
      <c r="P360" s="20"/>
      <c r="Q360" s="20"/>
      <c r="R360" s="20"/>
      <c r="S360" s="15"/>
      <c r="T360" s="15"/>
      <c r="U360" s="15"/>
      <c r="V360" s="15"/>
      <c r="W360" s="15"/>
      <c r="X360" s="15"/>
      <c r="Y360" s="15"/>
      <c r="Z360" s="15"/>
      <c r="AA360" s="15"/>
    </row>
    <row r="361" spans="1:27" ht="114.75">
      <c r="A361" s="273"/>
      <c r="B361" s="76" t="s">
        <v>78</v>
      </c>
      <c r="C361" s="20" t="s">
        <v>68</v>
      </c>
      <c r="D361" s="20" t="s">
        <v>19</v>
      </c>
      <c r="E361" s="20" t="s">
        <v>481</v>
      </c>
      <c r="F361" s="20"/>
      <c r="G361" s="67" t="s">
        <v>482</v>
      </c>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78</v>
      </c>
      <c r="C362" s="20"/>
      <c r="D362" s="20"/>
      <c r="E362" s="20"/>
      <c r="F362" s="20"/>
      <c r="G362" s="67"/>
      <c r="H362" s="55" t="s">
        <v>35</v>
      </c>
      <c r="I362" s="20"/>
      <c r="J362" s="20"/>
      <c r="K362" s="20"/>
      <c r="L362" s="20"/>
      <c r="M362" s="20"/>
      <c r="N362" s="20"/>
      <c r="O362" s="20"/>
      <c r="P362" s="20"/>
      <c r="Q362" s="20"/>
      <c r="R362" s="20"/>
      <c r="S362" s="15"/>
      <c r="T362" s="15"/>
      <c r="U362" s="15"/>
      <c r="V362" s="15"/>
      <c r="W362" s="15"/>
      <c r="X362" s="15"/>
      <c r="Y362" s="15"/>
      <c r="Z362" s="15"/>
      <c r="AA362" s="15"/>
    </row>
    <row r="363" spans="1:27" ht="12.75">
      <c r="A363" s="273"/>
      <c r="B363" s="76" t="s">
        <v>78</v>
      </c>
      <c r="C363" s="20"/>
      <c r="D363" s="20"/>
      <c r="E363" s="97"/>
      <c r="F363" s="20"/>
      <c r="G363" s="67"/>
      <c r="H363" s="55" t="s">
        <v>36</v>
      </c>
      <c r="I363" s="20"/>
      <c r="J363" s="20"/>
      <c r="K363" s="20"/>
      <c r="L363" s="20"/>
      <c r="M363" s="20"/>
      <c r="N363" s="20"/>
      <c r="O363" s="20"/>
      <c r="P363" s="20"/>
      <c r="Q363" s="20"/>
      <c r="R363" s="20"/>
      <c r="S363" s="15"/>
      <c r="T363" s="15"/>
      <c r="U363" s="15"/>
      <c r="V363" s="15"/>
      <c r="W363" s="15"/>
      <c r="X363" s="15"/>
      <c r="Y363" s="15"/>
      <c r="Z363" s="15"/>
      <c r="AA363" s="15"/>
    </row>
    <row r="364" spans="1:27" ht="38.25">
      <c r="A364" s="273"/>
      <c r="B364" s="76" t="s">
        <v>78</v>
      </c>
      <c r="C364" s="20" t="s">
        <v>18</v>
      </c>
      <c r="D364" s="20" t="s">
        <v>19</v>
      </c>
      <c r="E364" s="20"/>
      <c r="F364" s="20"/>
      <c r="G364" s="67" t="s">
        <v>483</v>
      </c>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67"/>
      <c r="H365" s="62" t="s">
        <v>38</v>
      </c>
      <c r="I365" s="20"/>
      <c r="J365" s="20"/>
      <c r="K365" s="20"/>
      <c r="L365" s="20"/>
      <c r="M365" s="20"/>
      <c r="N365" s="20"/>
      <c r="O365" s="20"/>
      <c r="P365" s="20"/>
      <c r="Q365" s="20"/>
      <c r="R365" s="20"/>
      <c r="S365" s="15"/>
      <c r="T365" s="15"/>
      <c r="U365" s="15"/>
      <c r="V365" s="15"/>
      <c r="W365" s="15"/>
      <c r="X365" s="15"/>
      <c r="Y365" s="15"/>
      <c r="Z365" s="15"/>
      <c r="AA365" s="15"/>
    </row>
    <row r="366" spans="1:27" ht="38.25">
      <c r="A366" s="272">
        <v>46018</v>
      </c>
      <c r="B366" s="76" t="s">
        <v>78</v>
      </c>
      <c r="C366" s="20" t="s">
        <v>18</v>
      </c>
      <c r="D366" s="20" t="s">
        <v>19</v>
      </c>
      <c r="E366" s="20"/>
      <c r="F366" s="20"/>
      <c r="G366" s="67" t="s">
        <v>484</v>
      </c>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78</v>
      </c>
      <c r="C367" s="20"/>
      <c r="D367" s="20"/>
      <c r="E367" s="20"/>
      <c r="F367" s="20"/>
      <c r="G367" s="67"/>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78</v>
      </c>
      <c r="C368" s="20"/>
      <c r="D368" s="20"/>
      <c r="E368" s="20"/>
      <c r="F368" s="20"/>
      <c r="G368" s="67"/>
      <c r="H368" s="55" t="s">
        <v>24</v>
      </c>
      <c r="I368" s="20"/>
      <c r="J368" s="20"/>
      <c r="K368" s="20"/>
      <c r="L368" s="20"/>
      <c r="M368" s="20"/>
      <c r="N368" s="20"/>
      <c r="O368" s="20"/>
      <c r="P368" s="20"/>
      <c r="Q368" s="20"/>
      <c r="R368" s="20"/>
      <c r="S368" s="15"/>
      <c r="T368" s="15"/>
      <c r="U368" s="15"/>
      <c r="V368" s="15"/>
      <c r="W368" s="15"/>
      <c r="X368" s="15"/>
      <c r="Y368" s="15"/>
      <c r="Z368" s="15"/>
      <c r="AA368" s="15"/>
    </row>
    <row r="369" spans="1:27" ht="51">
      <c r="A369" s="273"/>
      <c r="B369" s="76" t="s">
        <v>78</v>
      </c>
      <c r="C369" s="20" t="s">
        <v>18</v>
      </c>
      <c r="D369" s="20" t="s">
        <v>19</v>
      </c>
      <c r="E369" s="20"/>
      <c r="F369" s="20"/>
      <c r="G369" s="67" t="s">
        <v>485</v>
      </c>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78</v>
      </c>
      <c r="C370" s="20"/>
      <c r="D370" s="20"/>
      <c r="E370" s="20"/>
      <c r="F370" s="20"/>
      <c r="G370" s="67"/>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78</v>
      </c>
      <c r="C371" s="20"/>
      <c r="D371" s="20"/>
      <c r="E371" s="20"/>
      <c r="F371" s="20"/>
      <c r="G371" s="67"/>
      <c r="H371" s="55" t="s">
        <v>27</v>
      </c>
      <c r="I371" s="20"/>
      <c r="J371" s="20"/>
      <c r="K371" s="20"/>
      <c r="L371" s="20"/>
      <c r="M371" s="20"/>
      <c r="N371" s="20"/>
      <c r="O371" s="20"/>
      <c r="P371" s="20"/>
      <c r="Q371" s="20"/>
      <c r="R371" s="20"/>
      <c r="S371" s="15"/>
      <c r="T371" s="15"/>
      <c r="U371" s="15"/>
      <c r="V371" s="15"/>
      <c r="W371" s="15"/>
      <c r="X371" s="15"/>
      <c r="Y371" s="15"/>
      <c r="Z371" s="15"/>
      <c r="AA371" s="15"/>
    </row>
    <row r="372" spans="1:27" ht="25.5">
      <c r="A372" s="273"/>
      <c r="B372" s="76" t="s">
        <v>78</v>
      </c>
      <c r="C372" s="20" t="s">
        <v>68</v>
      </c>
      <c r="D372" s="20" t="s">
        <v>19</v>
      </c>
      <c r="E372" s="20" t="s">
        <v>486</v>
      </c>
      <c r="F372" s="20"/>
      <c r="G372" s="67" t="s">
        <v>303</v>
      </c>
      <c r="H372" s="55" t="s">
        <v>28</v>
      </c>
      <c r="I372" s="20"/>
      <c r="J372" s="20"/>
      <c r="K372" s="20"/>
      <c r="L372" s="20"/>
      <c r="M372" s="20"/>
      <c r="N372" s="20"/>
      <c r="O372" s="20"/>
      <c r="P372" s="20"/>
      <c r="Q372" s="20"/>
      <c r="R372" s="20"/>
      <c r="S372" s="15"/>
      <c r="T372" s="15"/>
      <c r="U372" s="15"/>
      <c r="V372" s="15"/>
      <c r="W372" s="15"/>
      <c r="X372" s="15"/>
      <c r="Y372" s="15"/>
      <c r="Z372" s="15"/>
      <c r="AA372" s="15"/>
    </row>
    <row r="373" spans="1:27" ht="76.5">
      <c r="A373" s="273"/>
      <c r="B373" s="76" t="s">
        <v>78</v>
      </c>
      <c r="C373" s="20" t="s">
        <v>44</v>
      </c>
      <c r="D373" s="20" t="s">
        <v>19</v>
      </c>
      <c r="E373" s="20" t="s">
        <v>449</v>
      </c>
      <c r="F373" s="20"/>
      <c r="G373" s="67" t="s">
        <v>487</v>
      </c>
      <c r="H373" s="55" t="s">
        <v>29</v>
      </c>
      <c r="I373" s="20"/>
      <c r="J373" s="20"/>
      <c r="K373" s="20"/>
      <c r="L373" s="20"/>
      <c r="M373" s="20"/>
      <c r="N373" s="20"/>
      <c r="O373" s="20"/>
      <c r="P373" s="20"/>
      <c r="Q373" s="20"/>
      <c r="R373" s="20"/>
      <c r="S373" s="15"/>
      <c r="T373" s="15"/>
      <c r="U373" s="15"/>
      <c r="V373" s="15"/>
      <c r="W373" s="15"/>
      <c r="X373" s="15"/>
      <c r="Y373" s="15"/>
      <c r="Z373" s="15"/>
      <c r="AA373" s="15"/>
    </row>
    <row r="374" spans="1:27" ht="242.25">
      <c r="A374" s="273"/>
      <c r="B374" s="76" t="s">
        <v>78</v>
      </c>
      <c r="C374" s="20" t="s">
        <v>18</v>
      </c>
      <c r="D374" s="20" t="s">
        <v>19</v>
      </c>
      <c r="E374" s="20"/>
      <c r="F374" s="20"/>
      <c r="G374" s="67" t="s">
        <v>488</v>
      </c>
      <c r="H374" s="55" t="s">
        <v>30</v>
      </c>
      <c r="I374" s="20"/>
      <c r="J374" s="20"/>
      <c r="K374" s="20"/>
      <c r="L374" s="20"/>
      <c r="M374" s="20"/>
      <c r="N374" s="20"/>
      <c r="O374" s="20"/>
      <c r="P374" s="20"/>
      <c r="Q374" s="20"/>
      <c r="R374" s="20"/>
      <c r="S374" s="15"/>
      <c r="T374" s="15"/>
      <c r="U374" s="15"/>
      <c r="V374" s="15"/>
      <c r="W374" s="15"/>
      <c r="X374" s="15"/>
      <c r="Y374" s="15"/>
      <c r="Z374" s="15"/>
      <c r="AA374" s="15"/>
    </row>
    <row r="375" spans="1:27" ht="395.25">
      <c r="A375" s="273"/>
      <c r="B375" s="76" t="s">
        <v>78</v>
      </c>
      <c r="C375" s="20" t="s">
        <v>154</v>
      </c>
      <c r="D375" s="20" t="s">
        <v>19</v>
      </c>
      <c r="E375" s="20"/>
      <c r="F375" s="20"/>
      <c r="G375" s="67" t="s">
        <v>489</v>
      </c>
      <c r="H375" s="55" t="s">
        <v>34</v>
      </c>
      <c r="I375" s="20"/>
      <c r="J375" s="20"/>
      <c r="K375" s="20"/>
      <c r="L375" s="20"/>
      <c r="M375" s="20"/>
      <c r="N375" s="20"/>
      <c r="O375" s="20"/>
      <c r="P375" s="20"/>
      <c r="Q375" s="20"/>
      <c r="R375" s="20"/>
      <c r="S375" s="15"/>
      <c r="T375" s="15"/>
      <c r="U375" s="15"/>
      <c r="V375" s="15"/>
      <c r="W375" s="15"/>
      <c r="X375" s="15"/>
      <c r="Y375" s="15"/>
      <c r="Z375" s="15"/>
      <c r="AA375" s="15"/>
    </row>
    <row r="376" spans="1:27" ht="178.5">
      <c r="A376" s="273"/>
      <c r="B376" s="76" t="s">
        <v>78</v>
      </c>
      <c r="C376" s="20" t="s">
        <v>68</v>
      </c>
      <c r="D376" s="20" t="s">
        <v>19</v>
      </c>
      <c r="E376" s="20" t="s">
        <v>490</v>
      </c>
      <c r="F376" s="20"/>
      <c r="G376" s="67" t="s">
        <v>491</v>
      </c>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78</v>
      </c>
      <c r="C377" s="20"/>
      <c r="D377" s="20"/>
      <c r="E377" s="20"/>
      <c r="F377" s="20"/>
      <c r="G377" s="67"/>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78</v>
      </c>
      <c r="C378" s="20"/>
      <c r="D378" s="20"/>
      <c r="E378" s="20"/>
      <c r="F378" s="20"/>
      <c r="G378" s="67"/>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78</v>
      </c>
      <c r="C379" s="20"/>
      <c r="D379" s="20"/>
      <c r="E379" s="20"/>
      <c r="F379" s="20"/>
      <c r="G379" s="67"/>
      <c r="H379" s="62" t="s">
        <v>38</v>
      </c>
      <c r="I379" s="20"/>
      <c r="J379" s="20"/>
      <c r="K379" s="20"/>
      <c r="L379" s="20"/>
      <c r="M379" s="20"/>
      <c r="N379" s="20"/>
      <c r="O379" s="20"/>
      <c r="P379" s="20"/>
      <c r="Q379" s="20"/>
      <c r="R379" s="20"/>
      <c r="S379" s="15"/>
      <c r="T379" s="15"/>
      <c r="U379" s="15"/>
      <c r="V379" s="15"/>
      <c r="W379" s="15"/>
      <c r="X379" s="15"/>
      <c r="Y379" s="15"/>
      <c r="Z379" s="15"/>
      <c r="AA379" s="15"/>
    </row>
    <row r="380" spans="1:27" ht="76.5">
      <c r="A380" s="272">
        <v>46019</v>
      </c>
      <c r="B380" s="76" t="s">
        <v>78</v>
      </c>
      <c r="C380" s="20" t="s">
        <v>18</v>
      </c>
      <c r="D380" s="20" t="s">
        <v>19</v>
      </c>
      <c r="E380" s="20"/>
      <c r="F380" s="20"/>
      <c r="G380" s="67" t="s">
        <v>492</v>
      </c>
      <c r="H380" s="61" t="s">
        <v>17</v>
      </c>
      <c r="I380" s="20"/>
      <c r="J380" s="20"/>
      <c r="K380" s="20"/>
      <c r="L380" s="20"/>
      <c r="M380" s="20"/>
      <c r="N380" s="20"/>
      <c r="O380" s="20"/>
      <c r="P380" s="20"/>
      <c r="Q380" s="20"/>
      <c r="R380" s="20"/>
      <c r="S380" s="15"/>
      <c r="T380" s="15"/>
      <c r="U380" s="15"/>
      <c r="V380" s="15"/>
      <c r="W380" s="15"/>
      <c r="X380" s="15"/>
      <c r="Y380" s="15"/>
      <c r="Z380" s="15"/>
      <c r="AA380" s="15"/>
    </row>
    <row r="381" spans="1:27" ht="114.75">
      <c r="A381" s="273"/>
      <c r="B381" s="76" t="s">
        <v>78</v>
      </c>
      <c r="C381" s="20" t="s">
        <v>18</v>
      </c>
      <c r="D381" s="20" t="s">
        <v>19</v>
      </c>
      <c r="E381" s="20"/>
      <c r="F381" s="20"/>
      <c r="G381" s="67" t="s">
        <v>493</v>
      </c>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78</v>
      </c>
      <c r="C382" s="20"/>
      <c r="D382" s="20"/>
      <c r="E382" s="20"/>
      <c r="F382" s="20"/>
      <c r="G382" s="67"/>
      <c r="H382" s="55" t="s">
        <v>24</v>
      </c>
      <c r="I382" s="20"/>
      <c r="J382" s="20"/>
      <c r="K382" s="20"/>
      <c r="L382" s="20"/>
      <c r="M382" s="20"/>
      <c r="N382" s="20"/>
      <c r="O382" s="20"/>
      <c r="P382" s="20"/>
      <c r="Q382" s="20"/>
      <c r="R382" s="20"/>
      <c r="S382" s="15"/>
      <c r="T382" s="15"/>
      <c r="U382" s="15"/>
      <c r="V382" s="15"/>
      <c r="W382" s="15"/>
      <c r="X382" s="15"/>
      <c r="Y382" s="15"/>
      <c r="Z382" s="15"/>
      <c r="AA382" s="15"/>
    </row>
    <row r="383" spans="1:27" ht="76.5">
      <c r="A383" s="273"/>
      <c r="B383" s="76" t="s">
        <v>78</v>
      </c>
      <c r="C383" s="20" t="s">
        <v>18</v>
      </c>
      <c r="D383" s="20" t="s">
        <v>19</v>
      </c>
      <c r="E383" s="20"/>
      <c r="F383" s="20"/>
      <c r="G383" s="67" t="s">
        <v>494</v>
      </c>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78</v>
      </c>
      <c r="C384" s="20"/>
      <c r="D384" s="20"/>
      <c r="E384" s="20"/>
      <c r="F384" s="20"/>
      <c r="G384" s="67"/>
      <c r="H384" s="55" t="s">
        <v>26</v>
      </c>
      <c r="I384" s="20"/>
      <c r="J384" s="20"/>
      <c r="K384" s="20"/>
      <c r="L384" s="20"/>
      <c r="M384" s="20"/>
      <c r="N384" s="20"/>
      <c r="O384" s="20"/>
      <c r="P384" s="20"/>
      <c r="Q384" s="20"/>
      <c r="R384" s="20"/>
      <c r="S384" s="15"/>
      <c r="T384" s="15"/>
      <c r="U384" s="15"/>
      <c r="V384" s="15"/>
      <c r="W384" s="15"/>
      <c r="X384" s="15"/>
      <c r="Y384" s="15"/>
      <c r="Z384" s="15"/>
      <c r="AA384" s="15"/>
    </row>
    <row r="385" spans="1:27" ht="51">
      <c r="A385" s="273"/>
      <c r="B385" s="76" t="s">
        <v>78</v>
      </c>
      <c r="C385" s="20" t="s">
        <v>68</v>
      </c>
      <c r="D385" s="20" t="s">
        <v>19</v>
      </c>
      <c r="E385" s="20" t="s">
        <v>495</v>
      </c>
      <c r="F385" s="20"/>
      <c r="G385" s="67" t="s">
        <v>496</v>
      </c>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78</v>
      </c>
      <c r="C386" s="20"/>
      <c r="D386" s="20"/>
      <c r="E386" s="20"/>
      <c r="F386" s="20"/>
      <c r="G386" s="67"/>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c r="D387" s="20"/>
      <c r="E387" s="20"/>
      <c r="F387" s="20"/>
      <c r="G387" s="67"/>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78</v>
      </c>
      <c r="C388" s="20" t="s">
        <v>18</v>
      </c>
      <c r="D388" s="20" t="s">
        <v>19</v>
      </c>
      <c r="E388" s="20"/>
      <c r="F388" s="20"/>
      <c r="G388" s="67" t="s">
        <v>497</v>
      </c>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78</v>
      </c>
      <c r="C389" s="20"/>
      <c r="D389" s="20"/>
      <c r="E389" s="20"/>
      <c r="F389" s="20"/>
      <c r="G389" s="67"/>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78</v>
      </c>
      <c r="C390" s="20"/>
      <c r="D390" s="20"/>
      <c r="E390" s="20"/>
      <c r="F390" s="20"/>
      <c r="G390" s="67"/>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78</v>
      </c>
      <c r="C391" s="20"/>
      <c r="D391" s="20"/>
      <c r="E391" s="20"/>
      <c r="F391" s="20"/>
      <c r="G391" s="67"/>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78</v>
      </c>
      <c r="C392" s="20"/>
      <c r="D392" s="20"/>
      <c r="E392" s="20"/>
      <c r="F392" s="20"/>
      <c r="G392" s="67"/>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78</v>
      </c>
      <c r="C393" s="20"/>
      <c r="D393" s="20"/>
      <c r="E393" s="20"/>
      <c r="F393" s="20"/>
      <c r="G393" s="67"/>
      <c r="H393" s="62" t="s">
        <v>38</v>
      </c>
      <c r="I393" s="20"/>
      <c r="J393" s="20"/>
      <c r="K393" s="20"/>
      <c r="L393" s="20"/>
      <c r="M393" s="20"/>
      <c r="N393" s="20"/>
      <c r="O393" s="20"/>
      <c r="P393" s="20"/>
      <c r="Q393" s="20"/>
      <c r="R393" s="20"/>
      <c r="S393" s="15"/>
      <c r="T393" s="15"/>
      <c r="U393" s="15"/>
      <c r="V393" s="15"/>
      <c r="W393" s="15"/>
      <c r="X393" s="15"/>
      <c r="Y393" s="15"/>
      <c r="Z393" s="15"/>
      <c r="AA393" s="15"/>
    </row>
    <row r="394" spans="1:27" ht="12.75">
      <c r="A394" s="272">
        <v>46020</v>
      </c>
      <c r="B394" s="76" t="s">
        <v>78</v>
      </c>
      <c r="C394" s="20"/>
      <c r="D394" s="20"/>
      <c r="E394" s="20"/>
      <c r="F394" s="20"/>
      <c r="G394" s="67"/>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78</v>
      </c>
      <c r="C395" s="20"/>
      <c r="D395" s="20"/>
      <c r="E395" s="20"/>
      <c r="F395" s="20"/>
      <c r="G395" s="67"/>
      <c r="H395" s="55" t="s">
        <v>22</v>
      </c>
      <c r="I395" s="20"/>
      <c r="J395" s="20"/>
      <c r="K395" s="20"/>
      <c r="L395" s="20"/>
      <c r="M395" s="20"/>
      <c r="N395" s="20"/>
      <c r="O395" s="20"/>
      <c r="P395" s="20"/>
      <c r="Q395" s="20"/>
      <c r="R395" s="20"/>
      <c r="S395" s="15"/>
      <c r="T395" s="15"/>
      <c r="U395" s="15"/>
      <c r="V395" s="15"/>
      <c r="W395" s="15"/>
      <c r="X395" s="15"/>
      <c r="Y395" s="15"/>
      <c r="Z395" s="15"/>
      <c r="AA395" s="15"/>
    </row>
    <row r="396" spans="1:27" ht="12.75">
      <c r="A396" s="273"/>
      <c r="B396" s="76" t="s">
        <v>78</v>
      </c>
      <c r="C396" s="20"/>
      <c r="D396" s="20"/>
      <c r="E396" s="20"/>
      <c r="F396" s="20"/>
      <c r="G396" s="67"/>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78</v>
      </c>
      <c r="C397" s="20"/>
      <c r="D397" s="20"/>
      <c r="E397" s="20"/>
      <c r="F397" s="20"/>
      <c r="G397" s="67"/>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78</v>
      </c>
      <c r="C398" s="20"/>
      <c r="D398" s="20"/>
      <c r="E398" s="20"/>
      <c r="F398" s="20"/>
      <c r="G398" s="67"/>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78</v>
      </c>
      <c r="C399" s="20"/>
      <c r="D399" s="20"/>
      <c r="E399" s="20"/>
      <c r="F399" s="20"/>
      <c r="G399" s="67"/>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78</v>
      </c>
      <c r="C400" s="20"/>
      <c r="D400" s="20"/>
      <c r="E400" s="20"/>
      <c r="F400" s="20"/>
      <c r="G400" s="67"/>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78</v>
      </c>
      <c r="C401" s="20"/>
      <c r="D401" s="20"/>
      <c r="E401" s="20"/>
      <c r="F401" s="20"/>
      <c r="G401" s="67"/>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67"/>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78</v>
      </c>
      <c r="C403" s="20"/>
      <c r="D403" s="20"/>
      <c r="E403" s="20"/>
      <c r="F403" s="20"/>
      <c r="G403" s="67"/>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78</v>
      </c>
      <c r="C404" s="20"/>
      <c r="D404" s="20"/>
      <c r="E404" s="20"/>
      <c r="F404" s="20"/>
      <c r="G404" s="67"/>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78</v>
      </c>
      <c r="C405" s="20"/>
      <c r="D405" s="20"/>
      <c r="E405" s="20"/>
      <c r="F405" s="20"/>
      <c r="G405" s="67"/>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78</v>
      </c>
      <c r="C406" s="20"/>
      <c r="D406" s="20"/>
      <c r="E406" s="20"/>
      <c r="F406" s="20"/>
      <c r="G406" s="67"/>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78</v>
      </c>
      <c r="C407" s="20"/>
      <c r="D407" s="20"/>
      <c r="E407" s="20"/>
      <c r="F407" s="20"/>
      <c r="G407" s="67"/>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46021</v>
      </c>
      <c r="B408" s="76" t="s">
        <v>78</v>
      </c>
      <c r="C408" s="20"/>
      <c r="D408" s="50"/>
      <c r="E408" s="50"/>
      <c r="F408" s="50"/>
      <c r="G408" s="67"/>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78</v>
      </c>
      <c r="C409" s="20"/>
      <c r="D409" s="50"/>
      <c r="E409" s="50"/>
      <c r="F409" s="50"/>
      <c r="G409" s="67"/>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78</v>
      </c>
      <c r="C410" s="20"/>
      <c r="D410" s="50"/>
      <c r="E410" s="50"/>
      <c r="F410" s="50"/>
      <c r="G410" s="67"/>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78</v>
      </c>
      <c r="C411" s="20"/>
      <c r="D411" s="50"/>
      <c r="E411" s="50"/>
      <c r="F411" s="50"/>
      <c r="G411" s="67"/>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78</v>
      </c>
      <c r="C412" s="20"/>
      <c r="D412" s="50"/>
      <c r="E412" s="50"/>
      <c r="F412" s="50"/>
      <c r="G412" s="67"/>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78</v>
      </c>
      <c r="C413" s="20"/>
      <c r="D413" s="50"/>
      <c r="E413" s="50"/>
      <c r="F413" s="50"/>
      <c r="G413" s="67"/>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76" t="s">
        <v>78</v>
      </c>
      <c r="C414" s="20"/>
      <c r="D414" s="50"/>
      <c r="E414" s="50"/>
      <c r="F414" s="50"/>
      <c r="G414" s="67"/>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78</v>
      </c>
      <c r="C415" s="20"/>
      <c r="D415" s="50"/>
      <c r="E415" s="50"/>
      <c r="F415" s="50"/>
      <c r="G415" s="67"/>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78</v>
      </c>
      <c r="C416" s="20"/>
      <c r="D416" s="50"/>
      <c r="E416" s="50"/>
      <c r="F416" s="50"/>
      <c r="G416" s="67"/>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76" t="s">
        <v>78</v>
      </c>
      <c r="C417" s="20"/>
      <c r="D417" s="50"/>
      <c r="E417" s="50"/>
      <c r="F417" s="50"/>
      <c r="G417" s="67"/>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78</v>
      </c>
      <c r="C418" s="20"/>
      <c r="D418" s="50"/>
      <c r="E418" s="50"/>
      <c r="F418" s="50"/>
      <c r="G418" s="67"/>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76" t="s">
        <v>78</v>
      </c>
      <c r="C419" s="20"/>
      <c r="D419" s="50"/>
      <c r="E419" s="50"/>
      <c r="F419" s="50"/>
      <c r="G419" s="67"/>
      <c r="H419" s="55" t="s">
        <v>36</v>
      </c>
      <c r="I419" s="20"/>
      <c r="J419" s="20"/>
      <c r="K419" s="20"/>
      <c r="L419" s="20"/>
      <c r="M419" s="20"/>
      <c r="N419" s="20"/>
      <c r="O419" s="20"/>
      <c r="P419" s="20"/>
      <c r="Q419" s="20"/>
      <c r="R419" s="20"/>
      <c r="S419" s="15"/>
      <c r="T419" s="15"/>
      <c r="U419" s="15"/>
      <c r="V419" s="15"/>
      <c r="W419" s="15"/>
      <c r="X419" s="15"/>
      <c r="Y419" s="15"/>
      <c r="Z419" s="15"/>
      <c r="AA419" s="15"/>
    </row>
    <row r="420" spans="1:27" ht="15" customHeight="1">
      <c r="A420" s="273"/>
      <c r="B420" s="76" t="s">
        <v>78</v>
      </c>
      <c r="C420" s="20"/>
      <c r="D420" s="50"/>
      <c r="E420" s="50"/>
      <c r="F420" s="50"/>
      <c r="G420" s="67"/>
      <c r="H420" s="55" t="s">
        <v>37</v>
      </c>
      <c r="I420" s="20"/>
      <c r="J420" s="20"/>
      <c r="K420" s="20"/>
      <c r="L420" s="20"/>
      <c r="M420" s="20"/>
      <c r="N420" s="20"/>
      <c r="O420" s="20"/>
      <c r="P420" s="20"/>
      <c r="Q420" s="20"/>
      <c r="R420" s="20"/>
      <c r="S420" s="15"/>
      <c r="T420" s="15"/>
      <c r="U420" s="15"/>
      <c r="V420" s="15"/>
      <c r="W420" s="15"/>
      <c r="X420" s="15"/>
      <c r="Y420" s="15"/>
      <c r="Z420" s="15"/>
      <c r="AA420" s="15"/>
    </row>
    <row r="421" spans="1:27" ht="12.75">
      <c r="A421" s="274"/>
      <c r="B421" s="76" t="s">
        <v>78</v>
      </c>
      <c r="C421" s="20"/>
      <c r="D421" s="50"/>
      <c r="E421" s="50"/>
      <c r="F421" s="50"/>
      <c r="G421" s="67"/>
      <c r="H421" s="98" t="s">
        <v>38</v>
      </c>
      <c r="I421" s="20"/>
      <c r="J421" s="20"/>
      <c r="K421" s="20"/>
      <c r="L421" s="20"/>
      <c r="M421" s="20"/>
      <c r="N421" s="20"/>
      <c r="O421" s="20"/>
      <c r="P421" s="20"/>
      <c r="Q421" s="20"/>
      <c r="R421" s="20"/>
      <c r="S421" s="15"/>
      <c r="T421" s="15"/>
      <c r="U421" s="15"/>
      <c r="V421" s="15"/>
      <c r="W421" s="15"/>
      <c r="X421" s="15"/>
      <c r="Y421" s="15"/>
      <c r="Z421" s="15"/>
      <c r="AA421" s="15"/>
    </row>
    <row r="422" spans="1:27" ht="12.75">
      <c r="A422" s="272">
        <v>46022</v>
      </c>
      <c r="B422" s="76" t="s">
        <v>78</v>
      </c>
      <c r="C422" s="20"/>
      <c r="D422" s="50"/>
      <c r="E422" s="50"/>
      <c r="F422" s="50"/>
      <c r="G422" s="67"/>
      <c r="H422" s="61" t="s">
        <v>17</v>
      </c>
      <c r="I422" s="15"/>
      <c r="J422" s="15"/>
      <c r="K422" s="15"/>
      <c r="L422" s="15"/>
      <c r="M422" s="15"/>
      <c r="N422" s="15"/>
      <c r="O422" s="15"/>
      <c r="P422" s="15"/>
      <c r="Q422" s="15"/>
      <c r="R422" s="15"/>
      <c r="S422" s="15"/>
      <c r="T422" s="15"/>
      <c r="U422" s="15"/>
      <c r="V422" s="15"/>
      <c r="W422" s="15"/>
      <c r="X422" s="15"/>
      <c r="Y422" s="15"/>
      <c r="Z422" s="15"/>
      <c r="AA422" s="15"/>
    </row>
    <row r="423" spans="1:27" ht="12.75">
      <c r="A423" s="273"/>
      <c r="B423" s="76" t="s">
        <v>78</v>
      </c>
      <c r="C423" s="20"/>
      <c r="D423" s="50"/>
      <c r="E423" s="50"/>
      <c r="F423" s="50"/>
      <c r="G423" s="67"/>
      <c r="H423" s="55" t="s">
        <v>22</v>
      </c>
      <c r="I423" s="15"/>
      <c r="J423" s="15"/>
      <c r="K423" s="15"/>
      <c r="L423" s="15"/>
      <c r="M423" s="15"/>
      <c r="N423" s="15"/>
      <c r="O423" s="15"/>
      <c r="P423" s="15"/>
      <c r="Q423" s="15"/>
      <c r="R423" s="15"/>
      <c r="S423" s="15"/>
      <c r="T423" s="15"/>
      <c r="U423" s="15"/>
      <c r="V423" s="15"/>
      <c r="W423" s="15"/>
      <c r="X423" s="15"/>
      <c r="Y423" s="15"/>
      <c r="Z423" s="15"/>
      <c r="AA423" s="15"/>
    </row>
    <row r="424" spans="1:27" ht="12.75">
      <c r="A424" s="273"/>
      <c r="B424" s="76" t="s">
        <v>78</v>
      </c>
      <c r="C424" s="20"/>
      <c r="D424" s="50"/>
      <c r="E424" s="50"/>
      <c r="F424" s="50"/>
      <c r="G424" s="67"/>
      <c r="H424" s="55" t="s">
        <v>24</v>
      </c>
      <c r="I424" s="15"/>
      <c r="J424" s="15"/>
      <c r="K424" s="15"/>
      <c r="L424" s="15"/>
      <c r="M424" s="15"/>
      <c r="N424" s="15"/>
      <c r="O424" s="15"/>
      <c r="P424" s="15"/>
      <c r="Q424" s="15"/>
      <c r="R424" s="15"/>
      <c r="S424" s="15"/>
      <c r="T424" s="15"/>
      <c r="U424" s="15"/>
      <c r="V424" s="15"/>
      <c r="W424" s="15"/>
      <c r="X424" s="15"/>
      <c r="Y424" s="15"/>
      <c r="Z424" s="15"/>
      <c r="AA424" s="15"/>
    </row>
    <row r="425" spans="1:27" ht="12.75">
      <c r="A425" s="273"/>
      <c r="B425" s="76" t="s">
        <v>78</v>
      </c>
      <c r="C425" s="20"/>
      <c r="D425" s="50"/>
      <c r="E425" s="50"/>
      <c r="F425" s="50"/>
      <c r="G425" s="67"/>
      <c r="H425" s="55" t="s">
        <v>25</v>
      </c>
      <c r="I425" s="15"/>
      <c r="J425" s="15"/>
      <c r="K425" s="15"/>
      <c r="L425" s="15"/>
      <c r="M425" s="15"/>
      <c r="N425" s="15"/>
      <c r="O425" s="15"/>
      <c r="P425" s="15"/>
      <c r="Q425" s="15"/>
      <c r="R425" s="15"/>
      <c r="S425" s="15"/>
      <c r="T425" s="15"/>
      <c r="U425" s="15"/>
      <c r="V425" s="15"/>
      <c r="W425" s="15"/>
      <c r="X425" s="15"/>
      <c r="Y425" s="15"/>
      <c r="Z425" s="15"/>
      <c r="AA425" s="15"/>
    </row>
    <row r="426" spans="1:27" ht="12.75">
      <c r="A426" s="273"/>
      <c r="B426" s="76" t="s">
        <v>78</v>
      </c>
      <c r="C426" s="20"/>
      <c r="D426" s="50"/>
      <c r="E426" s="50"/>
      <c r="F426" s="50"/>
      <c r="G426" s="67"/>
      <c r="H426" s="55" t="s">
        <v>26</v>
      </c>
      <c r="I426" s="15"/>
      <c r="J426" s="15"/>
      <c r="K426" s="15"/>
      <c r="L426" s="15"/>
      <c r="M426" s="15"/>
      <c r="N426" s="15"/>
      <c r="O426" s="15"/>
      <c r="P426" s="15"/>
      <c r="Q426" s="15"/>
      <c r="R426" s="15"/>
      <c r="S426" s="15"/>
      <c r="T426" s="15"/>
      <c r="U426" s="15"/>
      <c r="V426" s="15"/>
      <c r="W426" s="15"/>
      <c r="X426" s="15"/>
      <c r="Y426" s="15"/>
      <c r="Z426" s="15"/>
      <c r="AA426" s="15"/>
    </row>
    <row r="427" spans="1:27" ht="12.75">
      <c r="A427" s="273"/>
      <c r="B427" s="76" t="s">
        <v>78</v>
      </c>
      <c r="C427" s="20"/>
      <c r="D427" s="50"/>
      <c r="E427" s="50"/>
      <c r="F427" s="50"/>
      <c r="G427" s="67"/>
      <c r="H427" s="55" t="s">
        <v>27</v>
      </c>
      <c r="I427" s="15"/>
      <c r="J427" s="15"/>
      <c r="K427" s="15"/>
      <c r="L427" s="15"/>
      <c r="M427" s="15"/>
      <c r="N427" s="15"/>
      <c r="O427" s="15"/>
      <c r="P427" s="15"/>
      <c r="Q427" s="15"/>
      <c r="R427" s="15"/>
      <c r="S427" s="15"/>
      <c r="T427" s="15"/>
      <c r="U427" s="15"/>
      <c r="V427" s="15"/>
      <c r="W427" s="15"/>
      <c r="X427" s="15"/>
      <c r="Y427" s="15"/>
      <c r="Z427" s="15"/>
      <c r="AA427" s="15"/>
    </row>
    <row r="428" spans="1:27" ht="12.75">
      <c r="A428" s="273"/>
      <c r="B428" s="76" t="s">
        <v>78</v>
      </c>
      <c r="C428" s="20"/>
      <c r="D428" s="50"/>
      <c r="E428" s="50"/>
      <c r="F428" s="50"/>
      <c r="G428" s="67"/>
      <c r="H428" s="55" t="s">
        <v>28</v>
      </c>
      <c r="I428" s="15"/>
      <c r="J428" s="15"/>
      <c r="K428" s="15"/>
      <c r="L428" s="15"/>
      <c r="M428" s="15"/>
      <c r="N428" s="15"/>
      <c r="O428" s="15"/>
      <c r="P428" s="15"/>
      <c r="Q428" s="15"/>
      <c r="R428" s="15"/>
      <c r="S428" s="15"/>
      <c r="T428" s="15"/>
      <c r="U428" s="15"/>
      <c r="V428" s="15"/>
      <c r="W428" s="15"/>
      <c r="X428" s="15"/>
      <c r="Y428" s="15"/>
      <c r="Z428" s="15"/>
      <c r="AA428" s="15"/>
    </row>
    <row r="429" spans="1:27" ht="12.75">
      <c r="A429" s="273"/>
      <c r="B429" s="76" t="s">
        <v>78</v>
      </c>
      <c r="C429" s="20"/>
      <c r="D429" s="50"/>
      <c r="E429" s="50"/>
      <c r="F429" s="50"/>
      <c r="G429" s="67"/>
      <c r="H429" s="55" t="s">
        <v>29</v>
      </c>
      <c r="I429" s="15"/>
      <c r="J429" s="15"/>
      <c r="K429" s="15"/>
      <c r="L429" s="15"/>
      <c r="M429" s="15"/>
      <c r="N429" s="15"/>
      <c r="O429" s="15"/>
      <c r="P429" s="15"/>
      <c r="Q429" s="15"/>
      <c r="R429" s="15"/>
      <c r="S429" s="15"/>
      <c r="T429" s="15"/>
      <c r="U429" s="15"/>
      <c r="V429" s="15"/>
      <c r="W429" s="15"/>
      <c r="X429" s="15"/>
      <c r="Y429" s="15"/>
      <c r="Z429" s="15"/>
      <c r="AA429" s="15"/>
    </row>
    <row r="430" spans="1:27" ht="12.75">
      <c r="A430" s="273"/>
      <c r="B430" s="76" t="s">
        <v>78</v>
      </c>
      <c r="C430" s="20"/>
      <c r="D430" s="50"/>
      <c r="E430" s="50"/>
      <c r="F430" s="50"/>
      <c r="G430" s="67"/>
      <c r="H430" s="55" t="s">
        <v>30</v>
      </c>
      <c r="I430" s="15"/>
      <c r="J430" s="15"/>
      <c r="K430" s="15"/>
      <c r="L430" s="15"/>
      <c r="M430" s="15"/>
      <c r="N430" s="15"/>
      <c r="O430" s="15"/>
      <c r="P430" s="15"/>
      <c r="Q430" s="15"/>
      <c r="R430" s="15"/>
      <c r="S430" s="15"/>
      <c r="T430" s="15"/>
      <c r="U430" s="15"/>
      <c r="V430" s="15"/>
      <c r="W430" s="15"/>
      <c r="X430" s="15"/>
      <c r="Y430" s="15"/>
      <c r="Z430" s="15"/>
      <c r="AA430" s="15"/>
    </row>
    <row r="431" spans="1:27" ht="12.75">
      <c r="A431" s="273"/>
      <c r="B431" s="76" t="s">
        <v>78</v>
      </c>
      <c r="C431" s="20"/>
      <c r="D431" s="50"/>
      <c r="E431" s="50"/>
      <c r="F431" s="50"/>
      <c r="G431" s="67"/>
      <c r="H431" s="55" t="s">
        <v>34</v>
      </c>
      <c r="I431" s="15"/>
      <c r="J431" s="15"/>
      <c r="K431" s="15"/>
      <c r="L431" s="15"/>
      <c r="M431" s="15"/>
      <c r="N431" s="15"/>
      <c r="O431" s="15"/>
      <c r="P431" s="15"/>
      <c r="Q431" s="15"/>
      <c r="R431" s="15"/>
      <c r="S431" s="15"/>
      <c r="T431" s="15"/>
      <c r="U431" s="15"/>
      <c r="V431" s="15"/>
      <c r="W431" s="15"/>
      <c r="X431" s="15"/>
      <c r="Y431" s="15"/>
      <c r="Z431" s="15"/>
      <c r="AA431" s="15"/>
    </row>
    <row r="432" spans="1:27" ht="12.75">
      <c r="A432" s="273"/>
      <c r="B432" s="76" t="s">
        <v>78</v>
      </c>
      <c r="C432" s="20"/>
      <c r="D432" s="50"/>
      <c r="E432" s="50"/>
      <c r="F432" s="50"/>
      <c r="G432" s="67"/>
      <c r="H432" s="55" t="s">
        <v>35</v>
      </c>
      <c r="I432" s="15"/>
      <c r="J432" s="15"/>
      <c r="K432" s="15"/>
      <c r="L432" s="15"/>
      <c r="M432" s="15"/>
      <c r="N432" s="15"/>
      <c r="O432" s="15"/>
      <c r="P432" s="15"/>
      <c r="Q432" s="15"/>
      <c r="R432" s="15"/>
      <c r="S432" s="15"/>
      <c r="T432" s="15"/>
      <c r="U432" s="15"/>
      <c r="V432" s="15"/>
      <c r="W432" s="15"/>
      <c r="X432" s="15"/>
      <c r="Y432" s="15"/>
      <c r="Z432" s="15"/>
      <c r="AA432" s="15"/>
    </row>
    <row r="433" spans="1:27" ht="12.75">
      <c r="A433" s="273"/>
      <c r="B433" s="76" t="s">
        <v>78</v>
      </c>
      <c r="C433" s="20"/>
      <c r="D433" s="50"/>
      <c r="E433" s="50"/>
      <c r="F433" s="50"/>
      <c r="G433" s="67"/>
      <c r="H433" s="55" t="s">
        <v>36</v>
      </c>
      <c r="I433" s="15"/>
      <c r="J433" s="15"/>
      <c r="K433" s="15"/>
      <c r="L433" s="15"/>
      <c r="M433" s="15"/>
      <c r="N433" s="15"/>
      <c r="O433" s="15"/>
      <c r="P433" s="15"/>
      <c r="Q433" s="15"/>
      <c r="R433" s="15"/>
      <c r="S433" s="15"/>
      <c r="T433" s="15"/>
      <c r="U433" s="15"/>
      <c r="V433" s="15"/>
      <c r="W433" s="15"/>
      <c r="X433" s="15"/>
      <c r="Y433" s="15"/>
      <c r="Z433" s="15"/>
      <c r="AA433" s="15"/>
    </row>
    <row r="434" spans="1:27" ht="12.75">
      <c r="A434" s="273"/>
      <c r="B434" s="76" t="s">
        <v>78</v>
      </c>
      <c r="C434" s="20"/>
      <c r="D434" s="50"/>
      <c r="E434" s="50"/>
      <c r="F434" s="50"/>
      <c r="G434" s="67"/>
      <c r="H434" s="55" t="s">
        <v>37</v>
      </c>
      <c r="I434" s="15"/>
      <c r="J434" s="15"/>
      <c r="K434" s="15"/>
      <c r="L434" s="15"/>
      <c r="M434" s="15"/>
      <c r="N434" s="15"/>
      <c r="O434" s="15"/>
      <c r="P434" s="15"/>
      <c r="Q434" s="15"/>
      <c r="R434" s="15"/>
      <c r="S434" s="15"/>
      <c r="T434" s="15"/>
      <c r="U434" s="15"/>
      <c r="V434" s="15"/>
      <c r="W434" s="15"/>
      <c r="X434" s="15"/>
      <c r="Y434" s="15"/>
      <c r="Z434" s="15"/>
      <c r="AA434" s="15"/>
    </row>
    <row r="435" spans="1:27" ht="12.75">
      <c r="A435" s="274"/>
      <c r="B435" s="76" t="s">
        <v>78</v>
      </c>
      <c r="C435" s="20"/>
      <c r="D435" s="50"/>
      <c r="E435" s="50"/>
      <c r="F435" s="50"/>
      <c r="G435" s="67"/>
      <c r="H435" s="98" t="s">
        <v>38</v>
      </c>
      <c r="I435" s="15"/>
      <c r="J435" s="15"/>
      <c r="K435" s="15"/>
      <c r="L435" s="15"/>
      <c r="M435" s="15"/>
      <c r="N435" s="15"/>
      <c r="O435" s="15"/>
      <c r="P435" s="15"/>
      <c r="Q435" s="15"/>
      <c r="R435" s="15"/>
      <c r="S435" s="15"/>
      <c r="T435" s="15"/>
      <c r="U435" s="15"/>
      <c r="V435" s="15"/>
      <c r="W435" s="15"/>
      <c r="X435" s="15"/>
      <c r="Y435" s="15"/>
      <c r="Z435" s="15"/>
      <c r="AA435" s="15"/>
    </row>
  </sheetData>
  <autoFilter ref="A1:AA435" xr:uid="{00000000-0009-0000-0000-000004000000}"/>
  <customSheetViews>
    <customSheetView guid="{EE409CCF-41C7-4BE1-8A6A-F342F255A85B}" filter="1" showAutoFilter="1">
      <pageMargins left="0.7" right="0.7" top="0.75" bottom="0.75" header="0.3" footer="0.3"/>
      <autoFilter ref="A1:AA435" xr:uid="{A95E33D3-3305-459F-8068-A8960156B598}"/>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15" r:id="rId1" xr:uid="{00000000-0004-0000-0400-000000000000}"/>
    <hyperlink ref="F20" r:id="rId2" xr:uid="{00000000-0004-0000-0400-000001000000}"/>
    <hyperlink ref="F43" r:id="rId3" xr:uid="{00000000-0004-0000-0400-000002000000}"/>
    <hyperlink ref="F62" r:id="rId4" xr:uid="{00000000-0004-0000-0400-000003000000}"/>
    <hyperlink ref="F91" r:id="rId5" xr:uid="{00000000-0004-0000-0400-000004000000}"/>
    <hyperlink ref="E194" r:id="rId6" xr:uid="{00000000-0004-0000-0400-000005000000}"/>
    <hyperlink ref="E212" r:id="rId7" xr:uid="{00000000-0004-0000-0400-000006000000}"/>
    <hyperlink ref="E215" r:id="rId8" xr:uid="{00000000-0004-0000-0400-000007000000}"/>
    <hyperlink ref="F268" r:id="rId9" xr:uid="{00000000-0004-0000-0400-000008000000}"/>
    <hyperlink ref="F296" r:id="rId10" xr:uid="{00000000-0004-0000-0400-000009000000}"/>
  </hyperlinks>
  <pageMargins left="0.7" right="0.7" top="0.75" bottom="0.75" header="0.3" footer="0.3"/>
  <legacyDrawing r:id="rId11"/>
  <extLst>
    <ext xmlns:x14="http://schemas.microsoft.com/office/spreadsheetml/2009/9/main" uri="{CCE6A557-97BC-4b89-ADB6-D9C93CAAB3DF}">
      <x14:dataValidations xmlns:xm="http://schemas.microsoft.com/office/excel/2006/main" count="3">
        <x14:dataValidation type="list" allowBlank="1" showErrorMessage="1" xr:uid="{00000000-0002-0000-0400-000000000000}">
          <x14:formula1>
            <xm:f>'Служебный лист 2'!$A$2:$A$15</xm:f>
          </x14:formula1>
          <xm:sqref>B2:B435</xm:sqref>
        </x14:dataValidation>
        <x14:dataValidation type="list" allowBlank="1" showErrorMessage="1" xr:uid="{00000000-0002-0000-0400-000001000000}">
          <x14:formula1>
            <xm:f>'Служебный лист 2'!$B$2:$B$22</xm:f>
          </x14:formula1>
          <xm:sqref>C2:C435</xm:sqref>
        </x14:dataValidation>
        <x14:dataValidation type="list" allowBlank="1" showErrorMessage="1" xr:uid="{00000000-0002-0000-0400-000002000000}">
          <x14:formula1>
            <xm:f>'Служебный лист'!$C$2:$C$1000</xm:f>
          </x14:formula1>
          <xm:sqref>D2:D435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421"/>
  <sheetViews>
    <sheetView workbookViewId="0">
      <pane ySplit="1" topLeftCell="A2" activePane="bottomLeft" state="frozen"/>
      <selection pane="bottomLeft" activeCell="B3" sqref="B3"/>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32.7109375" customWidth="1"/>
    <col min="6" max="6" width="18.7109375" customWidth="1"/>
    <col min="7" max="7" width="24.28515625" customWidth="1"/>
    <col min="8" max="8" width="11" customWidth="1"/>
  </cols>
  <sheetData>
    <row r="1" spans="1:27" ht="38.25">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45962</v>
      </c>
      <c r="B2" s="76" t="s">
        <v>78</v>
      </c>
      <c r="C2" s="20"/>
      <c r="D2" s="20"/>
      <c r="E2" s="20"/>
      <c r="F2" s="20"/>
      <c r="G2" s="17"/>
      <c r="H2" s="19" t="s">
        <v>17</v>
      </c>
      <c r="I2" s="20"/>
      <c r="J2" s="20"/>
      <c r="K2" s="20"/>
      <c r="L2" s="20"/>
      <c r="M2" s="20"/>
      <c r="N2" s="20"/>
      <c r="O2" s="20"/>
      <c r="P2" s="50"/>
      <c r="Q2" s="20"/>
      <c r="R2" s="15">
        <f>COUNTBLANK(B:B)</f>
        <v>1048155</v>
      </c>
      <c r="S2" s="15"/>
      <c r="T2" s="15"/>
      <c r="U2" s="15"/>
      <c r="V2" s="15"/>
      <c r="W2" s="15"/>
      <c r="X2" s="15"/>
      <c r="Y2" s="15"/>
      <c r="Z2" s="15"/>
      <c r="AA2" s="15"/>
    </row>
    <row r="3" spans="1:27" ht="63.75">
      <c r="A3" s="273"/>
      <c r="B3" s="76" t="s">
        <v>78</v>
      </c>
      <c r="C3" s="20" t="s">
        <v>54</v>
      </c>
      <c r="D3" s="20"/>
      <c r="E3" s="20"/>
      <c r="F3" s="20"/>
      <c r="G3" s="69" t="s">
        <v>498</v>
      </c>
      <c r="H3" s="20" t="s">
        <v>22</v>
      </c>
      <c r="I3" s="20"/>
      <c r="J3" s="20"/>
      <c r="K3" s="20"/>
      <c r="L3" s="20"/>
      <c r="M3" s="20"/>
      <c r="N3" s="20"/>
      <c r="O3" s="20"/>
      <c r="P3" s="35"/>
      <c r="Q3" s="20"/>
      <c r="R3" s="15"/>
      <c r="S3" s="15"/>
      <c r="T3" s="15"/>
      <c r="U3" s="15"/>
      <c r="V3" s="15"/>
      <c r="W3" s="15"/>
      <c r="X3" s="15"/>
      <c r="Y3" s="15"/>
      <c r="Z3" s="15"/>
      <c r="AA3" s="15"/>
    </row>
    <row r="4" spans="1:27" ht="15.75" customHeight="1">
      <c r="A4" s="273"/>
      <c r="B4" s="76" t="s">
        <v>78</v>
      </c>
      <c r="C4" s="20"/>
      <c r="D4" s="20"/>
      <c r="E4" s="20"/>
      <c r="F4" s="20"/>
      <c r="G4" s="17"/>
      <c r="H4" s="20" t="s">
        <v>24</v>
      </c>
      <c r="I4" s="20"/>
      <c r="J4" s="20"/>
      <c r="K4" s="20"/>
      <c r="L4" s="20"/>
      <c r="M4" s="20"/>
      <c r="N4" s="20"/>
      <c r="O4" s="20"/>
      <c r="P4" s="35"/>
      <c r="Q4" s="20"/>
      <c r="R4" s="15"/>
      <c r="S4" s="15"/>
      <c r="T4" s="15"/>
      <c r="U4" s="15"/>
      <c r="V4" s="15"/>
      <c r="W4" s="15"/>
      <c r="X4" s="15"/>
      <c r="Y4" s="15"/>
      <c r="Z4" s="15"/>
      <c r="AA4" s="15"/>
    </row>
    <row r="5" spans="1:27" ht="12.75">
      <c r="A5" s="273"/>
      <c r="B5" s="76" t="s">
        <v>78</v>
      </c>
      <c r="C5" s="20"/>
      <c r="D5" s="20"/>
      <c r="E5" s="20"/>
      <c r="F5" s="20"/>
      <c r="G5" s="17"/>
      <c r="H5" s="20" t="s">
        <v>25</v>
      </c>
      <c r="I5" s="20"/>
      <c r="J5" s="20"/>
      <c r="K5" s="20"/>
      <c r="L5" s="20"/>
      <c r="M5" s="20"/>
      <c r="N5" s="20"/>
      <c r="O5" s="20"/>
      <c r="P5" s="35"/>
      <c r="Q5" s="20"/>
      <c r="R5" s="15"/>
      <c r="S5" s="15"/>
      <c r="T5" s="15"/>
      <c r="U5" s="15"/>
      <c r="V5" s="15"/>
      <c r="W5" s="15"/>
      <c r="X5" s="15"/>
      <c r="Y5" s="15"/>
      <c r="Z5" s="15"/>
      <c r="AA5" s="15"/>
    </row>
    <row r="6" spans="1:27" ht="12.75">
      <c r="A6" s="273"/>
      <c r="B6" s="76" t="s">
        <v>78</v>
      </c>
      <c r="C6" s="20"/>
      <c r="D6" s="20"/>
      <c r="E6" s="20"/>
      <c r="F6" s="20"/>
      <c r="G6" s="17"/>
      <c r="H6" s="20" t="s">
        <v>26</v>
      </c>
      <c r="I6" s="20"/>
      <c r="J6" s="20"/>
      <c r="K6" s="20"/>
      <c r="L6" s="20"/>
      <c r="M6" s="20"/>
      <c r="N6" s="20"/>
      <c r="O6" s="20"/>
      <c r="P6" s="35"/>
      <c r="Q6" s="20"/>
      <c r="R6" s="15"/>
      <c r="S6" s="15"/>
      <c r="T6" s="15"/>
      <c r="U6" s="15"/>
      <c r="V6" s="15"/>
      <c r="W6" s="15"/>
      <c r="X6" s="15"/>
      <c r="Y6" s="15"/>
      <c r="Z6" s="15"/>
      <c r="AA6" s="15"/>
    </row>
    <row r="7" spans="1:27" ht="12.75">
      <c r="A7" s="273"/>
      <c r="B7" s="76" t="s">
        <v>78</v>
      </c>
      <c r="C7" s="20"/>
      <c r="D7" s="20"/>
      <c r="E7" s="20"/>
      <c r="F7" s="20"/>
      <c r="G7" s="17"/>
      <c r="H7" s="20" t="s">
        <v>27</v>
      </c>
      <c r="I7" s="20"/>
      <c r="J7" s="20"/>
      <c r="K7" s="20"/>
      <c r="L7" s="20"/>
      <c r="M7" s="20"/>
      <c r="N7" s="20"/>
      <c r="O7" s="20"/>
      <c r="P7" s="35"/>
      <c r="Q7" s="20"/>
      <c r="R7" s="15"/>
      <c r="S7" s="15"/>
      <c r="T7" s="15"/>
      <c r="U7" s="15"/>
      <c r="V7" s="15"/>
      <c r="W7" s="15"/>
      <c r="X7" s="15"/>
      <c r="Y7" s="15"/>
      <c r="Z7" s="15"/>
      <c r="AA7" s="15"/>
    </row>
    <row r="8" spans="1:27" ht="12.75">
      <c r="A8" s="273"/>
      <c r="B8" s="76" t="s">
        <v>78</v>
      </c>
      <c r="C8" s="20"/>
      <c r="D8" s="20"/>
      <c r="E8" s="20"/>
      <c r="F8" s="20"/>
      <c r="G8" s="17"/>
      <c r="H8" s="20" t="s">
        <v>28</v>
      </c>
      <c r="I8" s="20"/>
      <c r="J8" s="20"/>
      <c r="K8" s="20"/>
      <c r="L8" s="20"/>
      <c r="M8" s="20"/>
      <c r="N8" s="20"/>
      <c r="O8" s="20"/>
      <c r="P8" s="35"/>
      <c r="Q8" s="20"/>
      <c r="R8" s="15"/>
      <c r="S8" s="15"/>
      <c r="T8" s="15"/>
      <c r="U8" s="15"/>
      <c r="V8" s="15"/>
      <c r="W8" s="15"/>
      <c r="X8" s="15"/>
      <c r="Y8" s="15"/>
      <c r="Z8" s="15"/>
      <c r="AA8" s="15"/>
    </row>
    <row r="9" spans="1:27" ht="14.25">
      <c r="A9" s="273"/>
      <c r="B9" s="76" t="s">
        <v>78</v>
      </c>
      <c r="C9" s="20"/>
      <c r="D9" s="78"/>
      <c r="E9" s="78"/>
      <c r="F9" s="20"/>
      <c r="G9" s="17"/>
      <c r="H9" s="20" t="s">
        <v>29</v>
      </c>
      <c r="I9" s="20"/>
      <c r="J9" s="20"/>
      <c r="K9" s="20"/>
      <c r="L9" s="20"/>
      <c r="M9" s="20"/>
      <c r="N9" s="20"/>
      <c r="O9" s="20"/>
      <c r="P9" s="35"/>
      <c r="Q9" s="20"/>
      <c r="R9" s="15"/>
      <c r="S9" s="15"/>
      <c r="T9" s="15"/>
      <c r="U9" s="15"/>
      <c r="V9" s="15"/>
      <c r="W9" s="15"/>
      <c r="X9" s="15"/>
      <c r="Y9" s="15"/>
      <c r="Z9" s="15"/>
      <c r="AA9" s="15"/>
    </row>
    <row r="10" spans="1:27" ht="25.5">
      <c r="A10" s="273"/>
      <c r="B10" s="76" t="s">
        <v>16</v>
      </c>
      <c r="C10" s="20" t="s">
        <v>18</v>
      </c>
      <c r="D10" s="20" t="s">
        <v>19</v>
      </c>
      <c r="E10" s="15" t="s">
        <v>499</v>
      </c>
      <c r="F10" s="20"/>
      <c r="G10" s="99" t="s">
        <v>500</v>
      </c>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16</v>
      </c>
      <c r="C11" s="20"/>
      <c r="D11" s="20"/>
      <c r="E11" s="20"/>
      <c r="F11" s="20"/>
      <c r="G11" s="17"/>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51</v>
      </c>
      <c r="C12" s="20"/>
      <c r="D12" s="20"/>
      <c r="E12" s="20"/>
      <c r="F12" s="20"/>
      <c r="G12" s="17"/>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51</v>
      </c>
      <c r="C13" s="20"/>
      <c r="D13" s="20"/>
      <c r="E13" s="20"/>
      <c r="F13" s="20"/>
      <c r="G13" s="17"/>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51</v>
      </c>
      <c r="C14" s="20" t="s">
        <v>68</v>
      </c>
      <c r="D14" s="20" t="s">
        <v>19</v>
      </c>
      <c r="E14" s="15"/>
      <c r="F14" s="20"/>
      <c r="G14" s="100" t="s">
        <v>501</v>
      </c>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51</v>
      </c>
      <c r="C15" s="20"/>
      <c r="D15" s="20"/>
      <c r="E15" s="20"/>
      <c r="F15" s="20"/>
      <c r="G15" s="17"/>
      <c r="H15" s="25" t="s">
        <v>38</v>
      </c>
      <c r="I15" s="20"/>
      <c r="J15" s="20"/>
      <c r="K15" s="20"/>
      <c r="L15" s="20"/>
      <c r="M15" s="20"/>
      <c r="N15" s="20"/>
      <c r="O15" s="20"/>
      <c r="P15" s="35"/>
      <c r="Q15" s="20"/>
      <c r="R15" s="15"/>
      <c r="S15" s="15"/>
      <c r="T15" s="15"/>
      <c r="U15" s="15"/>
      <c r="V15" s="15"/>
      <c r="W15" s="15"/>
      <c r="X15" s="15"/>
      <c r="Y15" s="15"/>
      <c r="Z15" s="15"/>
      <c r="AA15" s="15"/>
    </row>
    <row r="16" spans="1:27" ht="12.75">
      <c r="A16" s="272">
        <v>45963</v>
      </c>
      <c r="B16" s="76" t="s">
        <v>78</v>
      </c>
      <c r="C16" s="20"/>
      <c r="D16" s="20"/>
      <c r="E16" s="20"/>
      <c r="F16" s="20"/>
      <c r="G16" s="17"/>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78</v>
      </c>
      <c r="C17" s="20"/>
      <c r="D17" s="20"/>
      <c r="E17" s="20"/>
      <c r="F17" s="20"/>
      <c r="G17" s="17"/>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78</v>
      </c>
      <c r="C18" s="20"/>
      <c r="D18" s="20"/>
      <c r="E18" s="20"/>
      <c r="F18" s="20"/>
      <c r="G18" s="17"/>
      <c r="H18" s="20" t="s">
        <v>24</v>
      </c>
      <c r="I18" s="20"/>
      <c r="J18" s="20"/>
      <c r="K18" s="20"/>
      <c r="L18" s="20"/>
      <c r="M18" s="20"/>
      <c r="N18" s="20"/>
      <c r="O18" s="20"/>
      <c r="P18" s="35"/>
      <c r="Q18" s="20"/>
      <c r="R18" s="15"/>
      <c r="S18" s="15"/>
      <c r="T18" s="15"/>
      <c r="U18" s="15"/>
      <c r="V18" s="15"/>
      <c r="W18" s="15"/>
      <c r="X18" s="15"/>
      <c r="Y18" s="15"/>
      <c r="Z18" s="15"/>
      <c r="AA18" s="15"/>
    </row>
    <row r="19" spans="1:27" ht="76.5">
      <c r="A19" s="273"/>
      <c r="B19" s="16" t="s">
        <v>78</v>
      </c>
      <c r="C19" s="17" t="s">
        <v>41</v>
      </c>
      <c r="D19" s="17" t="s">
        <v>31</v>
      </c>
      <c r="E19" s="17" t="s">
        <v>502</v>
      </c>
      <c r="F19" s="17"/>
      <c r="G19" s="69" t="s">
        <v>503</v>
      </c>
      <c r="H19" s="17" t="s">
        <v>25</v>
      </c>
      <c r="I19" s="17"/>
      <c r="J19" s="17"/>
      <c r="K19" s="17"/>
      <c r="L19" s="17"/>
      <c r="M19" s="17"/>
      <c r="N19" s="17"/>
      <c r="O19" s="17"/>
      <c r="P19" s="44"/>
      <c r="Q19" s="17"/>
      <c r="R19" s="22"/>
      <c r="S19" s="22"/>
      <c r="T19" s="22"/>
      <c r="U19" s="22"/>
      <c r="V19" s="22"/>
      <c r="W19" s="22"/>
      <c r="X19" s="22"/>
      <c r="Y19" s="22"/>
      <c r="Z19" s="22"/>
      <c r="AA19" s="22"/>
    </row>
    <row r="20" spans="1:27" ht="25.5">
      <c r="A20" s="273"/>
      <c r="B20" s="76" t="s">
        <v>78</v>
      </c>
      <c r="C20" s="20" t="s">
        <v>18</v>
      </c>
      <c r="D20" s="20" t="s">
        <v>19</v>
      </c>
      <c r="E20" s="20"/>
      <c r="F20" s="20"/>
      <c r="G20" s="69" t="s">
        <v>504</v>
      </c>
      <c r="H20" s="20" t="s">
        <v>26</v>
      </c>
      <c r="I20" s="20"/>
      <c r="J20" s="20"/>
      <c r="K20" s="20"/>
      <c r="L20" s="20"/>
      <c r="M20" s="20"/>
      <c r="N20" s="20"/>
      <c r="O20" s="20"/>
      <c r="P20" s="35"/>
      <c r="Q20" s="20"/>
      <c r="R20" s="15"/>
      <c r="S20" s="15"/>
      <c r="T20" s="15"/>
      <c r="U20" s="15"/>
      <c r="V20" s="15"/>
      <c r="W20" s="15"/>
      <c r="X20" s="15"/>
      <c r="Y20" s="15"/>
      <c r="Z20" s="15"/>
      <c r="AA20" s="15"/>
    </row>
    <row r="21" spans="1:27" ht="165.75">
      <c r="A21" s="273"/>
      <c r="B21" s="76" t="s">
        <v>78</v>
      </c>
      <c r="C21" s="20" t="s">
        <v>41</v>
      </c>
      <c r="D21" s="20" t="s">
        <v>92</v>
      </c>
      <c r="E21" s="20"/>
      <c r="F21" s="20"/>
      <c r="G21" s="69" t="s">
        <v>505</v>
      </c>
      <c r="H21" s="20" t="s">
        <v>27</v>
      </c>
      <c r="I21" s="20"/>
      <c r="J21" s="20"/>
      <c r="K21" s="20"/>
      <c r="L21" s="20"/>
      <c r="M21" s="20"/>
      <c r="N21" s="20"/>
      <c r="O21" s="20"/>
      <c r="P21" s="35"/>
      <c r="Q21" s="20"/>
      <c r="R21" s="15"/>
      <c r="S21" s="15"/>
      <c r="T21" s="15"/>
      <c r="U21" s="15"/>
      <c r="V21" s="15"/>
      <c r="W21" s="15"/>
      <c r="X21" s="15"/>
      <c r="Y21" s="15"/>
      <c r="Z21" s="15"/>
      <c r="AA21" s="15"/>
    </row>
    <row r="22" spans="1:27" ht="38.25">
      <c r="A22" s="273"/>
      <c r="B22" s="76" t="s">
        <v>78</v>
      </c>
      <c r="C22" s="20" t="s">
        <v>41</v>
      </c>
      <c r="D22" s="20" t="s">
        <v>19</v>
      </c>
      <c r="E22" s="20"/>
      <c r="F22" s="20"/>
      <c r="G22" s="69" t="s">
        <v>506</v>
      </c>
      <c r="H22" s="20" t="s">
        <v>28</v>
      </c>
      <c r="I22" s="20"/>
      <c r="J22" s="20"/>
      <c r="K22" s="20"/>
      <c r="L22" s="20"/>
      <c r="M22" s="20"/>
      <c r="N22" s="20"/>
      <c r="O22" s="20"/>
      <c r="P22" s="35"/>
      <c r="Q22" s="20"/>
      <c r="R22" s="15"/>
      <c r="S22" s="15"/>
      <c r="T22" s="15"/>
      <c r="U22" s="15"/>
      <c r="V22" s="15"/>
      <c r="W22" s="15"/>
      <c r="X22" s="15"/>
      <c r="Y22" s="15"/>
      <c r="Z22" s="15"/>
      <c r="AA22" s="15"/>
    </row>
    <row r="23" spans="1:27" ht="63.75">
      <c r="A23" s="273"/>
      <c r="B23" s="76" t="s">
        <v>78</v>
      </c>
      <c r="C23" s="20" t="s">
        <v>41</v>
      </c>
      <c r="D23" s="20" t="s">
        <v>19</v>
      </c>
      <c r="E23" s="20"/>
      <c r="F23" s="20"/>
      <c r="G23" s="69" t="s">
        <v>507</v>
      </c>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78</v>
      </c>
      <c r="C24" s="20"/>
      <c r="D24" s="20"/>
      <c r="E24" s="20"/>
      <c r="F24" s="20"/>
      <c r="G24" s="17"/>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16" t="s">
        <v>78</v>
      </c>
      <c r="C25" s="17"/>
      <c r="D25" s="17"/>
      <c r="E25" s="17"/>
      <c r="F25" s="17"/>
      <c r="G25" s="16"/>
      <c r="H25" s="27" t="s">
        <v>34</v>
      </c>
      <c r="I25" s="17"/>
      <c r="J25" s="17"/>
      <c r="K25" s="17"/>
      <c r="L25" s="17"/>
      <c r="M25" s="17"/>
      <c r="N25" s="17"/>
      <c r="O25" s="17"/>
      <c r="P25" s="44"/>
      <c r="Q25" s="17"/>
      <c r="R25" s="22"/>
      <c r="S25" s="22"/>
      <c r="T25" s="22"/>
      <c r="U25" s="22"/>
      <c r="V25" s="22"/>
      <c r="W25" s="22"/>
      <c r="X25" s="22"/>
      <c r="Y25" s="22"/>
      <c r="Z25" s="22"/>
      <c r="AA25" s="22"/>
    </row>
    <row r="26" spans="1:27" ht="18" customHeight="1">
      <c r="A26" s="273"/>
      <c r="B26" s="16" t="s">
        <v>16</v>
      </c>
      <c r="C26" s="17"/>
      <c r="D26" s="17"/>
      <c r="E26" s="17"/>
      <c r="F26" s="17"/>
      <c r="G26" s="16"/>
      <c r="H26" s="28" t="s">
        <v>35</v>
      </c>
      <c r="I26" s="17"/>
      <c r="J26" s="17"/>
      <c r="K26" s="17"/>
      <c r="L26" s="17"/>
      <c r="M26" s="17"/>
      <c r="N26" s="17"/>
      <c r="O26" s="17"/>
      <c r="P26" s="44"/>
      <c r="Q26" s="17"/>
      <c r="R26" s="22"/>
      <c r="S26" s="22"/>
      <c r="T26" s="22"/>
      <c r="U26" s="22"/>
      <c r="V26" s="22"/>
      <c r="W26" s="22"/>
      <c r="X26" s="22"/>
      <c r="Y26" s="22"/>
      <c r="Z26" s="22"/>
      <c r="AA26" s="22"/>
    </row>
    <row r="27" spans="1:27" ht="16.5" customHeight="1">
      <c r="A27" s="273"/>
      <c r="B27" s="76" t="s">
        <v>16</v>
      </c>
      <c r="C27" s="20"/>
      <c r="D27" s="20"/>
      <c r="E27" s="20"/>
      <c r="F27" s="20"/>
      <c r="G27" s="17"/>
      <c r="H27" s="25" t="s">
        <v>36</v>
      </c>
      <c r="I27" s="20"/>
      <c r="J27" s="20"/>
      <c r="K27" s="20"/>
      <c r="L27" s="20"/>
      <c r="M27" s="20"/>
      <c r="N27" s="20"/>
      <c r="O27" s="20"/>
      <c r="P27" s="35"/>
      <c r="Q27" s="20"/>
      <c r="R27" s="15"/>
      <c r="S27" s="15"/>
      <c r="T27" s="15"/>
      <c r="U27" s="15"/>
      <c r="V27" s="15"/>
      <c r="W27" s="15"/>
      <c r="X27" s="15"/>
      <c r="Y27" s="15"/>
      <c r="Z27" s="15"/>
      <c r="AA27" s="15"/>
    </row>
    <row r="28" spans="1:27" ht="25.5">
      <c r="A28" s="273"/>
      <c r="B28" s="76" t="s">
        <v>16</v>
      </c>
      <c r="C28" s="20" t="s">
        <v>18</v>
      </c>
      <c r="D28" s="20" t="s">
        <v>19</v>
      </c>
      <c r="E28" s="20" t="s">
        <v>499</v>
      </c>
      <c r="F28" s="20"/>
      <c r="G28" s="69" t="s">
        <v>508</v>
      </c>
      <c r="H28" s="25" t="s">
        <v>37</v>
      </c>
      <c r="I28" s="20"/>
      <c r="J28" s="20"/>
      <c r="K28" s="20"/>
      <c r="L28" s="20"/>
      <c r="M28" s="20"/>
      <c r="N28" s="20"/>
      <c r="O28" s="20"/>
      <c r="P28" s="35"/>
      <c r="Q28" s="20"/>
      <c r="R28" s="15"/>
      <c r="S28" s="15"/>
      <c r="T28" s="15"/>
      <c r="U28" s="15"/>
      <c r="V28" s="15"/>
      <c r="W28" s="15"/>
      <c r="X28" s="15"/>
      <c r="Y28" s="15"/>
      <c r="Z28" s="15"/>
      <c r="AA28" s="15"/>
    </row>
    <row r="29" spans="1:27" ht="51">
      <c r="A29" s="274"/>
      <c r="B29" s="76" t="s">
        <v>16</v>
      </c>
      <c r="C29" s="20" t="s">
        <v>18</v>
      </c>
      <c r="D29" s="20" t="s">
        <v>19</v>
      </c>
      <c r="E29" s="20" t="s">
        <v>509</v>
      </c>
      <c r="F29" s="20"/>
      <c r="G29" s="69" t="s">
        <v>510</v>
      </c>
      <c r="H29" s="25" t="s">
        <v>38</v>
      </c>
      <c r="I29" s="20"/>
      <c r="J29" s="20"/>
      <c r="K29" s="20"/>
      <c r="L29" s="20"/>
      <c r="M29" s="20"/>
      <c r="N29" s="20"/>
      <c r="O29" s="20"/>
      <c r="P29" s="35"/>
      <c r="Q29" s="20"/>
      <c r="R29" s="15"/>
      <c r="S29" s="15"/>
      <c r="T29" s="15"/>
      <c r="U29" s="15"/>
      <c r="V29" s="15"/>
      <c r="W29" s="15"/>
      <c r="X29" s="15"/>
      <c r="Y29" s="15"/>
      <c r="Z29" s="15"/>
      <c r="AA29" s="15"/>
    </row>
    <row r="30" spans="1:27" ht="12.75">
      <c r="A30" s="272">
        <v>45964</v>
      </c>
      <c r="B30" s="76" t="s">
        <v>51</v>
      </c>
      <c r="C30" s="20"/>
      <c r="D30" s="20"/>
      <c r="E30" s="20"/>
      <c r="F30" s="20"/>
      <c r="G30" s="17"/>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51</v>
      </c>
      <c r="C31" s="20"/>
      <c r="D31" s="20"/>
      <c r="E31" s="20"/>
      <c r="F31" s="20"/>
      <c r="G31" s="17"/>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51</v>
      </c>
      <c r="C32" s="76"/>
      <c r="D32" s="76"/>
      <c r="E32" s="80"/>
      <c r="F32" s="76"/>
      <c r="G32" s="3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78</v>
      </c>
      <c r="C33" s="76"/>
      <c r="D33" s="76"/>
      <c r="E33" s="76"/>
      <c r="F33" s="76"/>
      <c r="G33" s="16"/>
      <c r="H33" s="20" t="s">
        <v>25</v>
      </c>
      <c r="I33" s="20"/>
      <c r="J33" s="20"/>
      <c r="K33" s="20"/>
      <c r="L33" s="20"/>
      <c r="M33" s="20"/>
      <c r="N33" s="20"/>
      <c r="O33" s="20"/>
      <c r="P33" s="35"/>
      <c r="Q33" s="20"/>
      <c r="R33" s="15"/>
      <c r="S33" s="15"/>
      <c r="T33" s="15"/>
      <c r="U33" s="15"/>
      <c r="V33" s="15"/>
      <c r="W33" s="15"/>
      <c r="X33" s="15"/>
      <c r="Y33" s="15"/>
      <c r="Z33" s="15"/>
      <c r="AA33" s="15"/>
    </row>
    <row r="34" spans="1:27" ht="12.75">
      <c r="A34" s="273"/>
      <c r="B34" s="76" t="s">
        <v>78</v>
      </c>
      <c r="C34" s="20"/>
      <c r="D34" s="20"/>
      <c r="E34" s="20"/>
      <c r="F34" s="20"/>
      <c r="G34" s="17"/>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78</v>
      </c>
      <c r="C35" s="20"/>
      <c r="D35" s="20"/>
      <c r="E35" s="20"/>
      <c r="F35" s="20"/>
      <c r="G35" s="17"/>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78</v>
      </c>
      <c r="C36" s="20"/>
      <c r="D36" s="20"/>
      <c r="E36" s="20"/>
      <c r="F36" s="20"/>
      <c r="G36" s="17"/>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78</v>
      </c>
      <c r="C37" s="20"/>
      <c r="D37" s="20"/>
      <c r="E37" s="20"/>
      <c r="F37" s="20"/>
      <c r="G37" s="17"/>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78</v>
      </c>
      <c r="C38" s="20"/>
      <c r="D38" s="20"/>
      <c r="E38" s="20"/>
      <c r="F38" s="20"/>
      <c r="G38" s="16"/>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16</v>
      </c>
      <c r="C39" s="20"/>
      <c r="D39" s="20"/>
      <c r="E39" s="20"/>
      <c r="F39" s="20"/>
      <c r="G39" s="16"/>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16</v>
      </c>
      <c r="C40" s="20" t="s">
        <v>18</v>
      </c>
      <c r="D40" s="20" t="s">
        <v>19</v>
      </c>
      <c r="E40" s="20"/>
      <c r="F40" s="76"/>
      <c r="G40" s="73" t="s">
        <v>511</v>
      </c>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16</v>
      </c>
      <c r="C41" s="20"/>
      <c r="D41" s="20"/>
      <c r="E41" s="20"/>
      <c r="F41" s="20"/>
      <c r="G41" s="17"/>
      <c r="H41" s="25" t="s">
        <v>36</v>
      </c>
      <c r="I41" s="20"/>
      <c r="J41" s="20"/>
      <c r="K41" s="20"/>
      <c r="L41" s="20"/>
      <c r="M41" s="20"/>
      <c r="N41" s="20"/>
      <c r="O41" s="20"/>
      <c r="P41" s="35"/>
      <c r="Q41" s="20"/>
      <c r="R41" s="15"/>
      <c r="S41" s="15"/>
      <c r="T41" s="15"/>
      <c r="U41" s="15"/>
      <c r="V41" s="15"/>
      <c r="W41" s="15"/>
      <c r="X41" s="15"/>
      <c r="Y41" s="15"/>
      <c r="Z41" s="15"/>
      <c r="AA41" s="15"/>
    </row>
    <row r="42" spans="1:27" ht="25.5">
      <c r="A42" s="273"/>
      <c r="B42" s="76" t="s">
        <v>16</v>
      </c>
      <c r="C42" s="20" t="s">
        <v>18</v>
      </c>
      <c r="D42" s="20" t="s">
        <v>19</v>
      </c>
      <c r="E42" s="20"/>
      <c r="F42" s="20"/>
      <c r="G42" s="69" t="s">
        <v>512</v>
      </c>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16</v>
      </c>
      <c r="C43" s="20"/>
      <c r="D43" s="20"/>
      <c r="E43" s="20"/>
      <c r="F43" s="20"/>
      <c r="G43" s="16"/>
      <c r="H43" s="25" t="s">
        <v>38</v>
      </c>
      <c r="I43" s="20"/>
      <c r="J43" s="20"/>
      <c r="K43" s="20"/>
      <c r="L43" s="20"/>
      <c r="M43" s="20"/>
      <c r="N43" s="20"/>
      <c r="O43" s="20"/>
      <c r="P43" s="35"/>
      <c r="Q43" s="20"/>
      <c r="R43" s="15"/>
      <c r="S43" s="15"/>
      <c r="T43" s="15"/>
      <c r="U43" s="15"/>
      <c r="V43" s="15"/>
      <c r="W43" s="15"/>
      <c r="X43" s="15"/>
      <c r="Y43" s="15"/>
      <c r="Z43" s="15"/>
      <c r="AA43" s="15"/>
    </row>
    <row r="44" spans="1:27" ht="12.75">
      <c r="A44" s="272">
        <v>45965</v>
      </c>
      <c r="B44" s="76" t="s">
        <v>51</v>
      </c>
      <c r="C44" s="20"/>
      <c r="D44" s="20"/>
      <c r="E44" s="20"/>
      <c r="F44" s="20"/>
      <c r="G44" s="16"/>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51</v>
      </c>
      <c r="C45" s="20"/>
      <c r="D45" s="20"/>
      <c r="E45" s="78"/>
      <c r="F45" s="78"/>
      <c r="G45" s="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51</v>
      </c>
      <c r="C46" s="20"/>
      <c r="D46" s="20"/>
      <c r="E46" s="20"/>
      <c r="F46" s="20"/>
      <c r="G46" s="17"/>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78</v>
      </c>
      <c r="C47" s="20"/>
      <c r="D47" s="20"/>
      <c r="E47" s="20"/>
      <c r="F47" s="20"/>
      <c r="G47" s="17"/>
      <c r="H47" s="20" t="s">
        <v>25</v>
      </c>
      <c r="I47" s="20"/>
      <c r="J47" s="20"/>
      <c r="K47" s="20"/>
      <c r="L47" s="20"/>
      <c r="M47" s="20"/>
      <c r="N47" s="20"/>
      <c r="O47" s="20"/>
      <c r="P47" s="50"/>
      <c r="Q47" s="20"/>
      <c r="R47" s="15"/>
      <c r="S47" s="15"/>
      <c r="T47" s="15"/>
      <c r="U47" s="15"/>
      <c r="V47" s="15"/>
      <c r="W47" s="15"/>
      <c r="X47" s="15"/>
      <c r="Y47" s="15"/>
      <c r="Z47" s="15"/>
      <c r="AA47" s="15"/>
    </row>
    <row r="48" spans="1:27" ht="25.5">
      <c r="A48" s="273"/>
      <c r="B48" s="76" t="s">
        <v>78</v>
      </c>
      <c r="C48" s="20" t="s">
        <v>18</v>
      </c>
      <c r="D48" s="20" t="s">
        <v>19</v>
      </c>
      <c r="E48" s="20"/>
      <c r="F48" s="20"/>
      <c r="G48" s="69" t="s">
        <v>513</v>
      </c>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78</v>
      </c>
      <c r="C49" s="20" t="s">
        <v>18</v>
      </c>
      <c r="D49" s="20" t="s">
        <v>19</v>
      </c>
      <c r="E49" s="83"/>
      <c r="F49" s="15"/>
      <c r="G49" s="69" t="s">
        <v>514</v>
      </c>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78</v>
      </c>
      <c r="C50" s="20"/>
      <c r="D50" s="20"/>
      <c r="E50" s="20"/>
      <c r="F50" s="20"/>
      <c r="G50" s="17"/>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78</v>
      </c>
      <c r="C51" s="20"/>
      <c r="D51" s="20"/>
      <c r="E51" s="20"/>
      <c r="F51" s="20"/>
      <c r="G51" s="17"/>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78</v>
      </c>
      <c r="C52" s="20"/>
      <c r="D52" s="20"/>
      <c r="E52" s="20"/>
      <c r="F52" s="20"/>
      <c r="G52" s="17"/>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16</v>
      </c>
      <c r="C53" s="20"/>
      <c r="D53" s="20"/>
      <c r="E53" s="20"/>
      <c r="F53" s="20"/>
      <c r="G53" s="17"/>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16</v>
      </c>
      <c r="C54" s="20"/>
      <c r="D54" s="20"/>
      <c r="E54" s="20"/>
      <c r="F54" s="20"/>
      <c r="G54" s="17"/>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16</v>
      </c>
      <c r="C55" s="20" t="s">
        <v>18</v>
      </c>
      <c r="D55" s="20" t="s">
        <v>19</v>
      </c>
      <c r="E55" s="20"/>
      <c r="F55" s="20"/>
      <c r="G55" s="69" t="s">
        <v>515</v>
      </c>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16</v>
      </c>
      <c r="C56" s="20"/>
      <c r="D56" s="20"/>
      <c r="E56" s="20"/>
      <c r="F56" s="20"/>
      <c r="G56" s="17"/>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16</v>
      </c>
      <c r="C57" s="20"/>
      <c r="D57" s="20"/>
      <c r="E57" s="20"/>
      <c r="F57" s="20"/>
      <c r="G57" s="17"/>
      <c r="H57" s="25" t="s">
        <v>38</v>
      </c>
      <c r="I57" s="20"/>
      <c r="J57" s="20"/>
      <c r="K57" s="20"/>
      <c r="L57" s="20"/>
      <c r="M57" s="20"/>
      <c r="N57" s="20"/>
      <c r="O57" s="20"/>
      <c r="P57" s="35"/>
      <c r="Q57" s="20"/>
      <c r="R57" s="15"/>
      <c r="S57" s="15"/>
      <c r="T57" s="15"/>
      <c r="U57" s="15"/>
      <c r="V57" s="15"/>
      <c r="W57" s="15"/>
      <c r="X57" s="15"/>
      <c r="Y57" s="15"/>
      <c r="Z57" s="15"/>
      <c r="AA57" s="15"/>
    </row>
    <row r="58" spans="1:27" ht="12.75">
      <c r="A58" s="272">
        <v>45966</v>
      </c>
      <c r="B58" s="84" t="s">
        <v>51</v>
      </c>
      <c r="C58" s="20"/>
      <c r="D58" s="20"/>
      <c r="E58" s="20"/>
      <c r="F58" s="20"/>
      <c r="G58" s="17"/>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84" t="s">
        <v>51</v>
      </c>
      <c r="C59" s="20"/>
      <c r="D59" s="20"/>
      <c r="E59" s="20"/>
      <c r="F59" s="20"/>
      <c r="G59" s="17"/>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84" t="s">
        <v>51</v>
      </c>
      <c r="C60" s="20"/>
      <c r="D60" s="20"/>
      <c r="E60" s="83"/>
      <c r="F60" s="15"/>
      <c r="G60" s="16"/>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84" t="s">
        <v>78</v>
      </c>
      <c r="C61" s="20" t="s">
        <v>68</v>
      </c>
      <c r="D61" s="20" t="s">
        <v>19</v>
      </c>
      <c r="E61" s="20"/>
      <c r="F61" s="20"/>
      <c r="G61" s="69" t="s">
        <v>516</v>
      </c>
      <c r="H61" s="35" t="s">
        <v>25</v>
      </c>
      <c r="I61" s="20"/>
      <c r="J61" s="20"/>
      <c r="K61" s="20"/>
      <c r="L61" s="20"/>
      <c r="M61" s="20"/>
      <c r="N61" s="20"/>
      <c r="O61" s="20"/>
      <c r="P61" s="20"/>
      <c r="Q61" s="20"/>
      <c r="R61" s="15"/>
      <c r="S61" s="15"/>
      <c r="T61" s="15"/>
      <c r="U61" s="15"/>
      <c r="V61" s="15"/>
      <c r="W61" s="15"/>
      <c r="X61" s="15"/>
      <c r="Y61" s="15"/>
      <c r="Z61" s="15"/>
      <c r="AA61" s="15"/>
    </row>
    <row r="62" spans="1:27" ht="12.75">
      <c r="A62" s="273"/>
      <c r="B62" s="84" t="s">
        <v>78</v>
      </c>
      <c r="C62" s="20"/>
      <c r="D62" s="20"/>
      <c r="E62" s="20"/>
      <c r="F62" s="20"/>
      <c r="G62" s="17"/>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78</v>
      </c>
      <c r="C63" s="20" t="s">
        <v>154</v>
      </c>
      <c r="D63" s="20" t="s">
        <v>19</v>
      </c>
      <c r="E63" s="20"/>
      <c r="F63" s="20"/>
      <c r="G63" s="73" t="s">
        <v>517</v>
      </c>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78</v>
      </c>
      <c r="C64" s="20"/>
      <c r="D64" s="20"/>
      <c r="E64" s="20"/>
      <c r="F64" s="20"/>
      <c r="G64" s="17"/>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78</v>
      </c>
      <c r="C65" s="20"/>
      <c r="D65" s="20"/>
      <c r="E65" s="85"/>
      <c r="F65" s="86"/>
      <c r="G65" s="17"/>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78</v>
      </c>
      <c r="C66" s="20"/>
      <c r="D66" s="20"/>
      <c r="E66" s="20"/>
      <c r="F66" s="20"/>
      <c r="G66" s="17"/>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16</v>
      </c>
      <c r="C67" s="20" t="s">
        <v>18</v>
      </c>
      <c r="D67" s="20" t="s">
        <v>19</v>
      </c>
      <c r="E67" s="20"/>
      <c r="F67" s="20"/>
      <c r="G67" s="73" t="s">
        <v>518</v>
      </c>
      <c r="H67" s="38" t="s">
        <v>34</v>
      </c>
      <c r="I67" s="20"/>
      <c r="J67" s="20"/>
      <c r="K67" s="20"/>
      <c r="L67" s="20"/>
      <c r="M67" s="20"/>
      <c r="N67" s="20"/>
      <c r="O67" s="20"/>
      <c r="P67" s="35"/>
      <c r="Q67" s="20"/>
      <c r="R67" s="15"/>
      <c r="S67" s="15"/>
      <c r="T67" s="15"/>
      <c r="U67" s="15"/>
      <c r="V67" s="15"/>
      <c r="W67" s="15"/>
      <c r="X67" s="15"/>
      <c r="Y67" s="15"/>
      <c r="Z67" s="15"/>
      <c r="AA67" s="15"/>
    </row>
    <row r="68" spans="1:27" ht="12.75">
      <c r="A68" s="273"/>
      <c r="B68" s="76" t="s">
        <v>16</v>
      </c>
      <c r="C68" s="20"/>
      <c r="D68" s="20"/>
      <c r="E68" s="20"/>
      <c r="F68" s="20"/>
      <c r="G68" s="17"/>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16" t="s">
        <v>16</v>
      </c>
      <c r="C69" s="17"/>
      <c r="D69" s="17"/>
      <c r="E69" s="17"/>
      <c r="F69" s="17"/>
      <c r="G69" s="16"/>
      <c r="H69" s="39" t="s">
        <v>36</v>
      </c>
      <c r="I69" s="17"/>
      <c r="J69" s="17"/>
      <c r="K69" s="17"/>
      <c r="L69" s="17"/>
      <c r="M69" s="17"/>
      <c r="N69" s="17"/>
      <c r="O69" s="17"/>
      <c r="P69" s="44"/>
      <c r="Q69" s="17"/>
      <c r="R69" s="22"/>
      <c r="S69" s="22"/>
      <c r="T69" s="22"/>
      <c r="U69" s="22"/>
      <c r="V69" s="22"/>
      <c r="W69" s="22"/>
      <c r="X69" s="22"/>
      <c r="Y69" s="22"/>
      <c r="Z69" s="22"/>
      <c r="AA69" s="22"/>
    </row>
    <row r="70" spans="1:27" ht="12.75">
      <c r="A70" s="273"/>
      <c r="B70" s="16" t="s">
        <v>16</v>
      </c>
      <c r="C70" s="17"/>
      <c r="D70" s="17"/>
      <c r="E70" s="17"/>
      <c r="F70" s="17"/>
      <c r="G70" s="16"/>
      <c r="H70" s="39" t="s">
        <v>37</v>
      </c>
      <c r="I70" s="17"/>
      <c r="J70" s="17"/>
      <c r="K70" s="17"/>
      <c r="L70" s="17"/>
      <c r="M70" s="17"/>
      <c r="N70" s="17"/>
      <c r="O70" s="17"/>
      <c r="P70" s="44"/>
      <c r="Q70" s="17"/>
      <c r="R70" s="22"/>
      <c r="S70" s="22"/>
      <c r="T70" s="22"/>
      <c r="U70" s="22"/>
      <c r="V70" s="22"/>
      <c r="W70" s="22"/>
      <c r="X70" s="22"/>
      <c r="Y70" s="22"/>
      <c r="Z70" s="22"/>
      <c r="AA70" s="22"/>
    </row>
    <row r="71" spans="1:27" ht="12.75">
      <c r="A71" s="274"/>
      <c r="B71" s="76" t="s">
        <v>16</v>
      </c>
      <c r="C71" s="20"/>
      <c r="D71" s="20"/>
      <c r="E71" s="20"/>
      <c r="F71" s="20"/>
      <c r="G71" s="17"/>
      <c r="H71" s="35" t="s">
        <v>38</v>
      </c>
      <c r="I71" s="20"/>
      <c r="J71" s="20"/>
      <c r="K71" s="20"/>
      <c r="L71" s="20"/>
      <c r="M71" s="20"/>
      <c r="N71" s="20"/>
      <c r="O71" s="20"/>
      <c r="P71" s="35"/>
      <c r="Q71" s="20"/>
      <c r="R71" s="15"/>
      <c r="S71" s="15"/>
      <c r="T71" s="15"/>
      <c r="U71" s="15"/>
      <c r="V71" s="15"/>
      <c r="W71" s="15"/>
      <c r="X71" s="15"/>
      <c r="Y71" s="15"/>
      <c r="Z71" s="15"/>
      <c r="AA71" s="15"/>
    </row>
    <row r="72" spans="1:27" ht="12.75">
      <c r="A72" s="272">
        <v>45967</v>
      </c>
      <c r="B72" s="84" t="s">
        <v>78</v>
      </c>
      <c r="C72" s="20"/>
      <c r="D72" s="20"/>
      <c r="E72" s="20"/>
      <c r="G72" s="71"/>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84" t="s">
        <v>78</v>
      </c>
      <c r="C73" s="20"/>
      <c r="D73" s="20"/>
      <c r="E73" s="20"/>
      <c r="F73" s="20"/>
      <c r="G73" s="17"/>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84" t="s">
        <v>78</v>
      </c>
      <c r="C74" s="20"/>
      <c r="D74" s="20"/>
      <c r="E74" s="20"/>
      <c r="F74" s="20"/>
      <c r="G74" s="17"/>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84" t="s">
        <v>78</v>
      </c>
      <c r="C75" s="20"/>
      <c r="D75" s="20"/>
      <c r="E75" s="20"/>
      <c r="F75" s="20"/>
      <c r="G75" s="17"/>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78</v>
      </c>
      <c r="C76" s="20"/>
      <c r="D76" s="20"/>
      <c r="E76" s="20"/>
      <c r="F76" s="20"/>
      <c r="G76" s="17"/>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78</v>
      </c>
      <c r="C77" s="20"/>
      <c r="D77" s="20"/>
      <c r="E77" s="20"/>
      <c r="F77" s="20"/>
      <c r="G77" s="17"/>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78</v>
      </c>
      <c r="C78" s="20"/>
      <c r="D78" s="20"/>
      <c r="E78" s="20"/>
      <c r="F78" s="20"/>
      <c r="G78" s="16"/>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78</v>
      </c>
      <c r="C79" s="20"/>
      <c r="D79" s="20"/>
      <c r="E79" s="20"/>
      <c r="F79" s="20"/>
      <c r="G79" s="16"/>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78</v>
      </c>
      <c r="C80" s="20"/>
      <c r="D80" s="20"/>
      <c r="E80" s="20"/>
      <c r="F80" s="20"/>
      <c r="G80" s="17"/>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16</v>
      </c>
      <c r="C81" s="20"/>
      <c r="D81" s="20"/>
      <c r="E81" s="20"/>
      <c r="F81" s="20"/>
      <c r="G81" s="17"/>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16" t="s">
        <v>16</v>
      </c>
      <c r="C82" s="17"/>
      <c r="D82" s="17"/>
      <c r="E82" s="17"/>
      <c r="F82" s="17"/>
      <c r="G82" s="17"/>
      <c r="H82" s="39" t="s">
        <v>35</v>
      </c>
      <c r="I82" s="17"/>
      <c r="J82" s="17"/>
      <c r="K82" s="17"/>
      <c r="L82" s="17"/>
      <c r="M82" s="17"/>
      <c r="N82" s="17"/>
      <c r="O82" s="17"/>
      <c r="P82" s="17"/>
      <c r="Q82" s="17"/>
      <c r="R82" s="22"/>
      <c r="S82" s="22"/>
      <c r="T82" s="22"/>
      <c r="U82" s="22"/>
      <c r="V82" s="22"/>
      <c r="W82" s="22"/>
      <c r="X82" s="22"/>
      <c r="Y82" s="22"/>
      <c r="Z82" s="22"/>
      <c r="AA82" s="22"/>
    </row>
    <row r="83" spans="1:27" ht="17.25" customHeight="1">
      <c r="A83" s="273"/>
      <c r="B83" s="76" t="s">
        <v>16</v>
      </c>
      <c r="C83" s="20" t="s">
        <v>18</v>
      </c>
      <c r="D83" s="20" t="s">
        <v>19</v>
      </c>
      <c r="E83" s="20"/>
      <c r="F83" s="20"/>
      <c r="G83" s="69" t="s">
        <v>519</v>
      </c>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16</v>
      </c>
      <c r="C84" s="20"/>
      <c r="D84" s="20"/>
      <c r="E84" s="83"/>
      <c r="F84" s="20"/>
      <c r="G84" s="17"/>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16</v>
      </c>
      <c r="C85" s="20"/>
      <c r="D85" s="20"/>
      <c r="E85" s="20"/>
      <c r="F85" s="20"/>
      <c r="G85" s="17"/>
      <c r="H85" s="35" t="s">
        <v>38</v>
      </c>
      <c r="I85" s="20"/>
      <c r="J85" s="20"/>
      <c r="K85" s="20"/>
      <c r="L85" s="20"/>
      <c r="M85" s="20"/>
      <c r="N85" s="20"/>
      <c r="O85" s="20"/>
      <c r="P85" s="20"/>
      <c r="Q85" s="20"/>
      <c r="R85" s="15"/>
      <c r="S85" s="15"/>
      <c r="T85" s="15"/>
      <c r="U85" s="15"/>
      <c r="V85" s="15"/>
      <c r="W85" s="15"/>
      <c r="X85" s="15"/>
      <c r="Y85" s="15"/>
      <c r="Z85" s="15"/>
      <c r="AA85" s="15"/>
    </row>
    <row r="86" spans="1:27" ht="12.75">
      <c r="A86" s="272">
        <v>45968</v>
      </c>
      <c r="B86" s="76" t="s">
        <v>51</v>
      </c>
      <c r="C86" s="20"/>
      <c r="D86" s="20"/>
      <c r="E86" s="20"/>
      <c r="F86" s="20"/>
      <c r="G86" s="17"/>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51</v>
      </c>
      <c r="C87" s="20"/>
      <c r="D87" s="20"/>
      <c r="E87" s="20"/>
      <c r="F87" s="20"/>
      <c r="G87" s="17"/>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51</v>
      </c>
      <c r="C88" s="20"/>
      <c r="D88" s="20"/>
      <c r="E88" s="20"/>
      <c r="F88" s="20"/>
      <c r="G88" s="17"/>
      <c r="H88" s="35" t="s">
        <v>24</v>
      </c>
      <c r="I88" s="20"/>
      <c r="J88" s="20"/>
      <c r="K88" s="20"/>
      <c r="L88" s="20"/>
      <c r="M88" s="20"/>
      <c r="N88" s="20"/>
      <c r="O88" s="20"/>
      <c r="P88" s="20"/>
      <c r="Q88" s="20"/>
      <c r="R88" s="15"/>
      <c r="S88" s="15"/>
      <c r="T88" s="15"/>
      <c r="U88" s="15"/>
      <c r="V88" s="15"/>
      <c r="W88" s="15"/>
      <c r="X88" s="15"/>
      <c r="Y88" s="15"/>
      <c r="Z88" s="15"/>
      <c r="AA88" s="15"/>
    </row>
    <row r="89" spans="1:27" ht="51">
      <c r="A89" s="273"/>
      <c r="B89" s="76" t="s">
        <v>78</v>
      </c>
      <c r="C89" s="20" t="s">
        <v>44</v>
      </c>
      <c r="D89" s="20" t="s">
        <v>19</v>
      </c>
      <c r="E89" s="20"/>
      <c r="F89" s="20"/>
      <c r="G89" s="69" t="s">
        <v>520</v>
      </c>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16" t="s">
        <v>78</v>
      </c>
      <c r="C90" s="17"/>
      <c r="D90" s="17"/>
      <c r="E90" s="17"/>
      <c r="F90" s="17"/>
      <c r="G90" s="17"/>
      <c r="H90" s="44" t="s">
        <v>26</v>
      </c>
      <c r="I90" s="17"/>
      <c r="J90" s="17"/>
      <c r="K90" s="17"/>
      <c r="L90" s="17"/>
      <c r="M90" s="17"/>
      <c r="N90" s="17"/>
      <c r="O90" s="17"/>
      <c r="P90" s="17"/>
      <c r="Q90" s="17"/>
      <c r="R90" s="22"/>
      <c r="S90" s="22"/>
      <c r="T90" s="22"/>
      <c r="U90" s="22"/>
      <c r="V90" s="22"/>
      <c r="W90" s="22"/>
      <c r="X90" s="22"/>
      <c r="Y90" s="22"/>
      <c r="Z90" s="22"/>
      <c r="AA90" s="22"/>
    </row>
    <row r="91" spans="1:27" ht="12.75">
      <c r="A91" s="273"/>
      <c r="B91" s="76" t="s">
        <v>78</v>
      </c>
      <c r="C91" s="20"/>
      <c r="D91" s="20"/>
      <c r="E91" s="20"/>
      <c r="F91" s="20"/>
      <c r="G91" s="17"/>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78</v>
      </c>
      <c r="C92" s="20"/>
      <c r="D92" s="20"/>
      <c r="E92" s="20"/>
      <c r="F92" s="20"/>
      <c r="G92" s="17"/>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78</v>
      </c>
      <c r="C93" s="20"/>
      <c r="D93" s="20"/>
      <c r="E93" s="20"/>
      <c r="F93" s="78"/>
      <c r="G93" s="17"/>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16</v>
      </c>
      <c r="C94" s="20" t="s">
        <v>18</v>
      </c>
      <c r="D94" s="20" t="s">
        <v>19</v>
      </c>
      <c r="E94" s="20"/>
      <c r="F94" s="20"/>
      <c r="G94" s="17" t="s">
        <v>521</v>
      </c>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16</v>
      </c>
      <c r="C95" s="20"/>
      <c r="D95" s="20"/>
      <c r="E95" s="20"/>
      <c r="F95" s="20"/>
      <c r="G95" s="17"/>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16" t="s">
        <v>16</v>
      </c>
      <c r="C96" s="17"/>
      <c r="D96" s="17"/>
      <c r="E96" s="17"/>
      <c r="F96" s="17"/>
      <c r="G96" s="17"/>
      <c r="H96" s="39" t="s">
        <v>35</v>
      </c>
      <c r="I96" s="17"/>
      <c r="J96" s="17"/>
      <c r="K96" s="17"/>
      <c r="L96" s="17"/>
      <c r="M96" s="17"/>
      <c r="N96" s="17"/>
      <c r="O96" s="17"/>
      <c r="P96" s="17"/>
      <c r="Q96" s="17"/>
      <c r="R96" s="22"/>
      <c r="S96" s="22"/>
      <c r="T96" s="22"/>
      <c r="U96" s="22"/>
      <c r="V96" s="22"/>
      <c r="W96" s="22"/>
      <c r="X96" s="22"/>
      <c r="Y96" s="22"/>
      <c r="Z96" s="22"/>
      <c r="AA96" s="22"/>
    </row>
    <row r="97" spans="1:27" ht="12.75">
      <c r="A97" s="273"/>
      <c r="B97" s="76" t="s">
        <v>16</v>
      </c>
      <c r="C97" s="20"/>
      <c r="D97" s="20"/>
      <c r="E97" s="20"/>
      <c r="F97" s="20"/>
      <c r="G97" s="17"/>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16</v>
      </c>
      <c r="C98" s="20"/>
      <c r="D98" s="20"/>
      <c r="E98" s="20"/>
      <c r="F98" s="20"/>
      <c r="G98" s="17"/>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16</v>
      </c>
      <c r="C99" s="20"/>
      <c r="D99" s="20"/>
      <c r="E99" s="20"/>
      <c r="F99" s="20"/>
      <c r="G99" s="17"/>
      <c r="H99" s="35" t="s">
        <v>38</v>
      </c>
      <c r="I99" s="20"/>
      <c r="J99" s="20"/>
      <c r="K99" s="20"/>
      <c r="L99" s="20"/>
      <c r="M99" s="20"/>
      <c r="N99" s="20"/>
      <c r="O99" s="20"/>
      <c r="P99" s="20"/>
      <c r="Q99" s="20"/>
      <c r="R99" s="15"/>
      <c r="S99" s="15"/>
      <c r="T99" s="15"/>
      <c r="U99" s="15"/>
      <c r="V99" s="15"/>
      <c r="W99" s="15"/>
      <c r="X99" s="15"/>
      <c r="Y99" s="15"/>
      <c r="Z99" s="15"/>
      <c r="AA99" s="15"/>
    </row>
    <row r="100" spans="1:27" ht="12.75">
      <c r="A100" s="272">
        <v>45969</v>
      </c>
      <c r="B100" s="76" t="s">
        <v>51</v>
      </c>
      <c r="C100" s="20"/>
      <c r="D100" s="20"/>
      <c r="E100" s="20"/>
      <c r="F100" s="20"/>
      <c r="G100" s="17"/>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51</v>
      </c>
      <c r="C101" s="20"/>
      <c r="D101" s="20"/>
      <c r="E101" s="20"/>
      <c r="F101" s="20"/>
      <c r="G101" s="17"/>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51</v>
      </c>
      <c r="C102" s="20"/>
      <c r="D102" s="20"/>
      <c r="E102" s="20"/>
      <c r="F102" s="20"/>
      <c r="G102" s="17"/>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51</v>
      </c>
      <c r="C103" s="20"/>
      <c r="D103" s="20"/>
      <c r="E103" s="78"/>
      <c r="F103" s="88"/>
      <c r="G103" s="17"/>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51</v>
      </c>
      <c r="C104" s="20"/>
      <c r="D104" s="20"/>
      <c r="E104" s="20"/>
      <c r="F104" s="20"/>
      <c r="G104" s="17"/>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51</v>
      </c>
      <c r="C105" s="20"/>
      <c r="D105" s="20"/>
      <c r="E105" s="20"/>
      <c r="F105" s="20"/>
      <c r="G105" s="17"/>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51</v>
      </c>
      <c r="C106" s="20"/>
      <c r="D106" s="20"/>
      <c r="E106" s="20"/>
      <c r="F106" s="20"/>
      <c r="G106" s="17"/>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51</v>
      </c>
      <c r="C107" s="20"/>
      <c r="D107" s="20"/>
      <c r="E107" s="20"/>
      <c r="F107" s="20"/>
      <c r="G107" s="17"/>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16" t="s">
        <v>51</v>
      </c>
      <c r="C108" s="17"/>
      <c r="D108" s="17"/>
      <c r="E108" s="17"/>
      <c r="F108" s="17"/>
      <c r="G108" s="17"/>
      <c r="H108" s="44" t="s">
        <v>30</v>
      </c>
      <c r="I108" s="17"/>
      <c r="J108" s="17"/>
      <c r="K108" s="17"/>
      <c r="L108" s="17"/>
      <c r="M108" s="17"/>
      <c r="N108" s="17"/>
      <c r="O108" s="17"/>
      <c r="P108" s="17"/>
      <c r="Q108" s="17"/>
      <c r="R108" s="22"/>
      <c r="S108" s="22"/>
      <c r="T108" s="22"/>
      <c r="U108" s="22"/>
      <c r="V108" s="22"/>
      <c r="W108" s="22"/>
      <c r="X108" s="22"/>
      <c r="Y108" s="22"/>
      <c r="Z108" s="22"/>
      <c r="AA108" s="22"/>
    </row>
    <row r="109" spans="1:27" ht="12.75">
      <c r="A109" s="273"/>
      <c r="B109" s="76" t="s">
        <v>51</v>
      </c>
      <c r="C109" s="20"/>
      <c r="D109" s="20"/>
      <c r="E109" s="20"/>
      <c r="F109" s="20"/>
      <c r="G109" s="16"/>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51</v>
      </c>
      <c r="C110" s="20"/>
      <c r="D110" s="20"/>
      <c r="E110" s="20"/>
      <c r="F110" s="20"/>
      <c r="G110" s="17"/>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51</v>
      </c>
      <c r="C111" s="20"/>
      <c r="D111" s="20"/>
      <c r="E111" s="20"/>
      <c r="F111" s="20"/>
      <c r="G111" s="16"/>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51</v>
      </c>
      <c r="C112" s="20"/>
      <c r="D112" s="20"/>
      <c r="E112" s="20"/>
      <c r="F112" s="20"/>
      <c r="G112" s="17"/>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51</v>
      </c>
      <c r="C113" s="20"/>
      <c r="D113" s="20"/>
      <c r="E113" s="20"/>
      <c r="F113" s="20"/>
      <c r="G113" s="17"/>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45970</v>
      </c>
      <c r="B114" s="76" t="s">
        <v>522</v>
      </c>
      <c r="C114" s="20"/>
      <c r="D114" s="20"/>
      <c r="E114" s="20"/>
      <c r="F114" s="20"/>
      <c r="G114" s="17"/>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522</v>
      </c>
      <c r="C115" s="20"/>
      <c r="D115" s="20"/>
      <c r="E115" s="20"/>
      <c r="F115" s="20"/>
      <c r="G115" s="17"/>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522</v>
      </c>
      <c r="C116" s="20"/>
      <c r="D116" s="20"/>
      <c r="E116" s="20"/>
      <c r="F116" s="20"/>
      <c r="G116" s="17"/>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522</v>
      </c>
      <c r="C117" s="20"/>
      <c r="D117" s="20"/>
      <c r="E117" s="20"/>
      <c r="F117" s="20"/>
      <c r="G117" s="17"/>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16</v>
      </c>
      <c r="C118" s="20"/>
      <c r="D118" s="20"/>
      <c r="E118" s="20"/>
      <c r="F118" s="20"/>
      <c r="G118" s="17"/>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16" t="s">
        <v>16</v>
      </c>
      <c r="C119" s="17"/>
      <c r="D119" s="17"/>
      <c r="E119" s="17"/>
      <c r="F119" s="17"/>
      <c r="G119" s="17"/>
      <c r="H119" s="44" t="s">
        <v>27</v>
      </c>
      <c r="I119" s="17"/>
      <c r="J119" s="17"/>
      <c r="K119" s="17"/>
      <c r="L119" s="17"/>
      <c r="M119" s="17"/>
      <c r="N119" s="17"/>
      <c r="O119" s="17"/>
      <c r="P119" s="17"/>
      <c r="Q119" s="17"/>
      <c r="R119" s="22"/>
      <c r="S119" s="22"/>
      <c r="T119" s="22"/>
      <c r="U119" s="22"/>
      <c r="V119" s="22"/>
      <c r="W119" s="22"/>
      <c r="X119" s="22"/>
      <c r="Y119" s="22"/>
      <c r="Z119" s="22"/>
      <c r="AA119" s="22"/>
    </row>
    <row r="120" spans="1:27" ht="178.5">
      <c r="A120" s="273"/>
      <c r="B120" s="76" t="s">
        <v>16</v>
      </c>
      <c r="C120" s="20" t="s">
        <v>41</v>
      </c>
      <c r="D120" s="20" t="s">
        <v>19</v>
      </c>
      <c r="E120" s="20" t="s">
        <v>523</v>
      </c>
      <c r="F120" s="32" t="s">
        <v>524</v>
      </c>
      <c r="G120" s="69" t="s">
        <v>525</v>
      </c>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16</v>
      </c>
      <c r="C121" s="20"/>
      <c r="D121" s="20"/>
      <c r="E121" s="47"/>
      <c r="F121" s="47"/>
      <c r="G121" s="17"/>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16</v>
      </c>
      <c r="C122" s="20"/>
      <c r="D122" s="20"/>
      <c r="E122" s="20"/>
      <c r="F122" s="20"/>
      <c r="G122" s="17"/>
      <c r="H122" s="35" t="s">
        <v>30</v>
      </c>
      <c r="I122" s="20"/>
      <c r="J122" s="20"/>
      <c r="K122" s="20"/>
      <c r="L122" s="20"/>
      <c r="M122" s="20"/>
      <c r="N122" s="20"/>
      <c r="O122" s="20"/>
      <c r="P122" s="20"/>
      <c r="Q122" s="20"/>
      <c r="R122" s="15"/>
      <c r="S122" s="15"/>
      <c r="T122" s="15"/>
      <c r="U122" s="15"/>
      <c r="V122" s="15"/>
      <c r="W122" s="15"/>
      <c r="X122" s="15"/>
      <c r="Y122" s="15"/>
      <c r="Z122" s="15"/>
      <c r="AA122" s="15"/>
    </row>
    <row r="123" spans="1:27" ht="306">
      <c r="A123" s="273"/>
      <c r="B123" s="76" t="s">
        <v>16</v>
      </c>
      <c r="C123" s="20" t="s">
        <v>41</v>
      </c>
      <c r="D123" s="20" t="s">
        <v>19</v>
      </c>
      <c r="E123" s="20"/>
      <c r="F123" s="32" t="s">
        <v>526</v>
      </c>
      <c r="G123" s="69" t="s">
        <v>527</v>
      </c>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16</v>
      </c>
      <c r="C124" s="20"/>
      <c r="D124" s="20"/>
      <c r="E124" s="20"/>
      <c r="F124" s="20"/>
      <c r="G124" s="17"/>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16</v>
      </c>
      <c r="C125" s="20"/>
      <c r="D125" s="20"/>
      <c r="E125" s="20"/>
      <c r="F125" s="20"/>
      <c r="G125" s="17"/>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16</v>
      </c>
      <c r="C126" s="20"/>
      <c r="D126" s="20"/>
      <c r="E126" s="20"/>
      <c r="F126" s="20"/>
      <c r="G126" s="17"/>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16</v>
      </c>
      <c r="C127" s="20"/>
      <c r="D127" s="20"/>
      <c r="E127" s="20"/>
      <c r="F127" s="78"/>
      <c r="G127" s="17"/>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45971</v>
      </c>
      <c r="B128" s="76" t="s">
        <v>78</v>
      </c>
      <c r="C128" s="20"/>
      <c r="D128" s="20"/>
      <c r="E128" s="20"/>
      <c r="F128" s="20"/>
      <c r="G128" s="17"/>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78</v>
      </c>
      <c r="C129" s="20"/>
      <c r="D129" s="20"/>
      <c r="E129" s="20"/>
      <c r="F129" s="20"/>
      <c r="G129" s="17"/>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78</v>
      </c>
      <c r="C130" s="20"/>
      <c r="D130" s="20"/>
      <c r="E130" s="20"/>
      <c r="F130" s="20"/>
      <c r="G130" s="17"/>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78</v>
      </c>
      <c r="C131" s="20"/>
      <c r="D131" s="20"/>
      <c r="E131" s="20"/>
      <c r="F131" s="20"/>
      <c r="G131" s="17"/>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78</v>
      </c>
      <c r="C132" s="20" t="s">
        <v>54</v>
      </c>
      <c r="D132" s="20" t="s">
        <v>19</v>
      </c>
      <c r="E132" s="20"/>
      <c r="F132" s="20"/>
      <c r="G132" s="73" t="s">
        <v>528</v>
      </c>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78</v>
      </c>
      <c r="C133" s="20"/>
      <c r="D133" s="20"/>
      <c r="E133" s="20"/>
      <c r="F133" s="20"/>
      <c r="G133" s="17"/>
      <c r="H133" s="35" t="s">
        <v>27</v>
      </c>
      <c r="I133" s="20"/>
      <c r="J133" s="20"/>
      <c r="K133" s="20"/>
      <c r="L133" s="20"/>
      <c r="M133" s="20"/>
      <c r="N133" s="20"/>
      <c r="O133" s="20"/>
      <c r="P133" s="20"/>
      <c r="Q133" s="20"/>
      <c r="R133" s="15"/>
      <c r="S133" s="15"/>
      <c r="T133" s="15"/>
      <c r="U133" s="15"/>
      <c r="V133" s="15"/>
      <c r="W133" s="15"/>
      <c r="X133" s="15"/>
      <c r="Y133" s="15"/>
      <c r="Z133" s="15"/>
      <c r="AA133" s="15"/>
    </row>
    <row r="134" spans="1:27" ht="25.5">
      <c r="A134" s="273"/>
      <c r="B134" s="76" t="s">
        <v>78</v>
      </c>
      <c r="C134" s="20" t="s">
        <v>54</v>
      </c>
      <c r="D134" s="20" t="s">
        <v>19</v>
      </c>
      <c r="E134" s="20"/>
      <c r="F134" s="20"/>
      <c r="G134" s="69" t="s">
        <v>529</v>
      </c>
      <c r="H134" s="35" t="s">
        <v>28</v>
      </c>
      <c r="I134" s="20"/>
      <c r="J134" s="20"/>
      <c r="K134" s="20"/>
      <c r="L134" s="20"/>
      <c r="M134" s="20"/>
      <c r="N134" s="20"/>
      <c r="O134" s="20"/>
      <c r="P134" s="20"/>
      <c r="Q134" s="20"/>
      <c r="R134" s="15"/>
      <c r="S134" s="15"/>
      <c r="T134" s="15"/>
      <c r="U134" s="15"/>
      <c r="V134" s="15"/>
      <c r="W134" s="15"/>
      <c r="X134" s="15"/>
      <c r="Y134" s="15"/>
      <c r="Z134" s="15"/>
      <c r="AA134" s="15"/>
    </row>
    <row r="135" spans="1:27" ht="191.25">
      <c r="A135" s="273"/>
      <c r="B135" s="76" t="s">
        <v>78</v>
      </c>
      <c r="C135" s="20" t="s">
        <v>41</v>
      </c>
      <c r="D135" s="20" t="s">
        <v>19</v>
      </c>
      <c r="E135" s="20"/>
      <c r="F135" s="20"/>
      <c r="G135" s="69" t="s">
        <v>530</v>
      </c>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78</v>
      </c>
      <c r="C136" s="20"/>
      <c r="D136" s="20"/>
      <c r="E136" s="20"/>
      <c r="F136" s="20"/>
      <c r="G136" s="17"/>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51</v>
      </c>
      <c r="C137" s="20"/>
      <c r="D137" s="20"/>
      <c r="E137" s="20"/>
      <c r="F137" s="20"/>
      <c r="G137" s="17"/>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51</v>
      </c>
      <c r="C138" s="20"/>
      <c r="D138" s="20"/>
      <c r="E138" s="20"/>
      <c r="F138" s="20"/>
      <c r="G138" s="17"/>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51</v>
      </c>
      <c r="C139" s="20"/>
      <c r="D139" s="20"/>
      <c r="E139" s="78"/>
      <c r="F139" s="20"/>
      <c r="G139" s="17"/>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51</v>
      </c>
      <c r="C140" s="20"/>
      <c r="D140" s="20"/>
      <c r="E140" s="20"/>
      <c r="F140" s="20"/>
      <c r="G140" s="17"/>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51</v>
      </c>
      <c r="C141" s="20"/>
      <c r="D141" s="20"/>
      <c r="E141" s="20"/>
      <c r="F141" s="20"/>
      <c r="G141" s="17"/>
      <c r="H141" s="35" t="s">
        <v>38</v>
      </c>
      <c r="I141" s="20"/>
      <c r="J141" s="20"/>
      <c r="K141" s="20"/>
      <c r="L141" s="20"/>
      <c r="M141" s="20"/>
      <c r="N141" s="20"/>
      <c r="O141" s="20"/>
      <c r="P141" s="20"/>
      <c r="Q141" s="20"/>
      <c r="R141" s="15"/>
      <c r="S141" s="15"/>
      <c r="T141" s="15"/>
      <c r="U141" s="15"/>
      <c r="V141" s="15"/>
      <c r="W141" s="15"/>
      <c r="X141" s="15"/>
      <c r="Y141" s="15"/>
      <c r="Z141" s="15"/>
      <c r="AA141" s="15"/>
    </row>
    <row r="142" spans="1:27" ht="331.5">
      <c r="A142" s="272">
        <v>45972</v>
      </c>
      <c r="B142" s="76" t="s">
        <v>531</v>
      </c>
      <c r="C142" s="20" t="s">
        <v>41</v>
      </c>
      <c r="D142" s="20" t="s">
        <v>19</v>
      </c>
      <c r="E142" s="20"/>
      <c r="F142" s="20"/>
      <c r="G142" s="69" t="s">
        <v>532</v>
      </c>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531</v>
      </c>
      <c r="C143" s="20"/>
      <c r="D143" s="20"/>
      <c r="E143" s="20"/>
      <c r="F143" s="20"/>
      <c r="G143" s="17"/>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531</v>
      </c>
      <c r="C144" s="20"/>
      <c r="D144" s="20"/>
      <c r="E144" s="20"/>
      <c r="F144" s="20"/>
      <c r="G144" s="17"/>
      <c r="H144" s="35" t="s">
        <v>24</v>
      </c>
      <c r="I144" s="20"/>
      <c r="J144" s="20"/>
      <c r="K144" s="20"/>
      <c r="L144" s="20"/>
      <c r="M144" s="20"/>
      <c r="N144" s="20"/>
      <c r="O144" s="20"/>
      <c r="P144" s="20"/>
      <c r="Q144" s="20"/>
      <c r="R144" s="15"/>
      <c r="S144" s="15"/>
      <c r="T144" s="15"/>
      <c r="U144" s="15"/>
      <c r="V144" s="15"/>
      <c r="W144" s="15"/>
      <c r="X144" s="15"/>
      <c r="Y144" s="15"/>
      <c r="Z144" s="15"/>
      <c r="AA144" s="15"/>
    </row>
    <row r="145" spans="1:27" ht="242.25">
      <c r="A145" s="273"/>
      <c r="B145" s="76" t="s">
        <v>78</v>
      </c>
      <c r="C145" s="20" t="s">
        <v>41</v>
      </c>
      <c r="D145" s="20" t="s">
        <v>19</v>
      </c>
      <c r="E145" s="20"/>
      <c r="F145" s="20"/>
      <c r="G145" s="69" t="s">
        <v>533</v>
      </c>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78</v>
      </c>
      <c r="C146" s="20" t="s">
        <v>68</v>
      </c>
      <c r="D146" s="20" t="s">
        <v>19</v>
      </c>
      <c r="E146" s="20"/>
      <c r="F146" s="20"/>
      <c r="G146" s="69" t="s">
        <v>534</v>
      </c>
      <c r="H146" s="35" t="s">
        <v>26</v>
      </c>
      <c r="I146" s="20"/>
      <c r="J146" s="20"/>
      <c r="K146" s="20"/>
      <c r="L146" s="20"/>
      <c r="M146" s="20"/>
      <c r="N146" s="20"/>
      <c r="O146" s="20"/>
      <c r="P146" s="20"/>
      <c r="Q146" s="20"/>
      <c r="R146" s="15"/>
      <c r="S146" s="15"/>
      <c r="T146" s="15"/>
      <c r="U146" s="15"/>
      <c r="V146" s="15"/>
      <c r="W146" s="15"/>
      <c r="X146" s="15"/>
      <c r="Y146" s="15"/>
      <c r="Z146" s="15"/>
      <c r="AA146" s="15"/>
    </row>
    <row r="147" spans="1:27" ht="25.5">
      <c r="A147" s="273"/>
      <c r="B147" s="76" t="s">
        <v>78</v>
      </c>
      <c r="C147" s="20" t="s">
        <v>41</v>
      </c>
      <c r="D147" s="20" t="s">
        <v>19</v>
      </c>
      <c r="E147" s="20" t="s">
        <v>535</v>
      </c>
      <c r="F147" s="20"/>
      <c r="G147" s="73" t="s">
        <v>536</v>
      </c>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78</v>
      </c>
      <c r="C148" s="20"/>
      <c r="D148" s="20"/>
      <c r="E148" s="20"/>
      <c r="F148" s="20"/>
      <c r="G148" s="16"/>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78</v>
      </c>
      <c r="C149" s="20"/>
      <c r="D149" s="20"/>
      <c r="E149" s="20"/>
      <c r="F149" s="20"/>
      <c r="G149" s="17"/>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78</v>
      </c>
      <c r="C150" s="20"/>
      <c r="D150" s="20"/>
      <c r="E150" s="20"/>
      <c r="F150" s="20"/>
      <c r="G150" s="17"/>
      <c r="H150" s="35" t="s">
        <v>30</v>
      </c>
      <c r="I150" s="20"/>
      <c r="J150" s="20"/>
      <c r="K150" s="20"/>
      <c r="L150" s="20"/>
      <c r="M150" s="20"/>
      <c r="N150" s="20"/>
      <c r="O150" s="20"/>
      <c r="P150" s="20"/>
      <c r="Q150" s="20"/>
      <c r="R150" s="15"/>
      <c r="S150" s="15"/>
      <c r="T150" s="15"/>
      <c r="U150" s="15"/>
      <c r="V150" s="15"/>
      <c r="W150" s="15"/>
      <c r="X150" s="15"/>
      <c r="Y150" s="15"/>
      <c r="Z150" s="15"/>
      <c r="AA150" s="15"/>
    </row>
    <row r="151" spans="1:27" ht="76.5">
      <c r="A151" s="273"/>
      <c r="B151" s="76" t="s">
        <v>16</v>
      </c>
      <c r="C151" s="20" t="s">
        <v>102</v>
      </c>
      <c r="D151" s="20" t="s">
        <v>19</v>
      </c>
      <c r="E151" s="20"/>
      <c r="F151" s="20"/>
      <c r="G151" s="69" t="s">
        <v>537</v>
      </c>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16</v>
      </c>
      <c r="C152" s="20"/>
      <c r="D152" s="20"/>
      <c r="E152" s="20"/>
      <c r="F152" s="20"/>
      <c r="G152" s="17"/>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16</v>
      </c>
      <c r="C153" s="20"/>
      <c r="D153" s="20"/>
      <c r="E153" s="20"/>
      <c r="F153" s="20"/>
      <c r="G153" s="17"/>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16</v>
      </c>
      <c r="C154" s="20"/>
      <c r="D154" s="20"/>
      <c r="E154" s="20"/>
      <c r="F154" s="20"/>
      <c r="G154" s="17"/>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16</v>
      </c>
      <c r="C155" s="20" t="s">
        <v>18</v>
      </c>
      <c r="D155" s="20" t="s">
        <v>19</v>
      </c>
      <c r="E155" s="20"/>
      <c r="F155" s="20"/>
      <c r="G155" s="69" t="s">
        <v>538</v>
      </c>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45973</v>
      </c>
      <c r="B156" s="76" t="s">
        <v>51</v>
      </c>
      <c r="C156" s="20"/>
      <c r="D156" s="20"/>
      <c r="E156" s="20"/>
      <c r="F156" s="20"/>
      <c r="G156" s="17"/>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51</v>
      </c>
      <c r="C157" s="20"/>
      <c r="D157" s="20"/>
      <c r="E157" s="20"/>
      <c r="F157" s="20"/>
      <c r="G157" s="17"/>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51</v>
      </c>
      <c r="C158" s="20"/>
      <c r="D158" s="20"/>
      <c r="E158" s="20"/>
      <c r="F158" s="20"/>
      <c r="G158" s="17"/>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78</v>
      </c>
      <c r="C159" s="20"/>
      <c r="D159" s="20"/>
      <c r="E159" s="20"/>
      <c r="F159" s="20"/>
      <c r="G159" s="17"/>
      <c r="H159" s="35" t="s">
        <v>25</v>
      </c>
      <c r="I159" s="20"/>
      <c r="J159" s="20"/>
      <c r="K159" s="20"/>
      <c r="L159" s="20"/>
      <c r="M159" s="20"/>
      <c r="N159" s="20"/>
      <c r="O159" s="20"/>
      <c r="P159" s="20"/>
      <c r="Q159" s="20"/>
      <c r="R159" s="15"/>
      <c r="S159" s="15"/>
      <c r="T159" s="15"/>
      <c r="U159" s="15"/>
      <c r="V159" s="15"/>
      <c r="W159" s="15"/>
      <c r="X159" s="15"/>
      <c r="Y159" s="15"/>
      <c r="Z159" s="15"/>
      <c r="AA159" s="15"/>
    </row>
    <row r="160" spans="1:27" ht="25.5">
      <c r="A160" s="273"/>
      <c r="B160" s="76" t="s">
        <v>78</v>
      </c>
      <c r="C160" s="20" t="s">
        <v>18</v>
      </c>
      <c r="D160" s="20" t="s">
        <v>19</v>
      </c>
      <c r="E160" s="20"/>
      <c r="F160" s="78"/>
      <c r="G160" s="69" t="s">
        <v>539</v>
      </c>
      <c r="H160" s="35" t="s">
        <v>26</v>
      </c>
      <c r="I160" s="20"/>
      <c r="J160" s="20"/>
      <c r="K160" s="20"/>
      <c r="L160" s="20"/>
      <c r="M160" s="20"/>
      <c r="N160" s="20"/>
      <c r="O160" s="20"/>
      <c r="P160" s="20"/>
      <c r="Q160" s="20"/>
      <c r="R160" s="15"/>
      <c r="S160" s="15"/>
      <c r="T160" s="15"/>
      <c r="U160" s="15"/>
      <c r="V160" s="15"/>
      <c r="W160" s="15"/>
      <c r="X160" s="15"/>
      <c r="Y160" s="15"/>
      <c r="Z160" s="15"/>
      <c r="AA160" s="15"/>
    </row>
    <row r="161" spans="1:27" ht="38.25">
      <c r="A161" s="273"/>
      <c r="B161" s="76" t="s">
        <v>78</v>
      </c>
      <c r="C161" s="20" t="s">
        <v>54</v>
      </c>
      <c r="D161" s="20" t="s">
        <v>19</v>
      </c>
      <c r="E161" s="20"/>
      <c r="F161" s="20"/>
      <c r="G161" s="69" t="s">
        <v>540</v>
      </c>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78</v>
      </c>
      <c r="C162" s="20"/>
      <c r="D162" s="20"/>
      <c r="E162" s="20"/>
      <c r="F162" s="20"/>
      <c r="G162" s="17"/>
      <c r="H162" s="35" t="s">
        <v>28</v>
      </c>
      <c r="I162" s="20"/>
      <c r="J162" s="20"/>
      <c r="K162" s="20"/>
      <c r="L162" s="20"/>
      <c r="M162" s="20"/>
      <c r="N162" s="20"/>
      <c r="O162" s="20"/>
      <c r="P162" s="20"/>
      <c r="Q162" s="20"/>
      <c r="R162" s="15"/>
      <c r="S162" s="15"/>
      <c r="T162" s="15"/>
      <c r="U162" s="15"/>
      <c r="V162" s="15"/>
      <c r="W162" s="15"/>
      <c r="X162" s="15"/>
      <c r="Y162" s="15"/>
      <c r="Z162" s="15"/>
      <c r="AA162" s="15"/>
    </row>
    <row r="163" spans="1:27" ht="178.5">
      <c r="A163" s="273"/>
      <c r="B163" s="76" t="s">
        <v>78</v>
      </c>
      <c r="C163" s="20" t="s">
        <v>541</v>
      </c>
      <c r="D163" s="20" t="s">
        <v>19</v>
      </c>
      <c r="E163" s="20"/>
      <c r="F163" s="20"/>
      <c r="G163" s="69" t="s">
        <v>542</v>
      </c>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78</v>
      </c>
      <c r="C164" s="20"/>
      <c r="D164" s="20"/>
      <c r="E164" s="20"/>
      <c r="F164" s="20"/>
      <c r="G164" s="17"/>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16</v>
      </c>
      <c r="C165" s="20"/>
      <c r="D165" s="20"/>
      <c r="E165" s="78"/>
      <c r="F165" s="20"/>
      <c r="G165" s="17"/>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16</v>
      </c>
      <c r="C166" s="20"/>
      <c r="D166" s="20"/>
      <c r="E166" s="20"/>
      <c r="F166" s="20"/>
      <c r="G166" s="17"/>
      <c r="H166" s="38" t="s">
        <v>35</v>
      </c>
      <c r="I166" s="20"/>
      <c r="J166" s="20"/>
      <c r="K166" s="20"/>
      <c r="L166" s="20"/>
      <c r="M166" s="20"/>
      <c r="N166" s="20"/>
      <c r="O166" s="20"/>
      <c r="P166" s="20"/>
      <c r="Q166" s="20"/>
      <c r="R166" s="15"/>
      <c r="S166" s="15"/>
      <c r="T166" s="15"/>
      <c r="U166" s="15"/>
      <c r="V166" s="15"/>
      <c r="W166" s="15"/>
      <c r="X166" s="15"/>
      <c r="Y166" s="15"/>
      <c r="Z166" s="15"/>
      <c r="AA166" s="15"/>
    </row>
    <row r="167" spans="1:27" ht="38.25">
      <c r="A167" s="273"/>
      <c r="B167" s="76" t="s">
        <v>16</v>
      </c>
      <c r="C167" s="20" t="s">
        <v>18</v>
      </c>
      <c r="D167" s="20" t="s">
        <v>19</v>
      </c>
      <c r="E167" s="20"/>
      <c r="F167" s="20"/>
      <c r="G167" s="69" t="s">
        <v>543</v>
      </c>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16</v>
      </c>
      <c r="C168" s="20"/>
      <c r="D168" s="20"/>
      <c r="E168" s="20"/>
      <c r="F168" s="20"/>
      <c r="G168" s="17"/>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16</v>
      </c>
      <c r="C169" s="20" t="s">
        <v>41</v>
      </c>
      <c r="D169" s="20" t="s">
        <v>19</v>
      </c>
      <c r="E169" s="20"/>
      <c r="F169" s="20"/>
      <c r="G169" s="73" t="s">
        <v>544</v>
      </c>
      <c r="H169" s="38" t="s">
        <v>38</v>
      </c>
      <c r="I169" s="20"/>
      <c r="J169" s="20"/>
      <c r="K169" s="20"/>
      <c r="L169" s="20"/>
      <c r="M169" s="20"/>
      <c r="N169" s="20"/>
      <c r="O169" s="20"/>
      <c r="P169" s="20"/>
      <c r="Q169" s="20"/>
      <c r="R169" s="15"/>
      <c r="S169" s="15"/>
      <c r="T169" s="15"/>
      <c r="U169" s="15"/>
      <c r="V169" s="15"/>
      <c r="W169" s="15"/>
      <c r="X169" s="15"/>
      <c r="Y169" s="15"/>
      <c r="Z169" s="15"/>
      <c r="AA169" s="15"/>
    </row>
    <row r="170" spans="1:27" ht="102">
      <c r="A170" s="272">
        <v>45974</v>
      </c>
      <c r="B170" s="76" t="s">
        <v>78</v>
      </c>
      <c r="C170" s="20" t="s">
        <v>18</v>
      </c>
      <c r="D170" s="20" t="s">
        <v>19</v>
      </c>
      <c r="E170" s="20"/>
      <c r="F170" s="20"/>
      <c r="G170" s="69" t="s">
        <v>545</v>
      </c>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78</v>
      </c>
      <c r="C171" s="20"/>
      <c r="D171" s="20"/>
      <c r="E171" s="78"/>
      <c r="F171" s="78"/>
      <c r="G171" s="17"/>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78</v>
      </c>
      <c r="C172" s="20"/>
      <c r="D172" s="20"/>
      <c r="E172" s="78"/>
      <c r="F172" s="78"/>
      <c r="G172" s="17"/>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78</v>
      </c>
      <c r="C173" s="20"/>
      <c r="D173" s="20"/>
      <c r="E173" s="88"/>
      <c r="F173" s="78"/>
      <c r="G173" s="17"/>
      <c r="H173" s="50" t="s">
        <v>25</v>
      </c>
      <c r="I173" s="20"/>
      <c r="J173" s="20"/>
      <c r="K173" s="20"/>
      <c r="L173" s="20"/>
      <c r="M173" s="20"/>
      <c r="N173" s="20"/>
      <c r="O173" s="20"/>
      <c r="P173" s="20"/>
      <c r="Q173" s="20"/>
      <c r="R173" s="15"/>
      <c r="S173" s="15"/>
      <c r="T173" s="15"/>
      <c r="U173" s="15"/>
      <c r="V173" s="15"/>
      <c r="W173" s="15"/>
      <c r="X173" s="15"/>
      <c r="Y173" s="15"/>
      <c r="Z173" s="15"/>
      <c r="AA173" s="15"/>
    </row>
    <row r="174" spans="1:27" ht="165.75">
      <c r="A174" s="273"/>
      <c r="B174" s="76" t="s">
        <v>78</v>
      </c>
      <c r="C174" s="20" t="s">
        <v>41</v>
      </c>
      <c r="D174" s="20" t="s">
        <v>19</v>
      </c>
      <c r="E174" s="78"/>
      <c r="F174" s="78"/>
      <c r="G174" s="69" t="s">
        <v>546</v>
      </c>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78</v>
      </c>
      <c r="C175" s="20" t="s">
        <v>18</v>
      </c>
      <c r="D175" s="20" t="s">
        <v>19</v>
      </c>
      <c r="E175" s="20"/>
      <c r="F175" s="20"/>
      <c r="G175" s="69" t="s">
        <v>547</v>
      </c>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78</v>
      </c>
      <c r="C176" s="20"/>
      <c r="D176" s="20"/>
      <c r="E176" s="20"/>
      <c r="F176" s="20"/>
      <c r="G176" s="16"/>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78</v>
      </c>
      <c r="C177" s="20"/>
      <c r="D177" s="20"/>
      <c r="E177" s="20"/>
      <c r="F177" s="20"/>
      <c r="G177" s="17"/>
      <c r="H177" s="50" t="s">
        <v>29</v>
      </c>
      <c r="I177" s="20"/>
      <c r="J177" s="20"/>
      <c r="K177" s="20"/>
      <c r="L177" s="20"/>
      <c r="M177" s="20"/>
      <c r="N177" s="20"/>
      <c r="O177" s="20"/>
      <c r="P177" s="20"/>
      <c r="Q177" s="20"/>
      <c r="R177" s="15"/>
      <c r="S177" s="15"/>
      <c r="T177" s="15"/>
      <c r="U177" s="15"/>
      <c r="V177" s="15"/>
      <c r="W177" s="15"/>
      <c r="X177" s="15"/>
      <c r="Y177" s="15"/>
      <c r="Z177" s="15"/>
      <c r="AA177" s="15"/>
    </row>
    <row r="178" spans="1:27" ht="114.75">
      <c r="A178" s="273"/>
      <c r="B178" s="76" t="s">
        <v>78</v>
      </c>
      <c r="C178" s="20" t="s">
        <v>41</v>
      </c>
      <c r="D178" s="20" t="s">
        <v>19</v>
      </c>
      <c r="E178" s="20"/>
      <c r="F178" s="20"/>
      <c r="G178" s="69" t="s">
        <v>548</v>
      </c>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16</v>
      </c>
      <c r="C179" s="20"/>
      <c r="D179" s="20"/>
      <c r="E179" s="20"/>
      <c r="F179" s="20"/>
      <c r="G179" s="17"/>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16</v>
      </c>
      <c r="C180" s="20"/>
      <c r="D180" s="20"/>
      <c r="E180" s="20"/>
      <c r="F180" s="20"/>
      <c r="G180" s="17"/>
      <c r="H180" s="50" t="s">
        <v>35</v>
      </c>
      <c r="I180" s="20"/>
      <c r="J180" s="20"/>
      <c r="K180" s="20"/>
      <c r="L180" s="20"/>
      <c r="M180" s="20"/>
      <c r="N180" s="20"/>
      <c r="O180" s="20"/>
      <c r="P180" s="20"/>
      <c r="Q180" s="20"/>
      <c r="R180" s="15"/>
      <c r="S180" s="15"/>
      <c r="T180" s="15"/>
      <c r="U180" s="15"/>
      <c r="V180" s="15"/>
      <c r="W180" s="15"/>
      <c r="X180" s="15"/>
      <c r="Y180" s="15"/>
      <c r="Z180" s="15"/>
      <c r="AA180" s="15"/>
    </row>
    <row r="181" spans="1:27" ht="63.75">
      <c r="A181" s="273"/>
      <c r="B181" s="76" t="s">
        <v>16</v>
      </c>
      <c r="C181" s="20" t="s">
        <v>18</v>
      </c>
      <c r="D181" s="20" t="s">
        <v>19</v>
      </c>
      <c r="E181" s="69"/>
      <c r="F181" s="20"/>
      <c r="G181" s="69" t="s">
        <v>549</v>
      </c>
      <c r="H181" s="50" t="s">
        <v>36</v>
      </c>
      <c r="I181" s="20"/>
      <c r="J181" s="20"/>
      <c r="K181" s="20"/>
      <c r="L181" s="20"/>
      <c r="M181" s="20"/>
      <c r="N181" s="20"/>
      <c r="O181" s="20"/>
      <c r="P181" s="20"/>
      <c r="Q181" s="20"/>
      <c r="R181" s="15"/>
      <c r="S181" s="15"/>
      <c r="T181" s="15"/>
      <c r="U181" s="15"/>
      <c r="V181" s="15"/>
      <c r="W181" s="15"/>
      <c r="X181" s="15"/>
      <c r="Y181" s="15"/>
      <c r="Z181" s="15"/>
      <c r="AA181" s="15"/>
    </row>
    <row r="182" spans="1:27" ht="25.5">
      <c r="A182" s="273"/>
      <c r="B182" s="76" t="s">
        <v>16</v>
      </c>
      <c r="C182" s="20" t="s">
        <v>18</v>
      </c>
      <c r="D182" s="20" t="s">
        <v>19</v>
      </c>
      <c r="E182" s="20"/>
      <c r="F182" s="20"/>
      <c r="G182" s="69" t="s">
        <v>550</v>
      </c>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16</v>
      </c>
      <c r="C183" s="20"/>
      <c r="D183" s="20"/>
      <c r="E183" s="20"/>
      <c r="F183" s="20"/>
      <c r="G183" s="17"/>
      <c r="H183" s="51" t="s">
        <v>38</v>
      </c>
      <c r="I183" s="20"/>
      <c r="J183" s="20"/>
      <c r="K183" s="20"/>
      <c r="L183" s="20"/>
      <c r="M183" s="20"/>
      <c r="N183" s="20"/>
      <c r="O183" s="20"/>
      <c r="P183" s="20"/>
      <c r="Q183" s="20"/>
      <c r="R183" s="15"/>
      <c r="S183" s="15"/>
      <c r="T183" s="15"/>
      <c r="U183" s="15"/>
      <c r="V183" s="15"/>
      <c r="W183" s="15"/>
      <c r="X183" s="15"/>
      <c r="Y183" s="15"/>
      <c r="Z183" s="15"/>
      <c r="AA183" s="15"/>
    </row>
    <row r="184" spans="1:27" ht="12.75">
      <c r="A184" s="272">
        <v>45975</v>
      </c>
      <c r="B184" s="16" t="s">
        <v>51</v>
      </c>
      <c r="C184" s="17"/>
      <c r="D184" s="17"/>
      <c r="E184" s="17"/>
      <c r="F184" s="17"/>
      <c r="G184" s="17"/>
      <c r="H184" s="17" t="s">
        <v>17</v>
      </c>
      <c r="I184" s="17"/>
      <c r="J184" s="17"/>
      <c r="K184" s="17"/>
      <c r="L184" s="17"/>
      <c r="M184" s="17"/>
      <c r="N184" s="17"/>
      <c r="O184" s="17"/>
      <c r="P184" s="17"/>
      <c r="Q184" s="17"/>
      <c r="R184" s="22"/>
      <c r="S184" s="22"/>
      <c r="T184" s="22"/>
      <c r="U184" s="22"/>
      <c r="V184" s="22"/>
      <c r="W184" s="22"/>
      <c r="X184" s="22"/>
      <c r="Y184" s="22"/>
      <c r="Z184" s="22"/>
      <c r="AA184" s="22"/>
    </row>
    <row r="185" spans="1:27" ht="12.75">
      <c r="A185" s="273"/>
      <c r="B185" s="76" t="s">
        <v>51</v>
      </c>
      <c r="C185" s="20" t="s">
        <v>18</v>
      </c>
      <c r="D185" s="20" t="s">
        <v>19</v>
      </c>
      <c r="E185" s="20"/>
      <c r="F185" s="20"/>
      <c r="G185" s="101" t="s">
        <v>551</v>
      </c>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16" t="s">
        <v>51</v>
      </c>
      <c r="C186" s="17"/>
      <c r="D186" s="17"/>
      <c r="E186" s="21"/>
      <c r="F186" s="21"/>
      <c r="G186" s="17"/>
      <c r="H186" s="53" t="s">
        <v>24</v>
      </c>
      <c r="I186" s="17"/>
      <c r="J186" s="17"/>
      <c r="K186" s="17"/>
      <c r="L186" s="17"/>
      <c r="M186" s="17"/>
      <c r="N186" s="17"/>
      <c r="O186" s="17"/>
      <c r="P186" s="17"/>
      <c r="Q186" s="17"/>
      <c r="R186" s="22"/>
      <c r="S186" s="22"/>
      <c r="T186" s="22"/>
      <c r="U186" s="22"/>
      <c r="V186" s="22"/>
      <c r="W186" s="22"/>
      <c r="X186" s="22"/>
      <c r="Y186" s="22"/>
      <c r="Z186" s="22"/>
      <c r="AA186" s="22"/>
    </row>
    <row r="187" spans="1:27" ht="12.75">
      <c r="A187" s="273"/>
      <c r="B187" s="76" t="s">
        <v>78</v>
      </c>
      <c r="C187" s="20"/>
      <c r="D187" s="20"/>
      <c r="E187" s="20"/>
      <c r="F187" s="20"/>
      <c r="G187" s="17"/>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78</v>
      </c>
      <c r="C188" s="20"/>
      <c r="D188" s="20"/>
      <c r="E188" s="76"/>
      <c r="F188" s="20"/>
      <c r="G188" s="16"/>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16" t="s">
        <v>78</v>
      </c>
      <c r="C189" s="17"/>
      <c r="D189" s="17"/>
      <c r="E189" s="17"/>
      <c r="F189" s="17"/>
      <c r="G189" s="17"/>
      <c r="H189" s="53" t="s">
        <v>27</v>
      </c>
      <c r="I189" s="17"/>
      <c r="J189" s="17"/>
      <c r="K189" s="17"/>
      <c r="L189" s="17"/>
      <c r="M189" s="17"/>
      <c r="N189" s="17"/>
      <c r="O189" s="17"/>
      <c r="P189" s="17"/>
      <c r="Q189" s="17"/>
      <c r="R189" s="22"/>
      <c r="S189" s="22"/>
      <c r="T189" s="22"/>
      <c r="U189" s="22"/>
      <c r="V189" s="22"/>
      <c r="W189" s="22"/>
      <c r="X189" s="22"/>
      <c r="Y189" s="22"/>
      <c r="Z189" s="22"/>
      <c r="AA189" s="22"/>
    </row>
    <row r="190" spans="1:27" ht="12.75">
      <c r="A190" s="273"/>
      <c r="B190" s="76" t="s">
        <v>78</v>
      </c>
      <c r="C190" s="20"/>
      <c r="D190" s="20"/>
      <c r="E190" s="20"/>
      <c r="F190" s="15"/>
      <c r="G190" s="17"/>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78</v>
      </c>
      <c r="C191" s="20"/>
      <c r="D191" s="20"/>
      <c r="E191" s="20"/>
      <c r="F191" s="20"/>
      <c r="G191" s="17"/>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16</v>
      </c>
      <c r="C192" s="20"/>
      <c r="D192" s="20"/>
      <c r="E192" s="20"/>
      <c r="F192" s="20"/>
      <c r="G192" s="17"/>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16</v>
      </c>
      <c r="C193" s="20"/>
      <c r="D193" s="20"/>
      <c r="E193" s="20"/>
      <c r="F193" s="20"/>
      <c r="G193" s="17"/>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16</v>
      </c>
      <c r="C194" s="20"/>
      <c r="D194" s="20"/>
      <c r="E194" s="20"/>
      <c r="F194" s="20"/>
      <c r="G194" s="17"/>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16</v>
      </c>
      <c r="C195" s="20"/>
      <c r="D195" s="20"/>
      <c r="E195" s="20"/>
      <c r="F195" s="20"/>
      <c r="G195" s="17"/>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16</v>
      </c>
      <c r="C196" s="20"/>
      <c r="D196" s="20"/>
      <c r="E196" s="20"/>
      <c r="F196" s="20"/>
      <c r="G196" s="17"/>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16</v>
      </c>
      <c r="C197" s="20"/>
      <c r="D197" s="20"/>
      <c r="E197" s="20"/>
      <c r="F197" s="20"/>
      <c r="G197" s="17"/>
      <c r="H197" s="54" t="s">
        <v>38</v>
      </c>
      <c r="I197" s="20"/>
      <c r="J197" s="20"/>
      <c r="K197" s="20"/>
      <c r="L197" s="20"/>
      <c r="M197" s="20"/>
      <c r="N197" s="20"/>
      <c r="O197" s="20"/>
      <c r="P197" s="20"/>
      <c r="Q197" s="20"/>
      <c r="R197" s="15"/>
      <c r="S197" s="15"/>
      <c r="T197" s="15"/>
      <c r="U197" s="15"/>
      <c r="V197" s="15"/>
      <c r="W197" s="15"/>
      <c r="X197" s="15"/>
      <c r="Y197" s="15"/>
      <c r="Z197" s="15"/>
      <c r="AA197" s="15"/>
    </row>
    <row r="198" spans="1:27" ht="12.75">
      <c r="A198" s="272">
        <v>45976</v>
      </c>
      <c r="B198" s="76" t="s">
        <v>78</v>
      </c>
      <c r="C198" s="20"/>
      <c r="D198" s="20"/>
      <c r="E198" s="20"/>
      <c r="F198" s="20"/>
      <c r="G198" s="17"/>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78</v>
      </c>
      <c r="C199" s="20"/>
      <c r="D199" s="20"/>
      <c r="E199" s="20"/>
      <c r="F199" s="20"/>
      <c r="G199" s="72"/>
      <c r="H199" s="52" t="s">
        <v>22</v>
      </c>
      <c r="I199" s="20"/>
      <c r="J199" s="20"/>
      <c r="K199" s="20"/>
      <c r="L199" s="20"/>
      <c r="M199" s="20"/>
      <c r="N199" s="20"/>
      <c r="O199" s="20"/>
      <c r="P199" s="20"/>
      <c r="Q199" s="20"/>
      <c r="R199" s="15"/>
      <c r="S199" s="15"/>
      <c r="T199" s="15"/>
      <c r="U199" s="15"/>
      <c r="V199" s="15"/>
      <c r="W199" s="15"/>
      <c r="X199" s="15"/>
      <c r="Y199" s="15"/>
      <c r="Z199" s="15"/>
      <c r="AA199" s="15"/>
    </row>
    <row r="200" spans="1:27" ht="12.75">
      <c r="A200" s="273"/>
      <c r="B200" s="16" t="s">
        <v>78</v>
      </c>
      <c r="C200" s="17"/>
      <c r="D200" s="17"/>
      <c r="E200" s="17"/>
      <c r="F200" s="17"/>
      <c r="G200" s="72"/>
      <c r="H200" s="53" t="s">
        <v>24</v>
      </c>
      <c r="I200" s="17"/>
      <c r="J200" s="17"/>
      <c r="K200" s="17"/>
      <c r="L200" s="17"/>
      <c r="M200" s="17"/>
      <c r="N200" s="17"/>
      <c r="O200" s="17"/>
      <c r="P200" s="17"/>
      <c r="Q200" s="17"/>
      <c r="R200" s="22"/>
      <c r="S200" s="22"/>
      <c r="T200" s="22"/>
      <c r="U200" s="22"/>
      <c r="V200" s="22"/>
      <c r="W200" s="22"/>
      <c r="X200" s="22"/>
      <c r="Y200" s="22"/>
      <c r="Z200" s="22"/>
      <c r="AA200" s="22"/>
    </row>
    <row r="201" spans="1:27" ht="12.75">
      <c r="A201" s="273"/>
      <c r="B201" s="76" t="s">
        <v>78</v>
      </c>
      <c r="C201" s="20"/>
      <c r="D201" s="20"/>
      <c r="E201" s="20"/>
      <c r="F201" s="20"/>
      <c r="G201" s="17"/>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78</v>
      </c>
      <c r="C202" s="20"/>
      <c r="D202" s="20"/>
      <c r="E202" s="20"/>
      <c r="F202" s="20"/>
      <c r="G202" s="17"/>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v>
      </c>
      <c r="C203" s="20"/>
      <c r="D203" s="20"/>
      <c r="E203" s="20"/>
      <c r="F203" s="20"/>
      <c r="G203" s="16"/>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78</v>
      </c>
      <c r="C204" s="20"/>
      <c r="D204" s="20"/>
      <c r="E204" s="20"/>
      <c r="F204" s="20"/>
      <c r="G204" s="17"/>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v>
      </c>
      <c r="C205" s="20"/>
      <c r="D205" s="20"/>
      <c r="E205" s="20"/>
      <c r="F205" s="20"/>
      <c r="G205" s="17"/>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78</v>
      </c>
      <c r="C206" s="20" t="s">
        <v>18</v>
      </c>
      <c r="D206" s="20" t="s">
        <v>19</v>
      </c>
      <c r="E206" s="20"/>
      <c r="F206" s="20"/>
      <c r="G206" s="69" t="s">
        <v>552</v>
      </c>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16" t="s">
        <v>78</v>
      </c>
      <c r="C207" s="17"/>
      <c r="D207" s="17"/>
      <c r="E207" s="17"/>
      <c r="F207" s="16"/>
      <c r="G207" s="16"/>
      <c r="H207" s="53" t="s">
        <v>34</v>
      </c>
      <c r="I207" s="17"/>
      <c r="J207" s="17"/>
      <c r="K207" s="17"/>
      <c r="L207" s="17"/>
      <c r="M207" s="17"/>
      <c r="N207" s="17"/>
      <c r="O207" s="17"/>
      <c r="P207" s="17"/>
      <c r="Q207" s="17"/>
      <c r="R207" s="17"/>
      <c r="S207" s="22"/>
      <c r="T207" s="22"/>
      <c r="U207" s="22"/>
      <c r="V207" s="22"/>
      <c r="W207" s="22"/>
      <c r="X207" s="22"/>
      <c r="Y207" s="22"/>
      <c r="Z207" s="22"/>
      <c r="AA207" s="22"/>
    </row>
    <row r="208" spans="1:27" ht="12.75">
      <c r="A208" s="273"/>
      <c r="B208" s="76" t="s">
        <v>78</v>
      </c>
      <c r="C208" s="20" t="s">
        <v>18</v>
      </c>
      <c r="D208" s="20" t="s">
        <v>19</v>
      </c>
      <c r="E208" s="20"/>
      <c r="F208" s="20"/>
      <c r="G208" s="73" t="s">
        <v>553</v>
      </c>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78</v>
      </c>
      <c r="C209" s="20"/>
      <c r="D209" s="20"/>
      <c r="E209" s="20"/>
      <c r="F209" s="20"/>
      <c r="G209" s="16"/>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78</v>
      </c>
      <c r="C210" s="20"/>
      <c r="D210" s="20"/>
      <c r="E210" s="92"/>
      <c r="F210" s="20"/>
      <c r="G210" s="17"/>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78</v>
      </c>
      <c r="C211" s="20"/>
      <c r="D211" s="20"/>
      <c r="E211" s="20"/>
      <c r="F211" s="20"/>
      <c r="G211" s="17"/>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45977</v>
      </c>
      <c r="B212" s="76" t="s">
        <v>51</v>
      </c>
      <c r="C212" s="20" t="s">
        <v>18</v>
      </c>
      <c r="D212" s="20" t="s">
        <v>19</v>
      </c>
      <c r="E212" s="20"/>
      <c r="F212" s="20"/>
      <c r="G212" s="69" t="s">
        <v>554</v>
      </c>
      <c r="H212" s="55" t="s">
        <v>17</v>
      </c>
      <c r="I212" s="20"/>
      <c r="J212" s="20"/>
      <c r="K212" s="20"/>
      <c r="L212" s="20"/>
      <c r="M212" s="20"/>
      <c r="N212" s="20"/>
      <c r="O212" s="20"/>
      <c r="P212" s="20"/>
      <c r="Q212" s="20"/>
      <c r="R212" s="20"/>
      <c r="S212" s="15"/>
      <c r="T212" s="15"/>
      <c r="U212" s="15"/>
      <c r="V212" s="15"/>
      <c r="W212" s="15"/>
      <c r="X212" s="15"/>
      <c r="Y212" s="15"/>
      <c r="Z212" s="15"/>
      <c r="AA212" s="15"/>
    </row>
    <row r="213" spans="1:27" ht="89.25">
      <c r="A213" s="273"/>
      <c r="B213" s="76" t="s">
        <v>51</v>
      </c>
      <c r="C213" s="20" t="s">
        <v>18</v>
      </c>
      <c r="D213" s="20" t="s">
        <v>19</v>
      </c>
      <c r="E213" s="20"/>
      <c r="F213" s="20"/>
      <c r="G213" s="69" t="s">
        <v>555</v>
      </c>
      <c r="H213" s="52" t="s">
        <v>22</v>
      </c>
      <c r="I213" s="20"/>
      <c r="J213" s="20"/>
      <c r="K213" s="20"/>
      <c r="L213" s="20"/>
      <c r="M213" s="20"/>
      <c r="N213" s="20"/>
      <c r="O213" s="20"/>
      <c r="P213" s="20"/>
      <c r="Q213" s="20"/>
      <c r="R213" s="20"/>
      <c r="S213" s="15"/>
      <c r="T213" s="15"/>
      <c r="U213" s="15"/>
      <c r="V213" s="15"/>
      <c r="W213" s="15"/>
      <c r="X213" s="15"/>
      <c r="Y213" s="15"/>
      <c r="Z213" s="15"/>
      <c r="AA213" s="15"/>
    </row>
    <row r="214" spans="1:27" ht="51">
      <c r="A214" s="273"/>
      <c r="B214" s="76" t="s">
        <v>51</v>
      </c>
      <c r="C214" s="20" t="s">
        <v>18</v>
      </c>
      <c r="D214" s="20" t="s">
        <v>19</v>
      </c>
      <c r="E214" s="20"/>
      <c r="F214" s="20"/>
      <c r="G214" s="69" t="s">
        <v>556</v>
      </c>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78</v>
      </c>
      <c r="C215" s="20"/>
      <c r="D215" s="20"/>
      <c r="E215" s="20"/>
      <c r="F215" s="20"/>
      <c r="G215" s="17"/>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78</v>
      </c>
      <c r="C216" s="20"/>
      <c r="D216" s="20"/>
      <c r="E216" s="20"/>
      <c r="F216" s="20"/>
      <c r="G216" s="17"/>
      <c r="H216" s="52" t="s">
        <v>26</v>
      </c>
      <c r="I216" s="20"/>
      <c r="J216" s="20"/>
      <c r="K216" s="20"/>
      <c r="L216" s="20"/>
      <c r="M216" s="20"/>
      <c r="N216" s="20"/>
      <c r="O216" s="20"/>
      <c r="P216" s="20"/>
      <c r="Q216" s="20"/>
      <c r="R216" s="20"/>
      <c r="S216" s="15"/>
      <c r="T216" s="15"/>
      <c r="U216" s="15"/>
      <c r="V216" s="15"/>
      <c r="W216" s="15"/>
      <c r="X216" s="15"/>
      <c r="Y216" s="15"/>
      <c r="Z216" s="15"/>
      <c r="AA216" s="15"/>
    </row>
    <row r="217" spans="1:27" ht="191.25">
      <c r="A217" s="273"/>
      <c r="B217" s="76" t="s">
        <v>78</v>
      </c>
      <c r="C217" s="20" t="s">
        <v>41</v>
      </c>
      <c r="D217" s="20" t="s">
        <v>92</v>
      </c>
      <c r="E217" s="102" t="s">
        <v>557</v>
      </c>
      <c r="F217" s="20"/>
      <c r="G217" s="69" t="s">
        <v>558</v>
      </c>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78</v>
      </c>
      <c r="C218" s="20"/>
      <c r="D218" s="20"/>
      <c r="E218" s="20"/>
      <c r="F218" s="20"/>
      <c r="G218" s="17"/>
      <c r="H218" s="52" t="s">
        <v>28</v>
      </c>
      <c r="I218" s="20"/>
      <c r="J218" s="20"/>
      <c r="K218" s="20"/>
      <c r="L218" s="20"/>
      <c r="M218" s="20"/>
      <c r="N218" s="20"/>
      <c r="O218" s="20"/>
      <c r="P218" s="20"/>
      <c r="Q218" s="20"/>
      <c r="R218" s="20"/>
      <c r="S218" s="15"/>
      <c r="T218" s="15"/>
      <c r="U218" s="15"/>
      <c r="V218" s="15"/>
      <c r="W218" s="15"/>
      <c r="X218" s="15"/>
      <c r="Y218" s="15"/>
      <c r="Z218" s="15"/>
      <c r="AA218" s="15"/>
    </row>
    <row r="219" spans="1:27" ht="15.75" customHeight="1">
      <c r="A219" s="273"/>
      <c r="B219" s="76" t="s">
        <v>78</v>
      </c>
      <c r="C219" s="20"/>
      <c r="D219" s="20"/>
      <c r="E219" s="20"/>
      <c r="F219" s="20"/>
      <c r="G219" s="17"/>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78</v>
      </c>
      <c r="C220" s="20"/>
      <c r="D220" s="20"/>
      <c r="E220" s="76"/>
      <c r="F220" s="20"/>
      <c r="G220" s="17"/>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51</v>
      </c>
      <c r="C221" s="20"/>
      <c r="D221" s="20"/>
      <c r="E221" s="20"/>
      <c r="F221" s="93"/>
      <c r="G221" s="17"/>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51</v>
      </c>
      <c r="C222" s="20"/>
      <c r="D222" s="20"/>
      <c r="E222" s="20"/>
      <c r="F222" s="20"/>
      <c r="G222" s="17"/>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78</v>
      </c>
      <c r="C223" s="20"/>
      <c r="D223" s="20"/>
      <c r="E223" s="20"/>
      <c r="F223" s="20"/>
      <c r="G223" s="17"/>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78</v>
      </c>
      <c r="C224" s="20"/>
      <c r="D224" s="20"/>
      <c r="E224" s="20"/>
      <c r="F224" s="20"/>
      <c r="G224" s="17"/>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v>
      </c>
      <c r="C225" s="20"/>
      <c r="D225" s="20"/>
      <c r="E225" s="20"/>
      <c r="F225" s="20"/>
      <c r="G225" s="17"/>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45978</v>
      </c>
      <c r="B226" s="76" t="s">
        <v>51</v>
      </c>
      <c r="C226" s="20"/>
      <c r="D226" s="20"/>
      <c r="E226" s="20"/>
      <c r="F226" s="20"/>
      <c r="G226" s="20"/>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51</v>
      </c>
      <c r="C227" s="20"/>
      <c r="D227" s="20"/>
      <c r="E227" s="20"/>
      <c r="F227" s="20"/>
      <c r="G227" s="17"/>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51</v>
      </c>
      <c r="C228" s="20"/>
      <c r="D228" s="20"/>
      <c r="E228" s="20"/>
      <c r="F228" s="20"/>
      <c r="G228" s="17"/>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78</v>
      </c>
      <c r="C229" s="20"/>
      <c r="D229" s="20"/>
      <c r="E229" s="20"/>
      <c r="F229" s="20"/>
      <c r="G229" s="17"/>
      <c r="H229" s="52" t="s">
        <v>25</v>
      </c>
      <c r="I229" s="20"/>
      <c r="J229" s="20"/>
      <c r="K229" s="20"/>
      <c r="L229" s="20"/>
      <c r="M229" s="20"/>
      <c r="N229" s="20"/>
      <c r="O229" s="20"/>
      <c r="P229" s="20"/>
      <c r="Q229" s="20"/>
      <c r="R229" s="20"/>
      <c r="S229" s="15"/>
      <c r="T229" s="15"/>
      <c r="U229" s="15"/>
      <c r="V229" s="15"/>
      <c r="W229" s="15"/>
      <c r="X229" s="15"/>
      <c r="Y229" s="15"/>
      <c r="Z229" s="15"/>
      <c r="AA229" s="15"/>
    </row>
    <row r="230" spans="1:27" ht="25.5">
      <c r="A230" s="273"/>
      <c r="B230" s="76" t="s">
        <v>78</v>
      </c>
      <c r="C230" s="20" t="s">
        <v>18</v>
      </c>
      <c r="D230" s="20" t="s">
        <v>19</v>
      </c>
      <c r="E230" s="20"/>
      <c r="F230" s="20"/>
      <c r="G230" s="69" t="s">
        <v>559</v>
      </c>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78</v>
      </c>
      <c r="C231" s="20"/>
      <c r="D231" s="20"/>
      <c r="E231" s="20"/>
      <c r="F231" s="20"/>
      <c r="G231" s="17"/>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78</v>
      </c>
      <c r="C232" s="20"/>
      <c r="D232" s="20"/>
      <c r="E232" s="20"/>
      <c r="F232" s="20"/>
      <c r="G232" s="17"/>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78</v>
      </c>
      <c r="C233" s="20"/>
      <c r="D233" s="20"/>
      <c r="E233" s="20"/>
      <c r="F233" s="20"/>
      <c r="G233" s="16"/>
      <c r="H233" s="52" t="s">
        <v>29</v>
      </c>
      <c r="I233" s="20"/>
      <c r="J233" s="20"/>
      <c r="K233" s="20"/>
      <c r="L233" s="20"/>
      <c r="M233" s="20"/>
      <c r="N233" s="20"/>
      <c r="O233" s="20"/>
      <c r="P233" s="20"/>
      <c r="Q233" s="20"/>
      <c r="R233" s="20"/>
      <c r="S233" s="15"/>
      <c r="T233" s="15"/>
      <c r="U233" s="15"/>
      <c r="V233" s="15"/>
      <c r="W233" s="15"/>
      <c r="X233" s="15"/>
      <c r="Y233" s="15"/>
      <c r="Z233" s="15"/>
      <c r="AA233" s="15"/>
    </row>
    <row r="234" spans="1:27" ht="13.5" customHeight="1">
      <c r="A234" s="273"/>
      <c r="B234" s="76" t="s">
        <v>78</v>
      </c>
      <c r="C234" s="20"/>
      <c r="D234" s="20"/>
      <c r="E234" s="20"/>
      <c r="F234" s="20"/>
      <c r="G234" s="17"/>
      <c r="H234" s="52" t="s">
        <v>30</v>
      </c>
      <c r="I234" s="20"/>
      <c r="J234" s="20"/>
      <c r="K234" s="20"/>
      <c r="L234" s="20"/>
      <c r="M234" s="20"/>
      <c r="N234" s="20"/>
      <c r="O234" s="20"/>
      <c r="P234" s="20"/>
      <c r="Q234" s="20"/>
      <c r="R234" s="20"/>
      <c r="S234" s="15"/>
      <c r="T234" s="15"/>
      <c r="U234" s="15"/>
      <c r="V234" s="15"/>
      <c r="W234" s="15"/>
      <c r="X234" s="15"/>
      <c r="Y234" s="15"/>
      <c r="Z234" s="15"/>
      <c r="AA234" s="15"/>
    </row>
    <row r="235" spans="1:27" ht="89.25">
      <c r="A235" s="273"/>
      <c r="B235" s="76" t="s">
        <v>531</v>
      </c>
      <c r="C235" s="20" t="s">
        <v>44</v>
      </c>
      <c r="D235" s="20" t="s">
        <v>19</v>
      </c>
      <c r="E235" s="20"/>
      <c r="F235" s="20"/>
      <c r="G235" s="69" t="s">
        <v>560</v>
      </c>
      <c r="H235" s="52" t="s">
        <v>34</v>
      </c>
      <c r="I235" s="20"/>
      <c r="J235" s="20"/>
      <c r="K235" s="20"/>
      <c r="L235" s="20"/>
      <c r="M235" s="20"/>
      <c r="N235" s="20"/>
      <c r="O235" s="20"/>
      <c r="P235" s="20"/>
      <c r="Q235" s="20"/>
      <c r="R235" s="20"/>
      <c r="S235" s="15"/>
      <c r="T235" s="15"/>
      <c r="U235" s="15"/>
      <c r="V235" s="15"/>
      <c r="W235" s="15"/>
      <c r="X235" s="15"/>
      <c r="Y235" s="15"/>
      <c r="Z235" s="15"/>
      <c r="AA235" s="15"/>
    </row>
    <row r="236" spans="1:27" ht="140.25">
      <c r="A236" s="273"/>
      <c r="B236" s="76" t="s">
        <v>531</v>
      </c>
      <c r="C236" s="20" t="s">
        <v>18</v>
      </c>
      <c r="D236" s="20" t="s">
        <v>19</v>
      </c>
      <c r="E236" s="20"/>
      <c r="F236" s="20"/>
      <c r="G236" s="69" t="s">
        <v>561</v>
      </c>
      <c r="H236" s="57" t="s">
        <v>35</v>
      </c>
      <c r="I236" s="20"/>
      <c r="J236" s="20"/>
      <c r="K236" s="20"/>
      <c r="L236" s="20"/>
      <c r="M236" s="20"/>
      <c r="N236" s="20"/>
      <c r="O236" s="20"/>
      <c r="P236" s="20"/>
      <c r="Q236" s="20"/>
      <c r="R236" s="20"/>
      <c r="S236" s="15"/>
      <c r="T236" s="15"/>
      <c r="U236" s="15"/>
      <c r="V236" s="15"/>
      <c r="W236" s="15"/>
      <c r="X236" s="15"/>
      <c r="Y236" s="15"/>
      <c r="Z236" s="15"/>
      <c r="AA236" s="15"/>
    </row>
    <row r="237" spans="1:27" ht="15" customHeight="1">
      <c r="A237" s="273"/>
      <c r="B237" s="76" t="s">
        <v>531</v>
      </c>
      <c r="C237" s="20" t="s">
        <v>18</v>
      </c>
      <c r="D237" s="20" t="s">
        <v>19</v>
      </c>
      <c r="E237" s="20"/>
      <c r="F237" s="20"/>
      <c r="G237" s="69" t="s">
        <v>562</v>
      </c>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531</v>
      </c>
      <c r="C238" s="20"/>
      <c r="D238" s="20"/>
      <c r="E238" s="20"/>
      <c r="F238" s="20"/>
      <c r="G238" s="17"/>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531</v>
      </c>
      <c r="C239" s="20"/>
      <c r="D239" s="20"/>
      <c r="E239" s="20"/>
      <c r="F239" s="20"/>
      <c r="G239" s="17"/>
      <c r="H239" s="54" t="s">
        <v>38</v>
      </c>
      <c r="I239" s="20"/>
      <c r="J239" s="20"/>
      <c r="K239" s="20"/>
      <c r="L239" s="20"/>
      <c r="M239" s="20"/>
      <c r="N239" s="20"/>
      <c r="O239" s="20"/>
      <c r="P239" s="20"/>
      <c r="Q239" s="20"/>
      <c r="R239" s="20"/>
      <c r="S239" s="15"/>
      <c r="T239" s="15"/>
      <c r="U239" s="15"/>
      <c r="V239" s="15"/>
      <c r="W239" s="15"/>
      <c r="X239" s="15"/>
      <c r="Y239" s="15"/>
      <c r="Z239" s="15"/>
      <c r="AA239" s="15"/>
    </row>
    <row r="240" spans="1:27" ht="38.25">
      <c r="A240" s="272">
        <v>45979</v>
      </c>
      <c r="B240" s="76" t="s">
        <v>78</v>
      </c>
      <c r="C240" s="20" t="s">
        <v>18</v>
      </c>
      <c r="D240" s="20" t="s">
        <v>19</v>
      </c>
      <c r="E240" s="20" t="s">
        <v>563</v>
      </c>
      <c r="F240" s="20"/>
      <c r="G240" s="69" t="s">
        <v>564</v>
      </c>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78</v>
      </c>
      <c r="C241" s="20"/>
      <c r="D241" s="20"/>
      <c r="E241" s="20"/>
      <c r="F241" s="20"/>
      <c r="G241" s="17"/>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78</v>
      </c>
      <c r="C242" s="20"/>
      <c r="D242" s="20"/>
      <c r="E242" s="92"/>
      <c r="F242" s="20"/>
      <c r="G242" s="17"/>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78</v>
      </c>
      <c r="C243" s="20"/>
      <c r="D243" s="20"/>
      <c r="E243" s="20"/>
      <c r="F243" s="20"/>
      <c r="G243" s="17"/>
      <c r="H243" s="55" t="s">
        <v>25</v>
      </c>
      <c r="I243" s="20"/>
      <c r="J243" s="20"/>
      <c r="K243" s="20"/>
      <c r="L243" s="20"/>
      <c r="M243" s="20"/>
      <c r="N243" s="20"/>
      <c r="O243" s="20"/>
      <c r="P243" s="20"/>
      <c r="Q243" s="20"/>
      <c r="R243" s="20"/>
      <c r="S243" s="15"/>
      <c r="T243" s="15"/>
      <c r="U243" s="15"/>
      <c r="V243" s="15"/>
      <c r="W243" s="15"/>
      <c r="X243" s="15"/>
      <c r="Y243" s="15"/>
      <c r="Z243" s="15"/>
      <c r="AA243" s="15"/>
    </row>
    <row r="244" spans="1:27" ht="89.25">
      <c r="A244" s="273"/>
      <c r="B244" s="76" t="s">
        <v>78</v>
      </c>
      <c r="C244" s="20" t="s">
        <v>44</v>
      </c>
      <c r="D244" s="20" t="s">
        <v>19</v>
      </c>
      <c r="E244" s="20"/>
      <c r="F244" s="20"/>
      <c r="G244" s="69" t="s">
        <v>565</v>
      </c>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78</v>
      </c>
      <c r="C245" s="20"/>
      <c r="D245" s="20"/>
      <c r="E245" s="20"/>
      <c r="F245" s="20"/>
      <c r="G245" s="17"/>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78</v>
      </c>
      <c r="C246" s="20"/>
      <c r="D246" s="20"/>
      <c r="E246" s="20"/>
      <c r="F246" s="20"/>
      <c r="G246" s="17"/>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78</v>
      </c>
      <c r="C247" s="20"/>
      <c r="D247" s="20"/>
      <c r="E247" s="20"/>
      <c r="F247" s="20"/>
      <c r="G247" s="17"/>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78</v>
      </c>
      <c r="C248" s="20"/>
      <c r="D248" s="20"/>
      <c r="E248" s="20"/>
      <c r="F248" s="20"/>
      <c r="G248" s="17"/>
      <c r="H248" s="55" t="s">
        <v>30</v>
      </c>
      <c r="I248" s="20"/>
      <c r="J248" s="20"/>
      <c r="K248" s="20"/>
      <c r="L248" s="20"/>
      <c r="M248" s="20"/>
      <c r="N248" s="20"/>
      <c r="O248" s="20"/>
      <c r="P248" s="20"/>
      <c r="Q248" s="20"/>
      <c r="R248" s="20"/>
      <c r="S248" s="15"/>
      <c r="T248" s="15"/>
      <c r="U248" s="15"/>
      <c r="V248" s="15"/>
      <c r="W248" s="15"/>
      <c r="X248" s="15"/>
      <c r="Y248" s="15"/>
      <c r="Z248" s="15"/>
      <c r="AA248" s="15"/>
    </row>
    <row r="249" spans="1:27" ht="51">
      <c r="A249" s="273"/>
      <c r="B249" s="76" t="s">
        <v>16</v>
      </c>
      <c r="C249" s="20" t="s">
        <v>154</v>
      </c>
      <c r="D249" s="20" t="s">
        <v>19</v>
      </c>
      <c r="E249" s="20"/>
      <c r="F249" s="20"/>
      <c r="G249" s="69" t="s">
        <v>566</v>
      </c>
      <c r="H249" s="55" t="s">
        <v>34</v>
      </c>
      <c r="I249" s="20"/>
      <c r="J249" s="20"/>
      <c r="K249" s="20"/>
      <c r="L249" s="20"/>
      <c r="M249" s="20"/>
      <c r="N249" s="20"/>
      <c r="O249" s="20"/>
      <c r="P249" s="20"/>
      <c r="Q249" s="20"/>
      <c r="R249" s="20"/>
      <c r="S249" s="15"/>
      <c r="T249" s="15"/>
      <c r="U249" s="15"/>
      <c r="V249" s="15"/>
      <c r="W249" s="15"/>
      <c r="X249" s="15"/>
      <c r="Y249" s="15"/>
      <c r="Z249" s="15"/>
      <c r="AA249" s="15"/>
    </row>
    <row r="250" spans="1:27" ht="382.5">
      <c r="A250" s="273"/>
      <c r="B250" s="76" t="s">
        <v>16</v>
      </c>
      <c r="C250" s="20" t="s">
        <v>18</v>
      </c>
      <c r="D250" s="20" t="s">
        <v>19</v>
      </c>
      <c r="E250" s="20"/>
      <c r="F250" s="20"/>
      <c r="G250" s="69" t="s">
        <v>567</v>
      </c>
      <c r="H250" s="55" t="s">
        <v>35</v>
      </c>
      <c r="I250" s="20"/>
      <c r="J250" s="20"/>
      <c r="K250" s="20"/>
      <c r="L250" s="20"/>
      <c r="M250" s="20"/>
      <c r="N250" s="20"/>
      <c r="O250" s="20"/>
      <c r="P250" s="20"/>
      <c r="Q250" s="20"/>
      <c r="R250" s="20"/>
      <c r="S250" s="15"/>
      <c r="T250" s="15"/>
      <c r="U250" s="15"/>
      <c r="V250" s="15"/>
      <c r="W250" s="15"/>
      <c r="X250" s="15"/>
      <c r="Y250" s="15"/>
      <c r="Z250" s="15"/>
      <c r="AA250" s="15"/>
    </row>
    <row r="251" spans="1:27" ht="51">
      <c r="A251" s="273"/>
      <c r="B251" s="76" t="s">
        <v>16</v>
      </c>
      <c r="C251" s="20" t="s">
        <v>18</v>
      </c>
      <c r="D251" s="20" t="s">
        <v>19</v>
      </c>
      <c r="E251" s="20"/>
      <c r="F251" s="20"/>
      <c r="G251" s="69" t="s">
        <v>568</v>
      </c>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16</v>
      </c>
      <c r="C252" s="20"/>
      <c r="D252" s="20"/>
      <c r="E252" s="20"/>
      <c r="F252" s="20"/>
      <c r="G252" s="17"/>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16</v>
      </c>
      <c r="C253" s="20"/>
      <c r="D253" s="20"/>
      <c r="E253" s="20"/>
      <c r="F253" s="20"/>
      <c r="G253" s="16"/>
      <c r="H253" s="62" t="s">
        <v>38</v>
      </c>
      <c r="I253" s="20"/>
      <c r="J253" s="20"/>
      <c r="K253" s="20"/>
      <c r="L253" s="20"/>
      <c r="M253" s="20"/>
      <c r="N253" s="20"/>
      <c r="O253" s="20"/>
      <c r="P253" s="20"/>
      <c r="Q253" s="20"/>
      <c r="R253" s="20"/>
      <c r="S253" s="15"/>
      <c r="T253" s="15"/>
      <c r="U253" s="15"/>
      <c r="V253" s="15"/>
      <c r="W253" s="15"/>
      <c r="X253" s="15"/>
      <c r="Y253" s="15"/>
      <c r="Z253" s="15"/>
      <c r="AA253" s="15"/>
    </row>
    <row r="254" spans="1:27" ht="38.25">
      <c r="A254" s="272">
        <v>45980</v>
      </c>
      <c r="B254" s="76" t="s">
        <v>78</v>
      </c>
      <c r="C254" s="20" t="s">
        <v>18</v>
      </c>
      <c r="D254" s="20" t="s">
        <v>19</v>
      </c>
      <c r="E254" s="20"/>
      <c r="F254" s="20"/>
      <c r="G254" s="69" t="s">
        <v>569</v>
      </c>
      <c r="H254" s="61" t="s">
        <v>17</v>
      </c>
      <c r="I254" s="20"/>
      <c r="J254" s="20"/>
      <c r="K254" s="20"/>
      <c r="L254" s="20"/>
      <c r="M254" s="20"/>
      <c r="N254" s="20"/>
      <c r="O254" s="20"/>
      <c r="P254" s="20"/>
      <c r="Q254" s="20"/>
      <c r="R254" s="20"/>
      <c r="S254" s="15"/>
      <c r="T254" s="15"/>
      <c r="U254" s="15"/>
      <c r="V254" s="15"/>
      <c r="W254" s="15"/>
      <c r="X254" s="15"/>
      <c r="Y254" s="15"/>
      <c r="Z254" s="15"/>
      <c r="AA254" s="15"/>
    </row>
    <row r="255" spans="1:27" ht="76.5">
      <c r="A255" s="273"/>
      <c r="B255" s="76" t="s">
        <v>78</v>
      </c>
      <c r="C255" s="20" t="s">
        <v>18</v>
      </c>
      <c r="D255" s="20" t="s">
        <v>19</v>
      </c>
      <c r="E255" s="20"/>
      <c r="F255" s="20"/>
      <c r="G255" s="69" t="s">
        <v>570</v>
      </c>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78</v>
      </c>
      <c r="C256" s="20" t="s">
        <v>18</v>
      </c>
      <c r="D256" s="20" t="s">
        <v>19</v>
      </c>
      <c r="E256" s="20"/>
      <c r="F256" s="17"/>
      <c r="G256" s="69" t="s">
        <v>571</v>
      </c>
      <c r="H256" s="55" t="s">
        <v>24</v>
      </c>
      <c r="I256" s="20"/>
      <c r="J256" s="20"/>
      <c r="K256" s="20"/>
      <c r="L256" s="20"/>
      <c r="M256" s="20"/>
      <c r="N256" s="20"/>
      <c r="O256" s="20"/>
      <c r="P256" s="20"/>
      <c r="Q256" s="20"/>
      <c r="R256" s="20"/>
      <c r="S256" s="15"/>
      <c r="T256" s="15"/>
      <c r="U256" s="15"/>
      <c r="V256" s="15"/>
      <c r="W256" s="15"/>
      <c r="X256" s="15"/>
      <c r="Y256" s="15"/>
      <c r="Z256" s="15"/>
      <c r="AA256" s="15"/>
    </row>
    <row r="257" spans="1:27" ht="12.75">
      <c r="A257" s="273"/>
      <c r="B257" s="76" t="s">
        <v>78</v>
      </c>
      <c r="C257" s="20"/>
      <c r="D257" s="20"/>
      <c r="E257" s="20"/>
      <c r="F257" s="20"/>
      <c r="G257" s="17"/>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78</v>
      </c>
      <c r="C258" s="20"/>
      <c r="D258" s="20"/>
      <c r="E258" s="20"/>
      <c r="F258" s="20"/>
      <c r="G258" s="17"/>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78</v>
      </c>
      <c r="C259" s="20"/>
      <c r="D259" s="20"/>
      <c r="E259" s="20"/>
      <c r="F259" s="20"/>
      <c r="G259" s="17"/>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t="s">
        <v>75</v>
      </c>
      <c r="D260" s="20" t="s">
        <v>19</v>
      </c>
      <c r="E260" s="20"/>
      <c r="F260" s="20"/>
      <c r="G260" s="69" t="s">
        <v>572</v>
      </c>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17"/>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t="s">
        <v>18</v>
      </c>
      <c r="D262" s="20" t="s">
        <v>19</v>
      </c>
      <c r="E262" s="20"/>
      <c r="F262" s="20"/>
      <c r="G262" s="73" t="s">
        <v>573</v>
      </c>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78</v>
      </c>
      <c r="C263" s="20"/>
      <c r="D263" s="20"/>
      <c r="E263" s="20"/>
      <c r="G263" s="74"/>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78</v>
      </c>
      <c r="C264" s="20"/>
      <c r="D264" s="20"/>
      <c r="E264" s="20"/>
      <c r="F264" s="20"/>
      <c r="G264" s="17"/>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51</v>
      </c>
      <c r="C265" s="20"/>
      <c r="D265" s="20"/>
      <c r="E265" s="20"/>
      <c r="F265" s="20"/>
      <c r="G265" s="17"/>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78</v>
      </c>
      <c r="C266" s="20"/>
      <c r="D266" s="20"/>
      <c r="E266" s="20"/>
      <c r="F266" s="20"/>
      <c r="G266" s="17"/>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78</v>
      </c>
      <c r="C267" s="20"/>
      <c r="D267" s="20"/>
      <c r="E267" s="20"/>
      <c r="F267" s="20"/>
      <c r="G267" s="17"/>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45981</v>
      </c>
      <c r="B268" s="76" t="s">
        <v>522</v>
      </c>
      <c r="C268" s="20"/>
      <c r="D268" s="20"/>
      <c r="E268" s="20"/>
      <c r="F268" s="20"/>
      <c r="G268" s="16"/>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522</v>
      </c>
      <c r="C269" s="20"/>
      <c r="D269" s="20"/>
      <c r="E269" s="20"/>
      <c r="F269" s="20"/>
      <c r="G269" s="17"/>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522</v>
      </c>
      <c r="C270" s="20"/>
      <c r="D270" s="20"/>
      <c r="E270" s="20"/>
      <c r="F270" s="20"/>
      <c r="G270" s="17"/>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78</v>
      </c>
      <c r="C271" s="20"/>
      <c r="D271" s="20"/>
      <c r="E271" s="20"/>
      <c r="F271" s="20"/>
      <c r="G271" s="17"/>
      <c r="H271" s="55" t="s">
        <v>25</v>
      </c>
      <c r="I271" s="20"/>
      <c r="J271" s="20"/>
      <c r="K271" s="20"/>
      <c r="L271" s="20"/>
      <c r="M271" s="20"/>
      <c r="N271" s="20"/>
      <c r="O271" s="20"/>
      <c r="P271" s="20"/>
      <c r="Q271" s="20"/>
      <c r="R271" s="20"/>
      <c r="S271" s="15"/>
      <c r="T271" s="15"/>
      <c r="U271" s="15"/>
      <c r="V271" s="15"/>
      <c r="W271" s="15"/>
      <c r="X271" s="15"/>
      <c r="Y271" s="15"/>
      <c r="Z271" s="15"/>
      <c r="AA271" s="15"/>
    </row>
    <row r="272" spans="1:27" ht="13.5" customHeight="1">
      <c r="A272" s="273"/>
      <c r="B272" s="76" t="s">
        <v>78</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78</v>
      </c>
      <c r="C273" s="20"/>
      <c r="D273" s="20"/>
      <c r="E273" s="20"/>
      <c r="F273" s="20"/>
      <c r="G273" s="17"/>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78</v>
      </c>
      <c r="C274" s="20" t="s">
        <v>54</v>
      </c>
      <c r="D274" s="20"/>
      <c r="E274" s="20"/>
      <c r="F274" s="20"/>
      <c r="G274" s="16" t="s">
        <v>574</v>
      </c>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78</v>
      </c>
      <c r="C275" s="20"/>
      <c r="D275" s="20"/>
      <c r="E275" s="20"/>
      <c r="F275" s="20"/>
      <c r="G275" s="16"/>
      <c r="H275" s="55" t="s">
        <v>29</v>
      </c>
      <c r="I275" s="20"/>
      <c r="J275" s="20"/>
      <c r="K275" s="20"/>
      <c r="L275" s="20"/>
      <c r="M275" s="20"/>
      <c r="N275" s="20"/>
      <c r="O275" s="20"/>
      <c r="P275" s="20"/>
      <c r="Q275" s="20"/>
      <c r="R275" s="20"/>
      <c r="S275" s="15"/>
      <c r="T275" s="15"/>
      <c r="U275" s="15"/>
      <c r="V275" s="15"/>
      <c r="W275" s="15"/>
      <c r="X275" s="15"/>
      <c r="Y275" s="15"/>
      <c r="Z275" s="15"/>
      <c r="AA275" s="15"/>
    </row>
    <row r="276" spans="1:27" ht="12.75">
      <c r="A276" s="273"/>
      <c r="B276" s="76" t="s">
        <v>78</v>
      </c>
      <c r="C276" s="20" t="s">
        <v>75</v>
      </c>
      <c r="D276" s="20" t="s">
        <v>19</v>
      </c>
      <c r="E276" s="20"/>
      <c r="F276" s="20"/>
      <c r="G276" s="16" t="s">
        <v>575</v>
      </c>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51</v>
      </c>
      <c r="C277" s="20"/>
      <c r="D277" s="20"/>
      <c r="E277" s="20"/>
      <c r="F277" s="20"/>
      <c r="G277" s="17"/>
      <c r="H277" s="55" t="s">
        <v>34</v>
      </c>
      <c r="I277" s="20"/>
      <c r="J277" s="20"/>
      <c r="K277" s="20"/>
      <c r="L277" s="20"/>
      <c r="M277" s="20"/>
      <c r="N277" s="20"/>
      <c r="O277" s="20"/>
      <c r="P277" s="20"/>
      <c r="Q277" s="20"/>
      <c r="R277" s="20"/>
      <c r="S277" s="15"/>
      <c r="T277" s="15"/>
      <c r="U277" s="15"/>
      <c r="V277" s="15"/>
      <c r="W277" s="15"/>
      <c r="X277" s="15"/>
      <c r="Y277" s="15"/>
      <c r="Z277" s="15"/>
      <c r="AA277" s="15"/>
    </row>
    <row r="278" spans="1:27" ht="25.5">
      <c r="A278" s="273"/>
      <c r="B278" s="76" t="s">
        <v>51</v>
      </c>
      <c r="C278" s="20" t="s">
        <v>18</v>
      </c>
      <c r="D278" s="20" t="s">
        <v>19</v>
      </c>
      <c r="E278" s="20"/>
      <c r="F278" s="20"/>
      <c r="G278" s="69" t="s">
        <v>576</v>
      </c>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51</v>
      </c>
      <c r="C279" s="20"/>
      <c r="D279" s="20"/>
      <c r="E279" s="20"/>
      <c r="F279" s="20"/>
      <c r="G279" s="17"/>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51</v>
      </c>
      <c r="C280" s="20"/>
      <c r="D280" s="20"/>
      <c r="E280" s="20"/>
      <c r="F280" s="20"/>
      <c r="G280" s="17"/>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51</v>
      </c>
      <c r="C281" s="20"/>
      <c r="D281" s="20"/>
      <c r="E281" s="20"/>
      <c r="F281" s="20"/>
      <c r="G281" s="17"/>
      <c r="H281" s="62" t="s">
        <v>38</v>
      </c>
      <c r="I281" s="20"/>
      <c r="J281" s="20"/>
      <c r="K281" s="20"/>
      <c r="L281" s="20"/>
      <c r="M281" s="20"/>
      <c r="N281" s="20"/>
      <c r="O281" s="20"/>
      <c r="P281" s="20"/>
      <c r="Q281" s="20"/>
      <c r="R281" s="20"/>
      <c r="S281" s="15"/>
      <c r="T281" s="15"/>
      <c r="U281" s="15"/>
      <c r="V281" s="15"/>
      <c r="W281" s="15"/>
      <c r="X281" s="15"/>
      <c r="Y281" s="15"/>
      <c r="Z281" s="15"/>
      <c r="AA281" s="15"/>
    </row>
    <row r="282" spans="1:27" ht="38.25">
      <c r="A282" s="272">
        <v>45982</v>
      </c>
      <c r="B282" s="76" t="s">
        <v>51</v>
      </c>
      <c r="C282" s="20" t="s">
        <v>18</v>
      </c>
      <c r="D282" s="20" t="s">
        <v>19</v>
      </c>
      <c r="E282" s="20"/>
      <c r="F282" s="20"/>
      <c r="G282" s="69" t="s">
        <v>577</v>
      </c>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51</v>
      </c>
      <c r="C283" s="20"/>
      <c r="D283" s="20"/>
      <c r="E283" s="20"/>
      <c r="F283" s="20"/>
      <c r="G283" s="17"/>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51</v>
      </c>
      <c r="C284" s="20"/>
      <c r="D284" s="20"/>
      <c r="E284" s="20"/>
      <c r="F284" s="20"/>
      <c r="G284" s="17"/>
      <c r="H284" s="55" t="s">
        <v>24</v>
      </c>
      <c r="I284" s="20"/>
      <c r="J284" s="20"/>
      <c r="K284" s="20"/>
      <c r="L284" s="20"/>
      <c r="M284" s="20"/>
      <c r="N284" s="20"/>
      <c r="O284" s="20"/>
      <c r="P284" s="20"/>
      <c r="Q284" s="20"/>
      <c r="R284" s="20"/>
      <c r="S284" s="15"/>
      <c r="T284" s="15"/>
      <c r="U284" s="15"/>
      <c r="V284" s="15"/>
      <c r="W284" s="15"/>
      <c r="X284" s="15"/>
      <c r="Y284" s="15"/>
      <c r="Z284" s="15"/>
      <c r="AA284" s="15"/>
    </row>
    <row r="285" spans="1:27" ht="306">
      <c r="A285" s="273"/>
      <c r="B285" s="76" t="s">
        <v>78</v>
      </c>
      <c r="C285" s="20" t="s">
        <v>54</v>
      </c>
      <c r="D285" s="20" t="s">
        <v>19</v>
      </c>
      <c r="E285" s="20"/>
      <c r="F285" s="20"/>
      <c r="G285" s="17" t="s">
        <v>578</v>
      </c>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78</v>
      </c>
      <c r="C286" s="20"/>
      <c r="D286" s="20"/>
      <c r="E286" s="20"/>
      <c r="F286" s="20"/>
      <c r="G286" s="17"/>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78</v>
      </c>
      <c r="C287" s="20"/>
      <c r="D287" s="20"/>
      <c r="E287" s="20"/>
      <c r="F287" s="20"/>
      <c r="G287" s="17"/>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78</v>
      </c>
      <c r="C288" s="20"/>
      <c r="D288" s="20"/>
      <c r="E288" s="20"/>
      <c r="F288" s="88"/>
      <c r="G288" s="17"/>
      <c r="H288" s="55" t="s">
        <v>28</v>
      </c>
      <c r="I288" s="20"/>
      <c r="J288" s="20"/>
      <c r="K288" s="20"/>
      <c r="L288" s="20"/>
      <c r="M288" s="20"/>
      <c r="N288" s="20"/>
      <c r="O288" s="20"/>
      <c r="P288" s="20"/>
      <c r="Q288" s="20"/>
      <c r="R288" s="20"/>
      <c r="S288" s="15"/>
      <c r="T288" s="15"/>
      <c r="U288" s="15"/>
      <c r="V288" s="15"/>
      <c r="W288" s="15"/>
      <c r="X288" s="15"/>
      <c r="Y288" s="15"/>
      <c r="Z288" s="15"/>
      <c r="AA288" s="15"/>
    </row>
    <row r="289" spans="1:27" ht="76.5">
      <c r="A289" s="273"/>
      <c r="B289" s="76" t="s">
        <v>78</v>
      </c>
      <c r="C289" s="20" t="s">
        <v>68</v>
      </c>
      <c r="D289" s="20"/>
      <c r="E289" s="20"/>
      <c r="F289" s="20"/>
      <c r="G289" s="17" t="s">
        <v>579</v>
      </c>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G290" s="17"/>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16</v>
      </c>
      <c r="C291" s="20"/>
      <c r="D291" s="20"/>
      <c r="E291" s="20"/>
      <c r="F291" s="20"/>
      <c r="G291" s="17"/>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16</v>
      </c>
      <c r="C292" s="20"/>
      <c r="D292" s="20"/>
      <c r="E292" s="20"/>
      <c r="F292" s="20"/>
      <c r="G292" s="17"/>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16</v>
      </c>
      <c r="C293" s="20"/>
      <c r="D293" s="20"/>
      <c r="E293" s="20"/>
      <c r="F293" s="20"/>
      <c r="G293" s="17"/>
      <c r="H293" s="55" t="s">
        <v>36</v>
      </c>
      <c r="I293" s="20"/>
      <c r="J293" s="20"/>
      <c r="K293" s="20"/>
      <c r="L293" s="20"/>
      <c r="M293" s="20"/>
      <c r="N293" s="20"/>
      <c r="O293" s="20"/>
      <c r="P293" s="20"/>
      <c r="Q293" s="20"/>
      <c r="R293" s="20"/>
      <c r="S293" s="15"/>
      <c r="T293" s="15"/>
      <c r="U293" s="15"/>
      <c r="V293" s="15"/>
      <c r="W293" s="15"/>
      <c r="X293" s="15"/>
      <c r="Y293" s="15"/>
      <c r="Z293" s="15"/>
      <c r="AA293" s="15"/>
    </row>
    <row r="294" spans="1:27" ht="102">
      <c r="A294" s="273"/>
      <c r="B294" s="76" t="s">
        <v>16</v>
      </c>
      <c r="C294" s="20" t="s">
        <v>18</v>
      </c>
      <c r="D294" s="20" t="s">
        <v>19</v>
      </c>
      <c r="E294" s="20"/>
      <c r="F294" s="20"/>
      <c r="G294" s="69" t="s">
        <v>580</v>
      </c>
      <c r="H294" s="55" t="s">
        <v>37</v>
      </c>
      <c r="I294" s="20"/>
      <c r="J294" s="20"/>
      <c r="K294" s="20"/>
      <c r="L294" s="20"/>
      <c r="M294" s="20"/>
      <c r="N294" s="20"/>
      <c r="O294" s="20"/>
      <c r="P294" s="20"/>
      <c r="Q294" s="20"/>
      <c r="R294" s="20"/>
      <c r="S294" s="15"/>
      <c r="T294" s="15"/>
      <c r="U294" s="15"/>
      <c r="V294" s="15"/>
      <c r="W294" s="15"/>
      <c r="X294" s="15"/>
      <c r="Y294" s="15"/>
      <c r="Z294" s="15"/>
      <c r="AA294" s="15"/>
    </row>
    <row r="295" spans="1:27" ht="63.75">
      <c r="A295" s="274"/>
      <c r="B295" s="76" t="s">
        <v>16</v>
      </c>
      <c r="C295" s="20" t="s">
        <v>102</v>
      </c>
      <c r="D295" s="20" t="s">
        <v>19</v>
      </c>
      <c r="E295" s="20"/>
      <c r="F295" s="32" t="s">
        <v>581</v>
      </c>
      <c r="G295" s="69" t="s">
        <v>582</v>
      </c>
      <c r="H295" s="62" t="s">
        <v>38</v>
      </c>
      <c r="I295" s="20"/>
      <c r="J295" s="20"/>
      <c r="K295" s="20"/>
      <c r="L295" s="20"/>
      <c r="M295" s="20"/>
      <c r="N295" s="20"/>
      <c r="O295" s="20"/>
      <c r="P295" s="20"/>
      <c r="Q295" s="20"/>
      <c r="R295" s="20"/>
      <c r="S295" s="15"/>
      <c r="T295" s="15"/>
      <c r="U295" s="15"/>
      <c r="V295" s="15"/>
      <c r="W295" s="15"/>
      <c r="X295" s="15"/>
      <c r="Y295" s="15"/>
      <c r="Z295" s="15"/>
      <c r="AA295" s="15"/>
    </row>
    <row r="296" spans="1:27" ht="15">
      <c r="A296" s="272">
        <v>45983</v>
      </c>
      <c r="B296" s="76" t="s">
        <v>78</v>
      </c>
      <c r="C296" s="20"/>
      <c r="D296" s="20"/>
      <c r="E296" s="20"/>
      <c r="F296" s="96"/>
      <c r="G296" s="17"/>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78</v>
      </c>
      <c r="C297" s="20"/>
      <c r="D297" s="20"/>
      <c r="E297" s="20"/>
      <c r="F297" s="20"/>
      <c r="G297" s="17"/>
      <c r="H297" s="55" t="s">
        <v>22</v>
      </c>
      <c r="I297" s="20"/>
      <c r="J297" s="20"/>
      <c r="K297" s="20"/>
      <c r="L297" s="20"/>
      <c r="M297" s="20"/>
      <c r="N297" s="20"/>
      <c r="O297" s="20"/>
      <c r="P297" s="20"/>
      <c r="Q297" s="20"/>
      <c r="R297" s="20"/>
      <c r="S297" s="15"/>
      <c r="T297" s="15"/>
      <c r="U297" s="15"/>
      <c r="V297" s="15"/>
      <c r="W297" s="15"/>
      <c r="X297" s="15"/>
      <c r="Y297" s="15"/>
      <c r="Z297" s="15"/>
      <c r="AA297" s="15"/>
    </row>
    <row r="298" spans="1:27" ht="15">
      <c r="A298" s="273"/>
      <c r="B298" s="76" t="s">
        <v>78</v>
      </c>
      <c r="C298" s="20"/>
      <c r="D298" s="20"/>
      <c r="E298" s="20"/>
      <c r="F298" s="96"/>
      <c r="G298" s="17"/>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78</v>
      </c>
      <c r="C299" s="20"/>
      <c r="D299" s="20"/>
      <c r="E299" s="20"/>
      <c r="F299" s="20"/>
      <c r="G299" s="17"/>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78</v>
      </c>
      <c r="C300" s="20"/>
      <c r="D300" s="20"/>
      <c r="E300" s="20"/>
      <c r="F300" s="20"/>
      <c r="G300" s="17"/>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78</v>
      </c>
      <c r="C301" s="20"/>
      <c r="D301" s="20"/>
      <c r="E301" s="20"/>
      <c r="F301" s="20"/>
      <c r="G301" s="17"/>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78</v>
      </c>
      <c r="C302" s="20"/>
      <c r="D302" s="20"/>
      <c r="E302" s="20"/>
      <c r="F302" s="20"/>
      <c r="G302" s="17"/>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16</v>
      </c>
      <c r="C303" s="20"/>
      <c r="D303" s="20"/>
      <c r="E303" s="20"/>
      <c r="F303" s="20"/>
      <c r="G303" s="17"/>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16</v>
      </c>
      <c r="C304" s="20"/>
      <c r="D304" s="20"/>
      <c r="E304" s="20"/>
      <c r="F304" s="20"/>
      <c r="G304" s="17"/>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16</v>
      </c>
      <c r="C305" s="20"/>
      <c r="D305" s="20"/>
      <c r="E305" s="20"/>
      <c r="F305" s="20"/>
      <c r="G305" s="17"/>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16</v>
      </c>
      <c r="C306" s="20"/>
      <c r="D306" s="20"/>
      <c r="E306" s="20"/>
      <c r="F306" s="20"/>
      <c r="G306" s="17"/>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16</v>
      </c>
      <c r="C307" s="20"/>
      <c r="D307" s="20"/>
      <c r="E307" s="20"/>
      <c r="F307" s="20"/>
      <c r="G307" s="17"/>
      <c r="H307" s="55" t="s">
        <v>36</v>
      </c>
      <c r="I307" s="20"/>
      <c r="J307" s="20"/>
      <c r="K307" s="20"/>
      <c r="L307" s="20"/>
      <c r="M307" s="20"/>
      <c r="N307" s="20"/>
      <c r="O307" s="20"/>
      <c r="P307" s="20"/>
      <c r="Q307" s="20"/>
      <c r="R307" s="20"/>
      <c r="S307" s="15"/>
      <c r="T307" s="15"/>
      <c r="U307" s="15"/>
      <c r="V307" s="15"/>
      <c r="W307" s="15"/>
      <c r="X307" s="15"/>
      <c r="Y307" s="15"/>
      <c r="Z307" s="15"/>
      <c r="AA307" s="15"/>
    </row>
    <row r="308" spans="1:27" ht="369.75">
      <c r="A308" s="273"/>
      <c r="B308" s="76" t="s">
        <v>16</v>
      </c>
      <c r="C308" s="20" t="s">
        <v>41</v>
      </c>
      <c r="D308" s="20" t="s">
        <v>19</v>
      </c>
      <c r="E308" s="20"/>
      <c r="F308" s="20" t="s">
        <v>583</v>
      </c>
      <c r="G308" s="69" t="s">
        <v>584</v>
      </c>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16</v>
      </c>
      <c r="C309" s="20"/>
      <c r="D309" s="20"/>
      <c r="E309" s="20"/>
      <c r="F309" s="20"/>
      <c r="G309" s="17"/>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45984</v>
      </c>
      <c r="B310" s="76" t="s">
        <v>78</v>
      </c>
      <c r="C310" s="20"/>
      <c r="D310" s="20"/>
      <c r="E310" s="20"/>
      <c r="F310" s="20"/>
      <c r="G310" s="17"/>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78</v>
      </c>
      <c r="C311" s="20"/>
      <c r="D311" s="20"/>
      <c r="E311" s="20"/>
      <c r="F311" s="20"/>
      <c r="G311" s="17"/>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78</v>
      </c>
      <c r="C312" s="20"/>
      <c r="D312" s="20"/>
      <c r="E312" s="20"/>
      <c r="F312" s="20"/>
      <c r="G312" s="17"/>
      <c r="H312" s="55" t="s">
        <v>24</v>
      </c>
      <c r="I312" s="20"/>
      <c r="J312" s="20"/>
      <c r="K312" s="20"/>
      <c r="L312" s="20"/>
      <c r="M312" s="20"/>
      <c r="N312" s="20"/>
      <c r="O312" s="20"/>
      <c r="P312" s="20"/>
      <c r="Q312" s="20"/>
      <c r="R312" s="20"/>
      <c r="S312" s="15"/>
      <c r="T312" s="15"/>
      <c r="U312" s="15"/>
      <c r="V312" s="15"/>
      <c r="W312" s="15"/>
      <c r="X312" s="15"/>
      <c r="Y312" s="15"/>
      <c r="Z312" s="15"/>
      <c r="AA312" s="15"/>
    </row>
    <row r="313" spans="1:27" ht="14.25">
      <c r="A313" s="273"/>
      <c r="B313" s="76" t="s">
        <v>78</v>
      </c>
      <c r="C313" s="20"/>
      <c r="D313" s="20"/>
      <c r="E313" s="78"/>
      <c r="F313" s="78"/>
      <c r="G313" s="17"/>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78</v>
      </c>
      <c r="C314" s="20"/>
      <c r="D314" s="20"/>
      <c r="E314" s="20"/>
      <c r="F314" s="20"/>
      <c r="G314" s="17"/>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78</v>
      </c>
      <c r="C315" s="20"/>
      <c r="D315" s="20"/>
      <c r="E315" s="20"/>
      <c r="F315" s="20"/>
      <c r="G315" s="17"/>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v>
      </c>
      <c r="C316" s="20"/>
      <c r="D316" s="20"/>
      <c r="E316" s="20"/>
      <c r="F316" s="20"/>
      <c r="G316" s="16"/>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78</v>
      </c>
      <c r="C317" s="20"/>
      <c r="D317" s="20"/>
      <c r="E317" s="20"/>
      <c r="F317" s="20"/>
      <c r="G317" s="17"/>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16</v>
      </c>
      <c r="C318" s="20"/>
      <c r="D318" s="20"/>
      <c r="E318" s="20"/>
      <c r="F318" s="20"/>
      <c r="G318" s="17"/>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16</v>
      </c>
      <c r="C319" s="20"/>
      <c r="D319" s="20"/>
      <c r="E319" s="20"/>
      <c r="F319" s="20"/>
      <c r="G319" s="17"/>
      <c r="H319" s="55" t="s">
        <v>34</v>
      </c>
      <c r="I319" s="20"/>
      <c r="J319" s="20"/>
      <c r="K319" s="20"/>
      <c r="L319" s="20"/>
      <c r="M319" s="20"/>
      <c r="N319" s="20"/>
      <c r="O319" s="20"/>
      <c r="P319" s="20"/>
      <c r="Q319" s="20"/>
      <c r="R319" s="20"/>
      <c r="S319" s="15"/>
      <c r="T319" s="15"/>
      <c r="U319" s="15"/>
      <c r="V319" s="15"/>
      <c r="W319" s="15"/>
      <c r="X319" s="15"/>
      <c r="Y319" s="15"/>
      <c r="Z319" s="15"/>
      <c r="AA319" s="15"/>
    </row>
    <row r="320" spans="1:27" ht="63.75">
      <c r="A320" s="273"/>
      <c r="B320" s="76" t="s">
        <v>16</v>
      </c>
      <c r="C320" s="20" t="s">
        <v>18</v>
      </c>
      <c r="D320" s="20" t="s">
        <v>19</v>
      </c>
      <c r="E320" s="20"/>
      <c r="F320" s="20"/>
      <c r="G320" s="69" t="s">
        <v>585</v>
      </c>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16</v>
      </c>
      <c r="C321" s="20"/>
      <c r="D321" s="20"/>
      <c r="E321" s="20"/>
      <c r="F321" s="20"/>
      <c r="G321" s="17"/>
      <c r="H321" s="55" t="s">
        <v>36</v>
      </c>
      <c r="I321" s="20"/>
      <c r="J321" s="20"/>
      <c r="K321" s="20"/>
      <c r="L321" s="20"/>
      <c r="M321" s="20"/>
      <c r="N321" s="20"/>
      <c r="O321" s="20"/>
      <c r="P321" s="20"/>
      <c r="Q321" s="20"/>
      <c r="R321" s="20"/>
      <c r="S321" s="15"/>
      <c r="T321" s="15"/>
      <c r="U321" s="15"/>
      <c r="V321" s="15"/>
      <c r="W321" s="15"/>
      <c r="X321" s="15"/>
      <c r="Y321" s="15"/>
      <c r="Z321" s="15"/>
      <c r="AA321" s="15"/>
    </row>
    <row r="322" spans="1:27" ht="102">
      <c r="A322" s="273"/>
      <c r="B322" s="76" t="s">
        <v>16</v>
      </c>
      <c r="C322" s="20" t="s">
        <v>18</v>
      </c>
      <c r="D322" s="20" t="s">
        <v>19</v>
      </c>
      <c r="E322" s="20" t="s">
        <v>586</v>
      </c>
      <c r="F322" s="20"/>
      <c r="G322" s="69" t="s">
        <v>587</v>
      </c>
      <c r="H322" s="55" t="s">
        <v>37</v>
      </c>
      <c r="I322" s="20"/>
      <c r="J322" s="20"/>
      <c r="K322" s="20"/>
      <c r="L322" s="20"/>
      <c r="M322" s="20"/>
      <c r="N322" s="20"/>
      <c r="O322" s="20"/>
      <c r="P322" s="20"/>
      <c r="Q322" s="20"/>
      <c r="R322" s="20"/>
      <c r="S322" s="15"/>
      <c r="T322" s="15"/>
      <c r="U322" s="15"/>
      <c r="V322" s="15"/>
      <c r="W322" s="15"/>
      <c r="X322" s="15"/>
      <c r="Y322" s="15"/>
      <c r="Z322" s="15"/>
      <c r="AA322" s="15"/>
    </row>
    <row r="323" spans="1:27" ht="38.25">
      <c r="A323" s="274"/>
      <c r="B323" s="76" t="s">
        <v>16</v>
      </c>
      <c r="C323" s="20" t="s">
        <v>18</v>
      </c>
      <c r="D323" s="20" t="s">
        <v>19</v>
      </c>
      <c r="E323" s="20" t="s">
        <v>588</v>
      </c>
      <c r="F323" s="20"/>
      <c r="G323" s="69" t="s">
        <v>589</v>
      </c>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45985</v>
      </c>
      <c r="B324" s="76" t="s">
        <v>51</v>
      </c>
      <c r="C324" s="20"/>
      <c r="D324" s="20"/>
      <c r="E324" s="20"/>
      <c r="F324" s="20"/>
      <c r="G324" s="17"/>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51</v>
      </c>
      <c r="C325" s="20"/>
      <c r="D325" s="20"/>
      <c r="E325" s="20"/>
      <c r="F325" s="20"/>
      <c r="G325" s="17"/>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51</v>
      </c>
      <c r="C326" s="20"/>
      <c r="D326" s="20"/>
      <c r="E326" s="20"/>
      <c r="F326" s="20"/>
      <c r="G326" s="16"/>
      <c r="H326" s="55" t="s">
        <v>24</v>
      </c>
      <c r="I326" s="20"/>
      <c r="J326" s="20"/>
      <c r="K326" s="20"/>
      <c r="L326" s="20"/>
      <c r="M326" s="20"/>
      <c r="N326" s="20"/>
      <c r="O326" s="20"/>
      <c r="P326" s="20"/>
      <c r="Q326" s="20"/>
      <c r="R326" s="20"/>
      <c r="S326" s="15"/>
      <c r="T326" s="15"/>
      <c r="U326" s="15"/>
      <c r="V326" s="15"/>
      <c r="W326" s="15"/>
      <c r="X326" s="15"/>
      <c r="Y326" s="15"/>
      <c r="Z326" s="15"/>
      <c r="AA326" s="15"/>
    </row>
    <row r="327" spans="1:27" ht="63.75">
      <c r="A327" s="273"/>
      <c r="B327" s="76" t="s">
        <v>78</v>
      </c>
      <c r="C327" s="20" t="s">
        <v>75</v>
      </c>
      <c r="D327" s="20" t="s">
        <v>19</v>
      </c>
      <c r="E327" s="20"/>
      <c r="F327" s="20"/>
      <c r="G327" s="17" t="s">
        <v>590</v>
      </c>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78</v>
      </c>
      <c r="C328" s="20"/>
      <c r="D328" s="20"/>
      <c r="E328" s="20"/>
      <c r="F328" s="20"/>
      <c r="G328" s="17"/>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78</v>
      </c>
      <c r="C329" s="20"/>
      <c r="D329" s="20"/>
      <c r="E329" s="20"/>
      <c r="F329" s="20"/>
      <c r="G329" s="75"/>
      <c r="H329" s="55" t="s">
        <v>27</v>
      </c>
      <c r="I329" s="20"/>
      <c r="J329" s="20"/>
      <c r="K329" s="20"/>
      <c r="L329" s="20"/>
      <c r="M329" s="20"/>
      <c r="N329" s="20"/>
      <c r="O329" s="20"/>
      <c r="P329" s="20"/>
      <c r="Q329" s="20"/>
      <c r="R329" s="20"/>
      <c r="S329" s="15"/>
      <c r="T329" s="15"/>
      <c r="U329" s="15"/>
      <c r="V329" s="15"/>
      <c r="W329" s="15"/>
      <c r="X329" s="15"/>
      <c r="Y329" s="15"/>
      <c r="Z329" s="15"/>
      <c r="AA329" s="15"/>
    </row>
    <row r="330" spans="1:27" ht="51">
      <c r="A330" s="273"/>
      <c r="B330" s="76" t="s">
        <v>78</v>
      </c>
      <c r="C330" s="20" t="s">
        <v>54</v>
      </c>
      <c r="D330" s="20" t="s">
        <v>19</v>
      </c>
      <c r="E330" s="20"/>
      <c r="F330" s="20"/>
      <c r="G330" s="17" t="s">
        <v>591</v>
      </c>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78</v>
      </c>
      <c r="C331" s="20"/>
      <c r="D331" s="20"/>
      <c r="E331" s="20"/>
      <c r="F331" s="20"/>
      <c r="G331" s="17"/>
      <c r="H331" s="55" t="s">
        <v>29</v>
      </c>
      <c r="I331" s="20"/>
      <c r="J331" s="20"/>
      <c r="K331" s="20"/>
      <c r="L331" s="20"/>
      <c r="M331" s="20"/>
      <c r="N331" s="20"/>
      <c r="O331" s="20"/>
      <c r="P331" s="20"/>
      <c r="Q331" s="20"/>
      <c r="R331" s="20"/>
      <c r="S331" s="15"/>
      <c r="T331" s="15"/>
      <c r="U331" s="15"/>
      <c r="V331" s="15"/>
      <c r="W331" s="15"/>
      <c r="X331" s="15"/>
      <c r="Y331" s="15"/>
      <c r="Z331" s="15"/>
      <c r="AA331" s="15"/>
    </row>
    <row r="332" spans="1:27" ht="25.5">
      <c r="A332" s="273"/>
      <c r="B332" s="76" t="s">
        <v>78</v>
      </c>
      <c r="C332" s="20" t="s">
        <v>75</v>
      </c>
      <c r="D332" s="20" t="s">
        <v>19</v>
      </c>
      <c r="E332" s="20" t="s">
        <v>592</v>
      </c>
      <c r="F332" s="20"/>
      <c r="G332" s="17" t="s">
        <v>593</v>
      </c>
      <c r="H332" s="55" t="s">
        <v>30</v>
      </c>
      <c r="I332" s="20"/>
      <c r="J332" s="20"/>
      <c r="K332" s="20"/>
      <c r="L332" s="20"/>
      <c r="M332" s="20"/>
      <c r="N332" s="20"/>
      <c r="O332" s="20"/>
      <c r="P332" s="20"/>
      <c r="Q332" s="20"/>
      <c r="R332" s="20"/>
      <c r="S332" s="15"/>
      <c r="T332" s="15"/>
      <c r="U332" s="15"/>
      <c r="V332" s="15"/>
      <c r="W332" s="15"/>
      <c r="X332" s="15"/>
      <c r="Y332" s="15"/>
      <c r="Z332" s="15"/>
      <c r="AA332" s="15"/>
    </row>
    <row r="333" spans="1:27" ht="38.25">
      <c r="A333" s="273"/>
      <c r="B333" s="76" t="s">
        <v>16</v>
      </c>
      <c r="C333" s="20" t="s">
        <v>75</v>
      </c>
      <c r="D333" s="20" t="s">
        <v>19</v>
      </c>
      <c r="E333" s="20" t="s">
        <v>594</v>
      </c>
      <c r="F333" s="20"/>
      <c r="G333" s="103" t="s">
        <v>595</v>
      </c>
      <c r="H333" s="55" t="s">
        <v>34</v>
      </c>
      <c r="I333" s="20"/>
      <c r="J333" s="20"/>
      <c r="K333" s="20"/>
      <c r="L333" s="20"/>
      <c r="M333" s="20"/>
      <c r="N333" s="20"/>
      <c r="O333" s="20"/>
      <c r="P333" s="20"/>
      <c r="Q333" s="20"/>
      <c r="R333" s="20"/>
      <c r="S333" s="15"/>
      <c r="T333" s="15"/>
      <c r="U333" s="15"/>
      <c r="V333" s="15"/>
      <c r="W333" s="15"/>
      <c r="X333" s="15"/>
      <c r="Y333" s="15"/>
      <c r="Z333" s="15"/>
      <c r="AA333" s="15"/>
    </row>
    <row r="334" spans="1:27" ht="38.25">
      <c r="A334" s="273"/>
      <c r="B334" s="76" t="s">
        <v>16</v>
      </c>
      <c r="C334" s="20" t="s">
        <v>18</v>
      </c>
      <c r="D334" s="20" t="s">
        <v>19</v>
      </c>
      <c r="E334" s="20" t="s">
        <v>596</v>
      </c>
      <c r="F334" s="20"/>
      <c r="G334" s="69" t="s">
        <v>597</v>
      </c>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16</v>
      </c>
      <c r="C335" s="20"/>
      <c r="D335" s="20"/>
      <c r="E335" s="20"/>
      <c r="F335" s="20"/>
      <c r="G335" s="17"/>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16</v>
      </c>
      <c r="C336" s="20"/>
      <c r="D336" s="20"/>
      <c r="E336" s="20"/>
      <c r="F336" s="20"/>
      <c r="G336" s="17"/>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16</v>
      </c>
      <c r="C337" s="20"/>
      <c r="D337" s="20"/>
      <c r="E337" s="20"/>
      <c r="F337" s="20"/>
      <c r="G337" s="17"/>
      <c r="H337" s="62" t="s">
        <v>38</v>
      </c>
      <c r="I337" s="20"/>
      <c r="J337" s="20"/>
      <c r="K337" s="20"/>
      <c r="L337" s="20"/>
      <c r="M337" s="20"/>
      <c r="N337" s="20"/>
      <c r="O337" s="20"/>
      <c r="P337" s="20"/>
      <c r="Q337" s="20"/>
      <c r="R337" s="20"/>
      <c r="S337" s="15"/>
      <c r="T337" s="15"/>
      <c r="U337" s="15"/>
      <c r="V337" s="15"/>
      <c r="W337" s="15"/>
      <c r="X337" s="15"/>
      <c r="Y337" s="15"/>
      <c r="Z337" s="15"/>
      <c r="AA337" s="15"/>
    </row>
    <row r="338" spans="1:27" ht="25.5">
      <c r="A338" s="272">
        <v>45986</v>
      </c>
      <c r="B338" s="76" t="s">
        <v>16</v>
      </c>
      <c r="C338" s="20" t="s">
        <v>54</v>
      </c>
      <c r="D338" s="20" t="s">
        <v>19</v>
      </c>
      <c r="E338" s="20" t="s">
        <v>598</v>
      </c>
      <c r="F338" s="20"/>
      <c r="G338" s="69" t="s">
        <v>599</v>
      </c>
      <c r="H338" s="61" t="s">
        <v>17</v>
      </c>
      <c r="I338" s="20"/>
      <c r="J338" s="20"/>
      <c r="K338" s="20"/>
      <c r="L338" s="20"/>
      <c r="M338" s="20"/>
      <c r="N338" s="20"/>
      <c r="O338" s="20"/>
      <c r="P338" s="20"/>
      <c r="Q338" s="20"/>
      <c r="R338" s="20"/>
      <c r="S338" s="15"/>
      <c r="T338" s="15"/>
      <c r="U338" s="15"/>
      <c r="V338" s="15"/>
      <c r="W338" s="15"/>
      <c r="X338" s="15"/>
      <c r="Y338" s="15"/>
      <c r="Z338" s="15"/>
      <c r="AA338" s="15"/>
    </row>
    <row r="339" spans="1:27" ht="140.25">
      <c r="A339" s="273"/>
      <c r="B339" s="76" t="s">
        <v>16</v>
      </c>
      <c r="C339" s="20" t="s">
        <v>54</v>
      </c>
      <c r="D339" s="20" t="s">
        <v>19</v>
      </c>
      <c r="E339" s="20" t="s">
        <v>600</v>
      </c>
      <c r="F339" s="32" t="s">
        <v>601</v>
      </c>
      <c r="G339" s="69" t="s">
        <v>602</v>
      </c>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16</v>
      </c>
      <c r="C340" s="20"/>
      <c r="D340" s="20"/>
      <c r="E340" s="20"/>
      <c r="F340" s="20"/>
      <c r="G340" s="20"/>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78</v>
      </c>
      <c r="C341" s="20" t="s">
        <v>54</v>
      </c>
      <c r="D341" s="20" t="s">
        <v>19</v>
      </c>
      <c r="E341" s="20"/>
      <c r="F341" s="20"/>
      <c r="G341" s="20" t="s">
        <v>603</v>
      </c>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78</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25.5">
      <c r="A343" s="273"/>
      <c r="B343" s="76" t="s">
        <v>78</v>
      </c>
      <c r="C343" s="20" t="s">
        <v>44</v>
      </c>
      <c r="D343" s="20" t="s">
        <v>19</v>
      </c>
      <c r="E343" s="20" t="s">
        <v>604</v>
      </c>
      <c r="F343" s="20"/>
      <c r="G343" s="20" t="s">
        <v>605</v>
      </c>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78</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89.25">
      <c r="A345" s="273"/>
      <c r="B345" s="76" t="s">
        <v>78</v>
      </c>
      <c r="C345" s="20" t="s">
        <v>154</v>
      </c>
      <c r="D345" s="20" t="s">
        <v>19</v>
      </c>
      <c r="E345" s="20" t="s">
        <v>606</v>
      </c>
      <c r="F345" s="20"/>
      <c r="G345" s="20" t="s">
        <v>607</v>
      </c>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78</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16</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16</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16</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16</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16</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45987</v>
      </c>
      <c r="B352" s="76" t="s">
        <v>78</v>
      </c>
      <c r="C352" s="20"/>
      <c r="D352" s="20"/>
      <c r="E352" s="20"/>
      <c r="F352" s="20"/>
      <c r="G352" s="20"/>
      <c r="H352" s="61" t="s">
        <v>17</v>
      </c>
      <c r="I352" s="20"/>
      <c r="J352" s="20"/>
      <c r="K352" s="20"/>
      <c r="L352" s="20"/>
      <c r="M352" s="20"/>
      <c r="N352" s="20"/>
      <c r="O352" s="20"/>
      <c r="P352" s="20"/>
      <c r="Q352" s="20"/>
      <c r="R352" s="20"/>
      <c r="S352" s="15"/>
      <c r="T352" s="15"/>
      <c r="U352" s="15"/>
      <c r="V352" s="15"/>
      <c r="W352" s="15"/>
      <c r="X352" s="15"/>
      <c r="Y352" s="15"/>
      <c r="Z352" s="15"/>
      <c r="AA352" s="15"/>
    </row>
    <row r="353" spans="1:27" ht="140.25">
      <c r="A353" s="273"/>
      <c r="B353" s="76" t="s">
        <v>78</v>
      </c>
      <c r="C353" s="20" t="s">
        <v>54</v>
      </c>
      <c r="D353" s="20" t="s">
        <v>19</v>
      </c>
      <c r="E353" s="20"/>
      <c r="F353" s="20"/>
      <c r="G353" s="20" t="s">
        <v>608</v>
      </c>
      <c r="H353" s="55" t="s">
        <v>22</v>
      </c>
      <c r="I353" s="20"/>
      <c r="J353" s="20"/>
      <c r="K353" s="20"/>
      <c r="L353" s="20"/>
      <c r="M353" s="20"/>
      <c r="N353" s="20"/>
      <c r="O353" s="20"/>
      <c r="P353" s="20"/>
      <c r="Q353" s="20"/>
      <c r="R353" s="20"/>
      <c r="S353" s="15"/>
      <c r="T353" s="15"/>
      <c r="U353" s="15"/>
      <c r="V353" s="15"/>
      <c r="W353" s="15"/>
      <c r="X353" s="15"/>
      <c r="Y353" s="15"/>
      <c r="Z353" s="15"/>
      <c r="AA353" s="15"/>
    </row>
    <row r="354" spans="1:27" ht="12.75">
      <c r="A354" s="273"/>
      <c r="B354" s="76" t="s">
        <v>78</v>
      </c>
      <c r="C354" s="20"/>
      <c r="D354" s="20"/>
      <c r="E354" s="20"/>
      <c r="F354" s="20"/>
      <c r="G354" s="20"/>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78</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78</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78</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78</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89.25">
      <c r="A359" s="273"/>
      <c r="B359" s="76" t="s">
        <v>78</v>
      </c>
      <c r="C359" s="20" t="s">
        <v>154</v>
      </c>
      <c r="D359" s="20" t="s">
        <v>19</v>
      </c>
      <c r="E359" s="20"/>
      <c r="F359" s="20"/>
      <c r="G359" s="20" t="s">
        <v>607</v>
      </c>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78</v>
      </c>
      <c r="C360" s="20"/>
      <c r="D360" s="20"/>
      <c r="E360" s="20"/>
      <c r="F360" s="20"/>
      <c r="G360" s="76"/>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16</v>
      </c>
      <c r="C361" s="20"/>
      <c r="D361" s="20"/>
      <c r="E361" s="20"/>
      <c r="F361" s="20"/>
      <c r="G361" s="76"/>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16</v>
      </c>
      <c r="C362" s="20"/>
      <c r="D362" s="20"/>
      <c r="E362" s="20"/>
      <c r="F362" s="20"/>
      <c r="G362" s="76"/>
      <c r="H362" s="55" t="s">
        <v>35</v>
      </c>
      <c r="I362" s="20"/>
      <c r="J362" s="20"/>
      <c r="K362" s="20"/>
      <c r="L362" s="20"/>
      <c r="M362" s="20"/>
      <c r="N362" s="20"/>
      <c r="O362" s="20"/>
      <c r="P362" s="20"/>
      <c r="Q362" s="20"/>
      <c r="R362" s="20"/>
      <c r="S362" s="15"/>
      <c r="T362" s="15"/>
      <c r="U362" s="15"/>
      <c r="V362" s="15"/>
      <c r="W362" s="15"/>
      <c r="X362" s="15"/>
      <c r="Y362" s="15"/>
      <c r="Z362" s="15"/>
      <c r="AA362" s="15"/>
    </row>
    <row r="363" spans="1:27" ht="12.75">
      <c r="A363" s="273"/>
      <c r="B363" s="76" t="s">
        <v>16</v>
      </c>
      <c r="C363" s="20"/>
      <c r="D363" s="20"/>
      <c r="E363" s="97"/>
      <c r="F363" s="20"/>
      <c r="G363" s="20"/>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16</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16</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45988</v>
      </c>
      <c r="B366" s="76" t="s">
        <v>522</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522</v>
      </c>
      <c r="C367" s="20"/>
      <c r="D367" s="20"/>
      <c r="E367" s="20"/>
      <c r="F367" s="20"/>
      <c r="G367" s="20"/>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522</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78</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78</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14.75">
      <c r="A371" s="273"/>
      <c r="B371" s="76" t="s">
        <v>78</v>
      </c>
      <c r="C371" s="20" t="s">
        <v>44</v>
      </c>
      <c r="D371" s="20" t="s">
        <v>19</v>
      </c>
      <c r="E371" s="20" t="s">
        <v>609</v>
      </c>
      <c r="F371" s="20"/>
      <c r="G371" s="20" t="s">
        <v>610</v>
      </c>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78</v>
      </c>
      <c r="C372" s="20"/>
      <c r="D372" s="20"/>
      <c r="E372" s="20"/>
      <c r="F372" s="20"/>
      <c r="G372" s="20"/>
      <c r="H372" s="55" t="s">
        <v>28</v>
      </c>
      <c r="I372" s="20"/>
      <c r="J372" s="20"/>
      <c r="K372" s="20"/>
      <c r="L372" s="20"/>
      <c r="M372" s="20"/>
      <c r="N372" s="20"/>
      <c r="O372" s="20"/>
      <c r="P372" s="20"/>
      <c r="Q372" s="20"/>
      <c r="R372" s="20"/>
      <c r="S372" s="15"/>
      <c r="T372" s="15"/>
      <c r="U372" s="15"/>
      <c r="V372" s="15"/>
      <c r="W372" s="15"/>
      <c r="X372" s="15"/>
      <c r="Y372" s="15"/>
      <c r="Z372" s="15"/>
      <c r="AA372" s="15"/>
    </row>
    <row r="373" spans="1:27" ht="51">
      <c r="A373" s="273"/>
      <c r="B373" s="76" t="s">
        <v>78</v>
      </c>
      <c r="C373" s="20" t="s">
        <v>308</v>
      </c>
      <c r="D373" s="20" t="s">
        <v>19</v>
      </c>
      <c r="E373" s="20"/>
      <c r="F373" s="20"/>
      <c r="G373" s="20" t="s">
        <v>611</v>
      </c>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78</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51</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51</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51</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51</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51</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2.75">
      <c r="A380" s="272">
        <v>45989</v>
      </c>
      <c r="B380" s="76" t="s">
        <v>51</v>
      </c>
      <c r="C380" s="20"/>
      <c r="D380" s="20"/>
      <c r="E380" s="20"/>
      <c r="F380" s="20"/>
      <c r="G380" s="20"/>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51</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51</v>
      </c>
      <c r="C382" s="20"/>
      <c r="D382" s="20"/>
      <c r="E382" s="20"/>
      <c r="F382" s="20"/>
      <c r="G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78</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78</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78</v>
      </c>
      <c r="C385" s="20"/>
      <c r="D385" s="20"/>
      <c r="E385" s="20"/>
      <c r="F385" s="20"/>
      <c r="G385" s="20"/>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78</v>
      </c>
      <c r="C386" s="20"/>
      <c r="D386" s="20"/>
      <c r="E386" s="20"/>
      <c r="F386" s="20"/>
      <c r="G386" s="20"/>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c r="D387" s="20"/>
      <c r="E387" s="20"/>
      <c r="F387" s="20"/>
      <c r="G387" s="76"/>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51</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02">
      <c r="A389" s="273"/>
      <c r="B389" s="76" t="s">
        <v>51</v>
      </c>
      <c r="C389" s="20" t="s">
        <v>18</v>
      </c>
      <c r="D389" s="20" t="s">
        <v>19</v>
      </c>
      <c r="E389" s="20"/>
      <c r="F389" s="20"/>
      <c r="G389" s="20" t="s">
        <v>612</v>
      </c>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51</v>
      </c>
      <c r="C390" s="20"/>
      <c r="D390" s="20"/>
      <c r="E390" s="20"/>
      <c r="F390" s="20"/>
      <c r="G390" s="7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51</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51</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51</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row r="394" spans="1:27" ht="12.75">
      <c r="A394" s="272">
        <v>45990</v>
      </c>
      <c r="B394" s="76" t="s">
        <v>78</v>
      </c>
      <c r="C394" s="20"/>
      <c r="D394" s="20"/>
      <c r="E394" s="20"/>
      <c r="F394" s="20"/>
      <c r="G394" s="20"/>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78</v>
      </c>
      <c r="C395" s="20"/>
      <c r="D395" s="20"/>
      <c r="E395" s="20"/>
      <c r="F395" s="20"/>
      <c r="G395" s="20"/>
      <c r="H395" s="55" t="s">
        <v>22</v>
      </c>
      <c r="I395" s="20"/>
      <c r="J395" s="20"/>
      <c r="K395" s="20"/>
      <c r="L395" s="20"/>
      <c r="M395" s="20"/>
      <c r="N395" s="20"/>
      <c r="O395" s="20"/>
      <c r="P395" s="20"/>
      <c r="Q395" s="20"/>
      <c r="R395" s="20"/>
      <c r="S395" s="15"/>
      <c r="T395" s="15"/>
      <c r="U395" s="15"/>
      <c r="V395" s="15"/>
      <c r="W395" s="15"/>
      <c r="X395" s="15"/>
      <c r="Y395" s="15"/>
      <c r="Z395" s="15"/>
      <c r="AA395" s="15"/>
    </row>
    <row r="396" spans="1:27" ht="12.75">
      <c r="A396" s="273"/>
      <c r="B396" s="76" t="s">
        <v>78</v>
      </c>
      <c r="C396" s="20"/>
      <c r="D396" s="20"/>
      <c r="E396" s="20"/>
      <c r="F396" s="20"/>
      <c r="G396" s="20"/>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78</v>
      </c>
      <c r="C397" s="20"/>
      <c r="D397" s="20"/>
      <c r="E397" s="20"/>
      <c r="F397" s="20"/>
      <c r="G397" s="20"/>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78</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78</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78</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78</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65.75">
      <c r="A403" s="273"/>
      <c r="B403" s="76" t="s">
        <v>78</v>
      </c>
      <c r="C403" s="20" t="s">
        <v>41</v>
      </c>
      <c r="D403" s="20" t="s">
        <v>19</v>
      </c>
      <c r="E403" s="20"/>
      <c r="F403" s="20"/>
      <c r="G403" s="20" t="s">
        <v>613</v>
      </c>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78</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78</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78</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78</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45991</v>
      </c>
      <c r="B408" s="76" t="s">
        <v>78</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78</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78</v>
      </c>
      <c r="C410" s="20"/>
      <c r="D410" s="50"/>
      <c r="E410" s="50"/>
      <c r="F410" s="50"/>
      <c r="G410" s="20"/>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78</v>
      </c>
      <c r="C411" s="20"/>
      <c r="D411" s="50"/>
      <c r="E411" s="50"/>
      <c r="F411" s="50"/>
      <c r="G411" s="20"/>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16</v>
      </c>
      <c r="C412" s="20"/>
      <c r="D412" s="50"/>
      <c r="E412" s="50"/>
      <c r="F412" s="50"/>
      <c r="G412" s="76"/>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16</v>
      </c>
      <c r="C413" s="20"/>
      <c r="D413" s="50"/>
      <c r="E413" s="50"/>
      <c r="F413" s="50"/>
      <c r="G413" s="76"/>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76" t="s">
        <v>16</v>
      </c>
      <c r="C414" s="20"/>
      <c r="D414" s="50"/>
      <c r="E414" s="50"/>
      <c r="F414" s="50"/>
      <c r="G414" s="20"/>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16</v>
      </c>
      <c r="C415" s="20"/>
      <c r="D415" s="50"/>
      <c r="E415" s="50"/>
      <c r="F415" s="50"/>
      <c r="G415" s="76"/>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16</v>
      </c>
      <c r="C416" s="20"/>
      <c r="D416" s="50"/>
      <c r="E416" s="50"/>
      <c r="F416" s="50"/>
      <c r="G416" s="20"/>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76" t="s">
        <v>16</v>
      </c>
      <c r="C417" s="20"/>
      <c r="D417" s="50"/>
      <c r="E417" s="50"/>
      <c r="F417" s="50"/>
      <c r="G417" s="20"/>
      <c r="H417" s="55" t="s">
        <v>34</v>
      </c>
      <c r="I417" s="20"/>
      <c r="J417" s="20"/>
      <c r="K417" s="20"/>
      <c r="L417" s="20"/>
      <c r="M417" s="20"/>
      <c r="N417" s="20"/>
      <c r="O417" s="20"/>
      <c r="P417" s="20"/>
      <c r="Q417" s="20"/>
      <c r="R417" s="20"/>
      <c r="S417" s="15"/>
      <c r="T417" s="15"/>
      <c r="U417" s="15"/>
      <c r="V417" s="15"/>
      <c r="W417" s="15"/>
      <c r="X417" s="15"/>
      <c r="Y417" s="15"/>
      <c r="Z417" s="15"/>
      <c r="AA417" s="15"/>
    </row>
    <row r="418" spans="1:27" ht="63.75">
      <c r="A418" s="273"/>
      <c r="B418" s="76" t="s">
        <v>16</v>
      </c>
      <c r="C418" s="20" t="s">
        <v>18</v>
      </c>
      <c r="D418" s="50" t="s">
        <v>19</v>
      </c>
      <c r="E418" s="50"/>
      <c r="F418" s="50" t="s">
        <v>614</v>
      </c>
      <c r="G418" s="20" t="s">
        <v>615</v>
      </c>
      <c r="H418" s="55" t="s">
        <v>35</v>
      </c>
      <c r="I418" s="20"/>
      <c r="J418" s="20"/>
      <c r="K418" s="20"/>
      <c r="L418" s="20"/>
      <c r="M418" s="20"/>
      <c r="N418" s="20"/>
      <c r="O418" s="20"/>
      <c r="P418" s="20"/>
      <c r="Q418" s="20"/>
      <c r="R418" s="20"/>
      <c r="S418" s="15"/>
      <c r="T418" s="15"/>
      <c r="U418" s="15"/>
      <c r="V418" s="15"/>
      <c r="W418" s="15"/>
      <c r="X418" s="15"/>
      <c r="Y418" s="15"/>
      <c r="Z418" s="15"/>
      <c r="AA418" s="15"/>
    </row>
    <row r="419" spans="1:27" ht="89.25">
      <c r="A419" s="273"/>
      <c r="B419" s="76" t="s">
        <v>16</v>
      </c>
      <c r="C419" s="20" t="s">
        <v>18</v>
      </c>
      <c r="D419" s="50" t="s">
        <v>19</v>
      </c>
      <c r="E419" s="50" t="s">
        <v>616</v>
      </c>
      <c r="F419" s="50"/>
      <c r="G419" s="20" t="s">
        <v>617</v>
      </c>
      <c r="H419" s="55" t="s">
        <v>36</v>
      </c>
      <c r="I419" s="20"/>
      <c r="J419" s="20"/>
      <c r="K419" s="20"/>
      <c r="L419" s="20"/>
      <c r="M419" s="20"/>
      <c r="N419" s="20"/>
      <c r="O419" s="20"/>
      <c r="P419" s="20"/>
      <c r="Q419" s="20"/>
      <c r="R419" s="20"/>
      <c r="S419" s="15"/>
      <c r="T419" s="15"/>
      <c r="U419" s="15"/>
      <c r="V419" s="15"/>
      <c r="W419" s="15"/>
      <c r="X419" s="15"/>
      <c r="Y419" s="15"/>
      <c r="Z419" s="15"/>
      <c r="AA419" s="15"/>
    </row>
    <row r="420" spans="1:27" ht="15" customHeight="1">
      <c r="A420" s="273"/>
      <c r="B420" s="76" t="s">
        <v>16</v>
      </c>
      <c r="C420" s="20"/>
      <c r="D420" s="50"/>
      <c r="E420" s="50"/>
      <c r="F420" s="50"/>
      <c r="G420" s="20"/>
      <c r="H420" s="55" t="s">
        <v>37</v>
      </c>
      <c r="I420" s="20"/>
      <c r="J420" s="20"/>
      <c r="K420" s="20"/>
      <c r="L420" s="20"/>
      <c r="M420" s="20"/>
      <c r="N420" s="20"/>
      <c r="O420" s="20"/>
      <c r="P420" s="20"/>
      <c r="Q420" s="20"/>
      <c r="R420" s="20"/>
      <c r="S420" s="15"/>
      <c r="T420" s="15"/>
      <c r="U420" s="15"/>
      <c r="V420" s="15"/>
      <c r="W420" s="15"/>
      <c r="X420" s="15"/>
      <c r="Y420" s="15"/>
      <c r="Z420" s="15"/>
      <c r="AA420" s="15"/>
    </row>
    <row r="421" spans="1:27" ht="216.75">
      <c r="A421" s="274"/>
      <c r="B421" s="76" t="s">
        <v>16</v>
      </c>
      <c r="C421" s="20" t="s">
        <v>41</v>
      </c>
      <c r="D421" s="50" t="s">
        <v>19</v>
      </c>
      <c r="E421" s="50" t="s">
        <v>618</v>
      </c>
      <c r="F421" s="104" t="s">
        <v>619</v>
      </c>
      <c r="G421" s="20" t="s">
        <v>620</v>
      </c>
      <c r="H421" s="98" t="s">
        <v>38</v>
      </c>
      <c r="I421" s="20"/>
      <c r="J421" s="20"/>
      <c r="K421" s="20"/>
      <c r="L421" s="20"/>
      <c r="M421" s="20"/>
      <c r="N421" s="20"/>
      <c r="O421" s="20"/>
      <c r="P421" s="20"/>
      <c r="Q421" s="20"/>
      <c r="R421" s="20"/>
      <c r="S421" s="15"/>
      <c r="T421" s="15"/>
      <c r="U421" s="15"/>
      <c r="V421" s="15"/>
      <c r="W421" s="15"/>
      <c r="X421" s="15"/>
      <c r="Y421" s="15"/>
      <c r="Z421" s="15"/>
      <c r="AA421" s="15"/>
    </row>
  </sheetData>
  <autoFilter ref="A1:AA421" xr:uid="{00000000-0009-0000-0000-000005000000}"/>
  <customSheetViews>
    <customSheetView guid="{EE409CCF-41C7-4BE1-8A6A-F342F255A85B}" filter="1" showAutoFilter="1">
      <pageMargins left="0.7" right="0.7" top="0.75" bottom="0.75" header="0.3" footer="0.3"/>
      <autoFilter ref="A1:AA421" xr:uid="{28F53B9C-AD2D-448D-9BCE-600612103BAA}"/>
    </customSheetView>
  </customSheetViews>
  <mergeCells count="31">
    <mergeCell ref="A380:A393"/>
    <mergeCell ref="A394:A407"/>
    <mergeCell ref="A408:A421"/>
    <mergeCell ref="A212:A225"/>
    <mergeCell ref="A226:A239"/>
    <mergeCell ref="A240:A253"/>
    <mergeCell ref="A254:A267"/>
    <mergeCell ref="A268:A281"/>
    <mergeCell ref="A282:A295"/>
    <mergeCell ref="A296:A309"/>
    <mergeCell ref="A310:A323"/>
    <mergeCell ref="A324:A337"/>
    <mergeCell ref="A338:A351"/>
    <mergeCell ref="A352:A365"/>
    <mergeCell ref="A366:A379"/>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120" r:id="rId1" xr:uid="{00000000-0004-0000-0500-000000000000}"/>
    <hyperlink ref="F123" r:id="rId2" xr:uid="{00000000-0004-0000-0500-000001000000}"/>
    <hyperlink ref="E217" r:id="rId3" xr:uid="{00000000-0004-0000-0500-000002000000}"/>
    <hyperlink ref="F295" r:id="rId4" xr:uid="{00000000-0004-0000-0500-000003000000}"/>
    <hyperlink ref="G333" r:id="rId5" xr:uid="{00000000-0004-0000-0500-000004000000}"/>
    <hyperlink ref="F339" r:id="rId6" xr:uid="{00000000-0004-0000-0500-000005000000}"/>
    <hyperlink ref="F421" r:id="rId7" xr:uid="{00000000-0004-0000-0500-000006000000}"/>
  </hyperlinks>
  <pageMargins left="0.7" right="0.7" top="0.75" bottom="0.75" header="0.3" footer="0.3"/>
  <legacyDrawing r:id="rId8"/>
  <extLst>
    <ext xmlns:x14="http://schemas.microsoft.com/office/spreadsheetml/2009/9/main" uri="{CCE6A557-97BC-4b89-ADB6-D9C93CAAB3DF}">
      <x14:dataValidations xmlns:xm="http://schemas.microsoft.com/office/excel/2006/main" count="3">
        <x14:dataValidation type="list" allowBlank="1" showErrorMessage="1" xr:uid="{00000000-0002-0000-0500-000000000000}">
          <x14:formula1>
            <xm:f>'Служебный лист 2'!$A$2:$A$15</xm:f>
          </x14:formula1>
          <xm:sqref>B2:B421</xm:sqref>
        </x14:dataValidation>
        <x14:dataValidation type="list" allowBlank="1" showErrorMessage="1" xr:uid="{00000000-0002-0000-0500-000001000000}">
          <x14:formula1>
            <xm:f>'Служебный лист 2'!$B$2:$B$22</xm:f>
          </x14:formula1>
          <xm:sqref>C2:C421</xm:sqref>
        </x14:dataValidation>
        <x14:dataValidation type="list" allowBlank="1" showErrorMessage="1" xr:uid="{00000000-0002-0000-0500-000002000000}">
          <x14:formula1>
            <xm:f>'Служебный лист'!$C$2:$C$1000</xm:f>
          </x14:formula1>
          <xm:sqref>D2:D421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435"/>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32.7109375" customWidth="1"/>
    <col min="6" max="6" width="18.7109375" customWidth="1"/>
    <col min="7" max="7" width="24.28515625" customWidth="1"/>
    <col min="8" max="8" width="11" customWidth="1"/>
  </cols>
  <sheetData>
    <row r="1" spans="1:27" ht="38.25">
      <c r="A1" s="11" t="s">
        <v>621</v>
      </c>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45931</v>
      </c>
      <c r="B2" s="76" t="s">
        <v>51</v>
      </c>
      <c r="C2" s="20"/>
      <c r="D2" s="20"/>
      <c r="E2" s="20"/>
      <c r="F2" s="20"/>
      <c r="G2" s="17"/>
      <c r="H2" s="19" t="s">
        <v>17</v>
      </c>
      <c r="I2" s="20"/>
      <c r="J2" s="20"/>
      <c r="K2" s="20"/>
      <c r="L2" s="20"/>
      <c r="M2" s="20"/>
      <c r="N2" s="20"/>
      <c r="O2" s="20"/>
      <c r="P2" s="50"/>
      <c r="Q2" s="20"/>
      <c r="R2" s="15"/>
      <c r="S2" s="15"/>
      <c r="T2" s="15"/>
      <c r="U2" s="15"/>
      <c r="V2" s="15"/>
      <c r="W2" s="15"/>
      <c r="X2" s="15"/>
      <c r="Y2" s="15"/>
      <c r="Z2" s="15"/>
      <c r="AA2" s="15"/>
    </row>
    <row r="3" spans="1:27" ht="12.75">
      <c r="A3" s="273"/>
      <c r="B3" s="76" t="s">
        <v>51</v>
      </c>
      <c r="C3" s="20"/>
      <c r="D3" s="20"/>
      <c r="E3" s="20"/>
      <c r="F3" s="20"/>
      <c r="G3" s="17"/>
      <c r="H3" s="20" t="s">
        <v>22</v>
      </c>
      <c r="I3" s="20"/>
      <c r="J3" s="20"/>
      <c r="K3" s="20"/>
      <c r="L3" s="20"/>
      <c r="M3" s="20"/>
      <c r="N3" s="20"/>
      <c r="O3" s="20"/>
      <c r="P3" s="35"/>
      <c r="Q3" s="20"/>
      <c r="R3" s="15"/>
      <c r="S3" s="15"/>
      <c r="T3" s="15"/>
      <c r="U3" s="15"/>
      <c r="V3" s="15"/>
      <c r="W3" s="15"/>
      <c r="X3" s="15"/>
      <c r="Y3" s="15"/>
      <c r="Z3" s="15"/>
      <c r="AA3" s="15"/>
    </row>
    <row r="4" spans="1:27" ht="15.75" customHeight="1">
      <c r="A4" s="273"/>
      <c r="B4" s="76" t="s">
        <v>51</v>
      </c>
      <c r="C4" s="20" t="s">
        <v>18</v>
      </c>
      <c r="D4" s="20" t="s">
        <v>19</v>
      </c>
      <c r="E4" s="20"/>
      <c r="F4" s="20"/>
      <c r="G4" s="69" t="s">
        <v>622</v>
      </c>
      <c r="H4" s="20" t="s">
        <v>24</v>
      </c>
      <c r="I4" s="20"/>
      <c r="J4" s="20"/>
      <c r="K4" s="20"/>
      <c r="L4" s="20"/>
      <c r="M4" s="20"/>
      <c r="N4" s="20"/>
      <c r="O4" s="20"/>
      <c r="P4" s="35"/>
      <c r="Q4" s="20"/>
      <c r="R4" s="15"/>
      <c r="S4" s="15"/>
      <c r="T4" s="15"/>
      <c r="U4" s="15"/>
      <c r="V4" s="15"/>
      <c r="W4" s="15"/>
      <c r="X4" s="15"/>
      <c r="Y4" s="15"/>
      <c r="Z4" s="15"/>
      <c r="AA4" s="15"/>
    </row>
    <row r="5" spans="1:27" ht="25.5">
      <c r="A5" s="273"/>
      <c r="B5" s="76" t="s">
        <v>78</v>
      </c>
      <c r="C5" s="20" t="s">
        <v>18</v>
      </c>
      <c r="D5" s="20" t="s">
        <v>19</v>
      </c>
      <c r="E5" s="20"/>
      <c r="F5" s="20"/>
      <c r="G5" s="69" t="s">
        <v>623</v>
      </c>
      <c r="H5" s="20" t="s">
        <v>25</v>
      </c>
      <c r="I5" s="20"/>
      <c r="J5" s="20"/>
      <c r="K5" s="20"/>
      <c r="L5" s="20"/>
      <c r="M5" s="20"/>
      <c r="N5" s="20"/>
      <c r="O5" s="20"/>
      <c r="P5" s="35"/>
      <c r="Q5" s="20"/>
      <c r="R5" s="15"/>
      <c r="S5" s="15"/>
      <c r="T5" s="15"/>
      <c r="U5" s="15"/>
      <c r="V5" s="15"/>
      <c r="W5" s="15"/>
      <c r="X5" s="15"/>
      <c r="Y5" s="15"/>
      <c r="Z5" s="15"/>
      <c r="AA5" s="15"/>
    </row>
    <row r="6" spans="1:27" ht="51">
      <c r="A6" s="273"/>
      <c r="B6" s="76" t="s">
        <v>78</v>
      </c>
      <c r="C6" s="20" t="s">
        <v>41</v>
      </c>
      <c r="D6" s="20" t="s">
        <v>19</v>
      </c>
      <c r="E6" s="20"/>
      <c r="F6" s="20"/>
      <c r="G6" s="69" t="s">
        <v>624</v>
      </c>
      <c r="H6" s="20" t="s">
        <v>26</v>
      </c>
      <c r="I6" s="20"/>
      <c r="J6" s="20"/>
      <c r="K6" s="20"/>
      <c r="L6" s="20"/>
      <c r="M6" s="20"/>
      <c r="N6" s="20"/>
      <c r="O6" s="20"/>
      <c r="P6" s="35"/>
      <c r="Q6" s="20"/>
      <c r="R6" s="15"/>
      <c r="S6" s="15"/>
      <c r="T6" s="15"/>
      <c r="U6" s="15"/>
      <c r="V6" s="15"/>
      <c r="W6" s="15"/>
      <c r="X6" s="15"/>
      <c r="Y6" s="15"/>
      <c r="Z6" s="15"/>
      <c r="AA6" s="15"/>
    </row>
    <row r="7" spans="1:27" ht="51">
      <c r="A7" s="273"/>
      <c r="B7" s="76" t="s">
        <v>78</v>
      </c>
      <c r="C7" s="20" t="s">
        <v>75</v>
      </c>
      <c r="D7" s="20" t="s">
        <v>19</v>
      </c>
      <c r="E7" s="20" t="s">
        <v>625</v>
      </c>
      <c r="F7" s="20"/>
      <c r="G7" s="69" t="s">
        <v>626</v>
      </c>
      <c r="H7" s="20" t="s">
        <v>27</v>
      </c>
      <c r="I7" s="20"/>
      <c r="J7" s="20"/>
      <c r="K7" s="20"/>
      <c r="L7" s="20"/>
      <c r="M7" s="20"/>
      <c r="N7" s="20"/>
      <c r="O7" s="20"/>
      <c r="P7" s="35"/>
      <c r="Q7" s="20"/>
      <c r="R7" s="15"/>
      <c r="S7" s="15"/>
      <c r="T7" s="15"/>
      <c r="U7" s="15"/>
      <c r="V7" s="15"/>
      <c r="W7" s="15"/>
      <c r="X7" s="15"/>
      <c r="Y7" s="15"/>
      <c r="Z7" s="15"/>
      <c r="AA7" s="15"/>
    </row>
    <row r="8" spans="1:27" ht="178.5">
      <c r="A8" s="273"/>
      <c r="B8" s="76" t="s">
        <v>78</v>
      </c>
      <c r="C8" s="20" t="s">
        <v>18</v>
      </c>
      <c r="D8" s="20" t="s">
        <v>19</v>
      </c>
      <c r="E8" s="20"/>
      <c r="F8" s="20"/>
      <c r="G8" s="69" t="s">
        <v>627</v>
      </c>
      <c r="H8" s="20" t="s">
        <v>28</v>
      </c>
      <c r="I8" s="20"/>
      <c r="J8" s="20"/>
      <c r="K8" s="20"/>
      <c r="L8" s="20"/>
      <c r="M8" s="20"/>
      <c r="N8" s="20"/>
      <c r="O8" s="20"/>
      <c r="P8" s="35"/>
      <c r="Q8" s="20"/>
      <c r="R8" s="15"/>
      <c r="S8" s="15"/>
      <c r="T8" s="15"/>
      <c r="U8" s="15"/>
      <c r="V8" s="15"/>
      <c r="W8" s="15"/>
      <c r="X8" s="15"/>
      <c r="Y8" s="15"/>
      <c r="Z8" s="15"/>
      <c r="AA8" s="15"/>
    </row>
    <row r="9" spans="1:27" ht="127.5">
      <c r="A9" s="273"/>
      <c r="B9" s="76" t="s">
        <v>78</v>
      </c>
      <c r="C9" s="20" t="s">
        <v>18</v>
      </c>
      <c r="D9" s="78" t="s">
        <v>19</v>
      </c>
      <c r="E9" s="78"/>
      <c r="F9" s="20"/>
      <c r="G9" s="69" t="s">
        <v>628</v>
      </c>
      <c r="H9" s="20" t="s">
        <v>29</v>
      </c>
      <c r="I9" s="20"/>
      <c r="J9" s="20"/>
      <c r="K9" s="20"/>
      <c r="L9" s="20"/>
      <c r="M9" s="20"/>
      <c r="N9" s="20"/>
      <c r="O9" s="20"/>
      <c r="P9" s="35"/>
      <c r="Q9" s="20"/>
      <c r="R9" s="15"/>
      <c r="S9" s="15"/>
      <c r="T9" s="15"/>
      <c r="U9" s="15"/>
      <c r="V9" s="15"/>
      <c r="W9" s="15"/>
      <c r="X9" s="15"/>
      <c r="Y9" s="15"/>
      <c r="Z9" s="15"/>
      <c r="AA9" s="15"/>
    </row>
    <row r="10" spans="1:27" ht="12.75">
      <c r="A10" s="273"/>
      <c r="B10" s="76" t="s">
        <v>78</v>
      </c>
      <c r="C10" s="20" t="s">
        <v>18</v>
      </c>
      <c r="D10" s="20" t="s">
        <v>19</v>
      </c>
      <c r="E10" s="15"/>
      <c r="F10" s="20"/>
      <c r="G10" s="99" t="s">
        <v>629</v>
      </c>
      <c r="H10" s="20" t="s">
        <v>30</v>
      </c>
      <c r="I10" s="20"/>
      <c r="J10" s="20"/>
      <c r="K10" s="20"/>
      <c r="L10" s="20"/>
      <c r="M10" s="20"/>
      <c r="N10" s="20"/>
      <c r="O10" s="20"/>
      <c r="P10" s="35"/>
      <c r="Q10" s="20"/>
      <c r="R10" s="15"/>
      <c r="S10" s="15"/>
      <c r="T10" s="15"/>
      <c r="U10" s="15"/>
      <c r="V10" s="15"/>
      <c r="W10" s="15"/>
      <c r="X10" s="15"/>
      <c r="Y10" s="15"/>
      <c r="Z10" s="15"/>
      <c r="AA10" s="15"/>
    </row>
    <row r="11" spans="1:27" ht="25.5">
      <c r="A11" s="273"/>
      <c r="B11" s="76" t="s">
        <v>78</v>
      </c>
      <c r="C11" s="20" t="s">
        <v>68</v>
      </c>
      <c r="D11" s="20" t="s">
        <v>19</v>
      </c>
      <c r="E11" s="20" t="s">
        <v>630</v>
      </c>
      <c r="F11" s="20"/>
      <c r="G11" s="69" t="s">
        <v>631</v>
      </c>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632</v>
      </c>
      <c r="C12" s="20"/>
      <c r="D12" s="20"/>
      <c r="E12" s="20"/>
      <c r="F12" s="20"/>
      <c r="G12" s="17"/>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632</v>
      </c>
      <c r="C13" s="20"/>
      <c r="D13" s="20"/>
      <c r="E13" s="20"/>
      <c r="F13" s="20"/>
      <c r="G13" s="17"/>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78</v>
      </c>
      <c r="C14" s="20"/>
      <c r="D14" s="20"/>
      <c r="E14" s="15"/>
      <c r="F14" s="20"/>
      <c r="G14" s="17"/>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78</v>
      </c>
      <c r="C15" s="20"/>
      <c r="D15" s="20"/>
      <c r="E15" s="20"/>
      <c r="F15" s="20"/>
      <c r="G15" s="17"/>
      <c r="H15" s="25" t="s">
        <v>38</v>
      </c>
      <c r="I15" s="20"/>
      <c r="J15" s="20"/>
      <c r="K15" s="20"/>
      <c r="L15" s="20"/>
      <c r="M15" s="20"/>
      <c r="N15" s="20"/>
      <c r="O15" s="20"/>
      <c r="P15" s="35"/>
      <c r="Q15" s="20"/>
      <c r="R15" s="15"/>
      <c r="S15" s="15"/>
      <c r="T15" s="15"/>
      <c r="U15" s="15"/>
      <c r="V15" s="15"/>
      <c r="W15" s="15"/>
      <c r="X15" s="15"/>
      <c r="Y15" s="15"/>
      <c r="Z15" s="15"/>
      <c r="AA15" s="15"/>
    </row>
    <row r="16" spans="1:27" ht="12.75">
      <c r="A16" s="272">
        <v>45932</v>
      </c>
      <c r="B16" s="76" t="s">
        <v>522</v>
      </c>
      <c r="C16" s="20"/>
      <c r="D16" s="20"/>
      <c r="E16" s="20"/>
      <c r="F16" s="20"/>
      <c r="G16" s="17"/>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522</v>
      </c>
      <c r="C17" s="20"/>
      <c r="D17" s="20"/>
      <c r="E17" s="20"/>
      <c r="F17" s="20"/>
      <c r="G17" s="17"/>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522</v>
      </c>
      <c r="C18" s="20"/>
      <c r="D18" s="20"/>
      <c r="E18" s="20"/>
      <c r="F18" s="20"/>
      <c r="G18" s="17"/>
      <c r="H18" s="20" t="s">
        <v>24</v>
      </c>
      <c r="I18" s="20"/>
      <c r="J18" s="20"/>
      <c r="K18" s="20"/>
      <c r="L18" s="20"/>
      <c r="M18" s="20"/>
      <c r="N18" s="20"/>
      <c r="O18" s="20"/>
      <c r="P18" s="35"/>
      <c r="Q18" s="20"/>
      <c r="R18" s="15"/>
      <c r="S18" s="15"/>
      <c r="T18" s="15"/>
      <c r="U18" s="15"/>
      <c r="V18" s="15"/>
      <c r="W18" s="15"/>
      <c r="X18" s="15"/>
      <c r="Y18" s="15"/>
      <c r="Z18" s="15"/>
      <c r="AA18" s="15"/>
    </row>
    <row r="19" spans="1:27" ht="76.5">
      <c r="A19" s="273"/>
      <c r="B19" s="16" t="s">
        <v>78</v>
      </c>
      <c r="C19" s="17" t="s">
        <v>18</v>
      </c>
      <c r="D19" s="17" t="s">
        <v>19</v>
      </c>
      <c r="E19" s="17" t="s">
        <v>633</v>
      </c>
      <c r="F19" s="17"/>
      <c r="G19" s="69" t="s">
        <v>634</v>
      </c>
      <c r="H19" s="17" t="s">
        <v>25</v>
      </c>
      <c r="I19" s="17"/>
      <c r="J19" s="17"/>
      <c r="K19" s="17"/>
      <c r="L19" s="17"/>
      <c r="M19" s="17"/>
      <c r="N19" s="17"/>
      <c r="O19" s="17"/>
      <c r="P19" s="44"/>
      <c r="Q19" s="17"/>
      <c r="R19" s="22"/>
      <c r="S19" s="22"/>
      <c r="T19" s="22"/>
      <c r="U19" s="22"/>
      <c r="V19" s="22"/>
      <c r="W19" s="22"/>
      <c r="X19" s="22"/>
      <c r="Y19" s="22"/>
      <c r="Z19" s="22"/>
      <c r="AA19" s="22"/>
    </row>
    <row r="20" spans="1:27" ht="12.75">
      <c r="A20" s="273"/>
      <c r="B20" s="76" t="s">
        <v>78</v>
      </c>
      <c r="C20" s="20"/>
      <c r="D20" s="20"/>
      <c r="E20" s="20"/>
      <c r="F20" s="20"/>
      <c r="G20" s="17"/>
      <c r="H20" s="20" t="s">
        <v>26</v>
      </c>
      <c r="I20" s="20"/>
      <c r="J20" s="20"/>
      <c r="K20" s="20"/>
      <c r="L20" s="20"/>
      <c r="M20" s="20"/>
      <c r="N20" s="20"/>
      <c r="O20" s="20"/>
      <c r="P20" s="35"/>
      <c r="Q20" s="20"/>
      <c r="R20" s="15"/>
      <c r="S20" s="15"/>
      <c r="T20" s="15"/>
      <c r="U20" s="15"/>
      <c r="V20" s="15"/>
      <c r="W20" s="15"/>
      <c r="X20" s="15"/>
      <c r="Y20" s="15"/>
      <c r="Z20" s="15"/>
      <c r="AA20" s="15"/>
    </row>
    <row r="21" spans="1:27" ht="51">
      <c r="A21" s="273"/>
      <c r="B21" s="76" t="s">
        <v>78</v>
      </c>
      <c r="C21" s="20" t="s">
        <v>18</v>
      </c>
      <c r="D21" s="20" t="s">
        <v>19</v>
      </c>
      <c r="E21" s="15"/>
      <c r="F21" s="15"/>
      <c r="G21" s="69" t="s">
        <v>635</v>
      </c>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78</v>
      </c>
      <c r="C22" s="20"/>
      <c r="D22" s="20"/>
      <c r="E22" s="20"/>
      <c r="F22" s="20"/>
      <c r="G22" s="17"/>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78</v>
      </c>
      <c r="C23" s="20"/>
      <c r="D23" s="20"/>
      <c r="E23" s="20"/>
      <c r="F23" s="20"/>
      <c r="G23" s="17"/>
      <c r="H23" s="20" t="s">
        <v>29</v>
      </c>
      <c r="I23" s="20"/>
      <c r="J23" s="20"/>
      <c r="K23" s="20"/>
      <c r="L23" s="20"/>
      <c r="M23" s="20"/>
      <c r="N23" s="20"/>
      <c r="O23" s="20"/>
      <c r="P23" s="35"/>
      <c r="Q23" s="20"/>
      <c r="R23" s="15"/>
      <c r="S23" s="15"/>
      <c r="T23" s="15"/>
      <c r="U23" s="15"/>
      <c r="V23" s="15"/>
      <c r="W23" s="15"/>
      <c r="X23" s="15"/>
      <c r="Y23" s="15"/>
      <c r="Z23" s="15"/>
      <c r="AA23" s="15"/>
    </row>
    <row r="24" spans="1:27" ht="63.75">
      <c r="A24" s="273"/>
      <c r="B24" s="76" t="s">
        <v>78</v>
      </c>
      <c r="C24" s="20" t="s">
        <v>18</v>
      </c>
      <c r="D24" s="20" t="s">
        <v>19</v>
      </c>
      <c r="E24" s="20"/>
      <c r="F24" s="20"/>
      <c r="G24" s="69" t="s">
        <v>636</v>
      </c>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16" t="s">
        <v>531</v>
      </c>
      <c r="C25" s="17"/>
      <c r="D25" s="17"/>
      <c r="E25" s="17"/>
      <c r="F25" s="17"/>
      <c r="G25" s="16"/>
      <c r="H25" s="27" t="s">
        <v>34</v>
      </c>
      <c r="I25" s="17"/>
      <c r="J25" s="17"/>
      <c r="K25" s="17"/>
      <c r="L25" s="17"/>
      <c r="M25" s="17"/>
      <c r="N25" s="17"/>
      <c r="O25" s="17"/>
      <c r="P25" s="44"/>
      <c r="Q25" s="17"/>
      <c r="R25" s="22"/>
      <c r="S25" s="22"/>
      <c r="T25" s="22"/>
      <c r="U25" s="22"/>
      <c r="V25" s="22"/>
      <c r="W25" s="22"/>
      <c r="X25" s="22"/>
      <c r="Y25" s="22"/>
      <c r="Z25" s="22"/>
      <c r="AA25" s="22"/>
    </row>
    <row r="26" spans="1:27" ht="18" customHeight="1">
      <c r="A26" s="273"/>
      <c r="B26" s="16" t="s">
        <v>531</v>
      </c>
      <c r="C26" s="17"/>
      <c r="D26" s="17"/>
      <c r="E26" s="17"/>
      <c r="F26" s="17"/>
      <c r="G26" s="16"/>
      <c r="H26" s="28" t="s">
        <v>35</v>
      </c>
      <c r="I26" s="17"/>
      <c r="J26" s="17"/>
      <c r="K26" s="17"/>
      <c r="L26" s="17"/>
      <c r="M26" s="17"/>
      <c r="N26" s="17"/>
      <c r="O26" s="17"/>
      <c r="P26" s="44"/>
      <c r="Q26" s="17"/>
      <c r="R26" s="22"/>
      <c r="S26" s="22"/>
      <c r="T26" s="22"/>
      <c r="U26" s="22"/>
      <c r="V26" s="22"/>
      <c r="W26" s="22"/>
      <c r="X26" s="22"/>
      <c r="Y26" s="22"/>
      <c r="Z26" s="22"/>
      <c r="AA26" s="22"/>
    </row>
    <row r="27" spans="1:27" ht="16.5" customHeight="1">
      <c r="A27" s="273"/>
      <c r="B27" s="76" t="s">
        <v>531</v>
      </c>
      <c r="C27" s="20"/>
      <c r="D27" s="20"/>
      <c r="E27" s="20"/>
      <c r="F27" s="20"/>
      <c r="G27" s="22"/>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531</v>
      </c>
      <c r="C28" s="20"/>
      <c r="D28" s="20"/>
      <c r="E28" s="20"/>
      <c r="F28" s="20"/>
      <c r="G28" s="22"/>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531</v>
      </c>
      <c r="C29" s="20"/>
      <c r="D29" s="20"/>
      <c r="E29" s="20"/>
      <c r="F29" s="20"/>
      <c r="G29" s="17"/>
      <c r="H29" s="25" t="s">
        <v>38</v>
      </c>
      <c r="I29" s="20"/>
      <c r="J29" s="20"/>
      <c r="K29" s="20"/>
      <c r="L29" s="20"/>
      <c r="M29" s="20"/>
      <c r="N29" s="20"/>
      <c r="O29" s="20"/>
      <c r="P29" s="35"/>
      <c r="Q29" s="20"/>
      <c r="R29" s="15"/>
      <c r="S29" s="15"/>
      <c r="T29" s="15"/>
      <c r="U29" s="15"/>
      <c r="V29" s="15"/>
      <c r="W29" s="15"/>
      <c r="X29" s="15"/>
      <c r="Y29" s="15"/>
      <c r="Z29" s="15"/>
      <c r="AA29" s="15"/>
    </row>
    <row r="30" spans="1:27" ht="89.25">
      <c r="A30" s="272">
        <v>45933</v>
      </c>
      <c r="B30" s="76" t="s">
        <v>531</v>
      </c>
      <c r="C30" s="20" t="s">
        <v>18</v>
      </c>
      <c r="D30" s="20"/>
      <c r="E30" s="20"/>
      <c r="F30" s="20"/>
      <c r="G30" s="69" t="s">
        <v>637</v>
      </c>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531</v>
      </c>
      <c r="C31" s="20" t="s">
        <v>638</v>
      </c>
      <c r="D31" s="20" t="s">
        <v>19</v>
      </c>
      <c r="E31" s="20"/>
      <c r="F31" s="20"/>
      <c r="G31" s="105" t="s">
        <v>639</v>
      </c>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531</v>
      </c>
      <c r="C32" s="76"/>
      <c r="D32" s="76"/>
      <c r="E32" s="80"/>
      <c r="F32" s="76"/>
      <c r="G32" s="3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78</v>
      </c>
      <c r="C33" s="76" t="s">
        <v>638</v>
      </c>
      <c r="D33" s="76" t="s">
        <v>19</v>
      </c>
      <c r="E33" s="76"/>
      <c r="F33" s="76"/>
      <c r="G33" s="73" t="s">
        <v>639</v>
      </c>
      <c r="H33" s="20" t="s">
        <v>25</v>
      </c>
      <c r="I33" s="20"/>
      <c r="J33" s="20"/>
      <c r="K33" s="20"/>
      <c r="L33" s="20"/>
      <c r="M33" s="20"/>
      <c r="N33" s="20"/>
      <c r="O33" s="20"/>
      <c r="P33" s="35"/>
      <c r="Q33" s="20"/>
      <c r="R33" s="15"/>
      <c r="S33" s="15"/>
      <c r="T33" s="15"/>
      <c r="U33" s="15"/>
      <c r="V33" s="15"/>
      <c r="W33" s="15"/>
      <c r="X33" s="15"/>
      <c r="Y33" s="15"/>
      <c r="Z33" s="15"/>
      <c r="AA33" s="15"/>
    </row>
    <row r="34" spans="1:27" ht="89.25">
      <c r="A34" s="273"/>
      <c r="B34" s="76" t="s">
        <v>78</v>
      </c>
      <c r="C34" s="20" t="s">
        <v>18</v>
      </c>
      <c r="D34" s="20" t="s">
        <v>19</v>
      </c>
      <c r="E34" s="20"/>
      <c r="F34" s="20"/>
      <c r="G34" s="69" t="s">
        <v>637</v>
      </c>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78</v>
      </c>
      <c r="C35" s="20"/>
      <c r="D35" s="20"/>
      <c r="E35" s="20"/>
      <c r="F35" s="20"/>
      <c r="G35" s="17"/>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78</v>
      </c>
      <c r="C36" s="20"/>
      <c r="D36" s="20"/>
      <c r="E36" s="20"/>
      <c r="F36" s="20"/>
      <c r="G36" s="17"/>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78</v>
      </c>
      <c r="C37" s="20"/>
      <c r="D37" s="20"/>
      <c r="E37" s="20"/>
      <c r="F37" s="20"/>
      <c r="G37" s="17"/>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78</v>
      </c>
      <c r="C38" s="20"/>
      <c r="D38" s="20"/>
      <c r="E38" s="20"/>
      <c r="F38" s="20"/>
      <c r="G38" s="16"/>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78</v>
      </c>
      <c r="C39" s="20"/>
      <c r="D39" s="20"/>
      <c r="E39" s="20"/>
      <c r="F39" s="20"/>
      <c r="G39" s="16"/>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78</v>
      </c>
      <c r="C40" s="20"/>
      <c r="D40" s="20"/>
      <c r="E40" s="20"/>
      <c r="F40" s="76"/>
      <c r="G40" s="16"/>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78</v>
      </c>
      <c r="C41" s="20"/>
      <c r="D41" s="20"/>
      <c r="E41" s="20"/>
      <c r="F41" s="20"/>
      <c r="G41" s="17"/>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78</v>
      </c>
      <c r="C42" s="20"/>
      <c r="D42" s="20"/>
      <c r="E42" s="20"/>
      <c r="F42" s="20"/>
      <c r="G42" s="17"/>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78</v>
      </c>
      <c r="C43" s="20"/>
      <c r="D43" s="20"/>
      <c r="E43" s="20"/>
      <c r="F43" s="20"/>
      <c r="G43" s="16"/>
      <c r="H43" s="25" t="s">
        <v>38</v>
      </c>
      <c r="I43" s="20"/>
      <c r="J43" s="20"/>
      <c r="K43" s="20"/>
      <c r="L43" s="20"/>
      <c r="M43" s="20"/>
      <c r="N43" s="20"/>
      <c r="O43" s="20"/>
      <c r="P43" s="35"/>
      <c r="Q43" s="20"/>
      <c r="R43" s="15"/>
      <c r="S43" s="15"/>
      <c r="T43" s="15"/>
      <c r="U43" s="15"/>
      <c r="V43" s="15"/>
      <c r="W43" s="15"/>
      <c r="X43" s="15"/>
      <c r="Y43" s="15"/>
      <c r="Z43" s="15"/>
      <c r="AA43" s="15"/>
    </row>
    <row r="44" spans="1:27" ht="12.75">
      <c r="A44" s="272">
        <v>45934</v>
      </c>
      <c r="B44" s="76" t="s">
        <v>640</v>
      </c>
      <c r="C44" s="20"/>
      <c r="D44" s="20"/>
      <c r="E44" s="20"/>
      <c r="F44" s="20"/>
      <c r="G44" s="16"/>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51</v>
      </c>
      <c r="C45" s="20"/>
      <c r="D45" s="20"/>
      <c r="E45" s="78"/>
      <c r="F45" s="78"/>
      <c r="G45" s="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51</v>
      </c>
      <c r="C46" s="20" t="s">
        <v>18</v>
      </c>
      <c r="D46" s="20" t="s">
        <v>19</v>
      </c>
      <c r="E46" s="20"/>
      <c r="F46" s="20"/>
      <c r="G46" s="69" t="s">
        <v>641</v>
      </c>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51</v>
      </c>
      <c r="C47" s="20"/>
      <c r="D47" s="20"/>
      <c r="E47" s="20"/>
      <c r="F47" s="20"/>
      <c r="G47" s="17"/>
      <c r="H47" s="20" t="s">
        <v>25</v>
      </c>
      <c r="I47" s="20"/>
      <c r="J47" s="20"/>
      <c r="K47" s="20"/>
      <c r="L47" s="20"/>
      <c r="M47" s="20"/>
      <c r="N47" s="20"/>
      <c r="O47" s="20"/>
      <c r="P47" s="50"/>
      <c r="Q47" s="20"/>
      <c r="R47" s="15"/>
      <c r="S47" s="15"/>
      <c r="T47" s="15"/>
      <c r="U47" s="15"/>
      <c r="V47" s="15"/>
      <c r="W47" s="15"/>
      <c r="X47" s="15"/>
      <c r="Y47" s="15"/>
      <c r="Z47" s="15"/>
      <c r="AA47" s="15"/>
    </row>
    <row r="48" spans="1:27" ht="76.5">
      <c r="A48" s="273"/>
      <c r="B48" s="76" t="s">
        <v>78</v>
      </c>
      <c r="C48" s="20" t="s">
        <v>355</v>
      </c>
      <c r="D48" s="20" t="s">
        <v>19</v>
      </c>
      <c r="E48" s="20" t="s">
        <v>642</v>
      </c>
      <c r="F48" s="20"/>
      <c r="G48" s="69" t="s">
        <v>643</v>
      </c>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78</v>
      </c>
      <c r="C49" s="20" t="s">
        <v>44</v>
      </c>
      <c r="D49" s="20" t="s">
        <v>19</v>
      </c>
      <c r="E49" s="83" t="s">
        <v>642</v>
      </c>
      <c r="F49" s="15"/>
      <c r="G49" s="69" t="s">
        <v>644</v>
      </c>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78</v>
      </c>
      <c r="C50" s="20" t="s">
        <v>541</v>
      </c>
      <c r="D50" s="20" t="s">
        <v>19</v>
      </c>
      <c r="E50" s="20"/>
      <c r="F50" s="20"/>
      <c r="G50" s="69" t="s">
        <v>645</v>
      </c>
      <c r="H50" s="20" t="s">
        <v>28</v>
      </c>
      <c r="I50" s="20"/>
      <c r="J50" s="20"/>
      <c r="K50" s="20"/>
      <c r="L50" s="20"/>
      <c r="M50" s="20"/>
      <c r="N50" s="20"/>
      <c r="O50" s="20"/>
      <c r="P50" s="35"/>
      <c r="Q50" s="20"/>
      <c r="R50" s="15"/>
      <c r="S50" s="15"/>
      <c r="T50" s="15"/>
      <c r="U50" s="15"/>
      <c r="V50" s="15"/>
      <c r="W50" s="15"/>
      <c r="X50" s="15"/>
      <c r="Y50" s="15"/>
      <c r="Z50" s="15"/>
      <c r="AA50" s="15"/>
    </row>
    <row r="51" spans="1:27" ht="25.5">
      <c r="A51" s="273"/>
      <c r="B51" s="76" t="s">
        <v>78</v>
      </c>
      <c r="C51" s="20" t="s">
        <v>44</v>
      </c>
      <c r="D51" s="20" t="s">
        <v>19</v>
      </c>
      <c r="E51" s="20" t="s">
        <v>642</v>
      </c>
      <c r="F51" s="20"/>
      <c r="G51" s="69" t="s">
        <v>646</v>
      </c>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522</v>
      </c>
      <c r="C52" s="20" t="s">
        <v>44</v>
      </c>
      <c r="D52" s="20" t="s">
        <v>19</v>
      </c>
      <c r="E52" s="20"/>
      <c r="F52" s="20"/>
      <c r="G52" s="73" t="s">
        <v>647</v>
      </c>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522</v>
      </c>
      <c r="C53" s="20" t="s">
        <v>75</v>
      </c>
      <c r="D53" s="20" t="s">
        <v>19</v>
      </c>
      <c r="E53" s="20"/>
      <c r="F53" s="20"/>
      <c r="G53" s="73" t="s">
        <v>648</v>
      </c>
      <c r="H53" s="24" t="s">
        <v>34</v>
      </c>
      <c r="I53" s="20"/>
      <c r="J53" s="20"/>
      <c r="K53" s="20"/>
      <c r="L53" s="20"/>
      <c r="M53" s="20"/>
      <c r="N53" s="20"/>
      <c r="O53" s="20"/>
      <c r="P53" s="35"/>
      <c r="Q53" s="20"/>
      <c r="R53" s="15"/>
      <c r="S53" s="15"/>
      <c r="T53" s="15"/>
      <c r="U53" s="15"/>
      <c r="V53" s="15"/>
      <c r="W53" s="15"/>
      <c r="X53" s="15"/>
      <c r="Y53" s="15"/>
      <c r="Z53" s="15"/>
      <c r="AA53" s="15"/>
    </row>
    <row r="54" spans="1:27" ht="25.5">
      <c r="A54" s="273"/>
      <c r="B54" s="76" t="s">
        <v>78</v>
      </c>
      <c r="C54" s="20" t="s">
        <v>102</v>
      </c>
      <c r="D54" s="20" t="s">
        <v>19</v>
      </c>
      <c r="E54" s="20" t="s">
        <v>642</v>
      </c>
      <c r="F54" s="20"/>
      <c r="G54" s="69" t="s">
        <v>649</v>
      </c>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78</v>
      </c>
      <c r="C55" s="20" t="s">
        <v>44</v>
      </c>
      <c r="D55" s="20" t="s">
        <v>19</v>
      </c>
      <c r="E55" s="20" t="s">
        <v>642</v>
      </c>
      <c r="F55" s="20"/>
      <c r="G55" s="69" t="s">
        <v>650</v>
      </c>
      <c r="H55" s="25" t="s">
        <v>36</v>
      </c>
      <c r="I55" s="20"/>
      <c r="J55" s="20"/>
      <c r="K55" s="20"/>
      <c r="L55" s="20"/>
      <c r="M55" s="20"/>
      <c r="N55" s="20"/>
      <c r="O55" s="20"/>
      <c r="P55" s="35"/>
      <c r="Q55" s="20"/>
      <c r="R55" s="15"/>
      <c r="S55" s="15"/>
      <c r="T55" s="15"/>
      <c r="U55" s="15"/>
      <c r="V55" s="15"/>
      <c r="W55" s="15"/>
      <c r="X55" s="15"/>
      <c r="Y55" s="15"/>
      <c r="Z55" s="15"/>
      <c r="AA55" s="15"/>
    </row>
    <row r="56" spans="1:27" ht="51">
      <c r="A56" s="273"/>
      <c r="B56" s="76" t="s">
        <v>78</v>
      </c>
      <c r="C56" s="20" t="s">
        <v>41</v>
      </c>
      <c r="D56" s="20" t="s">
        <v>19</v>
      </c>
      <c r="E56" s="20"/>
      <c r="F56" s="20"/>
      <c r="G56" s="69" t="s">
        <v>651</v>
      </c>
      <c r="H56" s="25" t="s">
        <v>37</v>
      </c>
      <c r="I56" s="20"/>
      <c r="J56" s="20"/>
      <c r="K56" s="20"/>
      <c r="L56" s="20"/>
      <c r="M56" s="20"/>
      <c r="N56" s="20"/>
      <c r="O56" s="20"/>
      <c r="P56" s="35"/>
      <c r="Q56" s="20"/>
      <c r="R56" s="15"/>
      <c r="S56" s="15"/>
      <c r="T56" s="15"/>
      <c r="U56" s="15"/>
      <c r="V56" s="15"/>
      <c r="W56" s="15"/>
      <c r="X56" s="15"/>
      <c r="Y56" s="15"/>
      <c r="Z56" s="15"/>
      <c r="AA56" s="15"/>
    </row>
    <row r="57" spans="1:27" ht="178.5">
      <c r="A57" s="274"/>
      <c r="B57" s="76" t="s">
        <v>78</v>
      </c>
      <c r="C57" s="20" t="s">
        <v>41</v>
      </c>
      <c r="D57" s="20" t="s">
        <v>19</v>
      </c>
      <c r="E57" s="20"/>
      <c r="F57" s="20"/>
      <c r="G57" s="69" t="s">
        <v>652</v>
      </c>
      <c r="H57" s="25" t="s">
        <v>38</v>
      </c>
      <c r="I57" s="20"/>
      <c r="J57" s="20"/>
      <c r="K57" s="20"/>
      <c r="L57" s="20"/>
      <c r="M57" s="20"/>
      <c r="N57" s="20"/>
      <c r="O57" s="20"/>
      <c r="P57" s="35"/>
      <c r="Q57" s="20"/>
      <c r="R57" s="15"/>
      <c r="S57" s="15"/>
      <c r="T57" s="15"/>
      <c r="U57" s="15"/>
      <c r="V57" s="15"/>
      <c r="W57" s="15"/>
      <c r="X57" s="15"/>
      <c r="Y57" s="15"/>
      <c r="Z57" s="15"/>
      <c r="AA57" s="15"/>
    </row>
    <row r="58" spans="1:27" ht="51">
      <c r="A58" s="272">
        <v>45935</v>
      </c>
      <c r="B58" s="84" t="s">
        <v>78</v>
      </c>
      <c r="C58" s="20" t="s">
        <v>44</v>
      </c>
      <c r="D58" s="20" t="s">
        <v>19</v>
      </c>
      <c r="E58" s="20"/>
      <c r="F58" s="20"/>
      <c r="G58" s="69" t="s">
        <v>653</v>
      </c>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84" t="s">
        <v>78</v>
      </c>
      <c r="C59" s="20" t="s">
        <v>18</v>
      </c>
      <c r="D59" s="20" t="s">
        <v>19</v>
      </c>
      <c r="E59" s="20" t="s">
        <v>654</v>
      </c>
      <c r="F59" s="20"/>
      <c r="G59" s="69" t="s">
        <v>655</v>
      </c>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84" t="s">
        <v>78</v>
      </c>
      <c r="C60" s="20" t="s">
        <v>18</v>
      </c>
      <c r="D60" s="20" t="s">
        <v>19</v>
      </c>
      <c r="E60" s="83"/>
      <c r="F60" s="15"/>
      <c r="G60" s="73" t="s">
        <v>656</v>
      </c>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84" t="s">
        <v>78</v>
      </c>
      <c r="C61" s="20" t="s">
        <v>18</v>
      </c>
      <c r="D61" s="20" t="s">
        <v>19</v>
      </c>
      <c r="E61" s="20"/>
      <c r="F61" s="20"/>
      <c r="G61" s="69" t="s">
        <v>657</v>
      </c>
      <c r="H61" s="35" t="s">
        <v>25</v>
      </c>
      <c r="I61" s="20"/>
      <c r="J61" s="20"/>
      <c r="K61" s="20"/>
      <c r="L61" s="20"/>
      <c r="M61" s="20"/>
      <c r="N61" s="20"/>
      <c r="O61" s="20"/>
      <c r="P61" s="20"/>
      <c r="Q61" s="20"/>
      <c r="R61" s="15"/>
      <c r="S61" s="15"/>
      <c r="T61" s="15"/>
      <c r="U61" s="15"/>
      <c r="V61" s="15"/>
      <c r="W61" s="15"/>
      <c r="X61" s="15"/>
      <c r="Y61" s="15"/>
      <c r="Z61" s="15"/>
      <c r="AA61" s="15"/>
    </row>
    <row r="62" spans="1:27" ht="140.25">
      <c r="A62" s="273"/>
      <c r="B62" s="84" t="s">
        <v>78</v>
      </c>
      <c r="C62" s="20" t="s">
        <v>18</v>
      </c>
      <c r="D62" s="20" t="s">
        <v>19</v>
      </c>
      <c r="E62" s="20" t="s">
        <v>654</v>
      </c>
      <c r="F62" s="20"/>
      <c r="G62" s="69" t="s">
        <v>658</v>
      </c>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78</v>
      </c>
      <c r="C63" s="20" t="s">
        <v>41</v>
      </c>
      <c r="D63" s="20" t="s">
        <v>19</v>
      </c>
      <c r="E63" s="20"/>
      <c r="F63" s="20"/>
      <c r="G63" s="73" t="s">
        <v>659</v>
      </c>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78</v>
      </c>
      <c r="C64" s="20"/>
      <c r="D64" s="20"/>
      <c r="E64" s="20"/>
      <c r="F64" s="20"/>
      <c r="G64" s="17"/>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78</v>
      </c>
      <c r="C65" s="20"/>
      <c r="D65" s="20"/>
      <c r="E65" s="85"/>
      <c r="F65" s="86"/>
      <c r="G65" s="17"/>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78</v>
      </c>
      <c r="C66" s="20" t="s">
        <v>41</v>
      </c>
      <c r="D66" s="20" t="s">
        <v>19</v>
      </c>
      <c r="E66" s="20"/>
      <c r="F66" s="20"/>
      <c r="G66" s="69" t="s">
        <v>660</v>
      </c>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78</v>
      </c>
      <c r="C67" s="20"/>
      <c r="D67" s="20"/>
      <c r="E67" s="20"/>
      <c r="F67" s="20"/>
      <c r="G67" s="16"/>
      <c r="H67" s="38" t="s">
        <v>34</v>
      </c>
      <c r="I67" s="20"/>
      <c r="J67" s="20"/>
      <c r="K67" s="20"/>
      <c r="L67" s="20"/>
      <c r="M67" s="20"/>
      <c r="N67" s="20"/>
      <c r="O67" s="20"/>
      <c r="P67" s="35"/>
      <c r="Q67" s="20"/>
      <c r="R67" s="15"/>
      <c r="S67" s="15"/>
      <c r="T67" s="15"/>
      <c r="U67" s="15"/>
      <c r="V67" s="15"/>
      <c r="W67" s="15"/>
      <c r="X67" s="15"/>
      <c r="Y67" s="15"/>
      <c r="Z67" s="15"/>
      <c r="AA67" s="15"/>
    </row>
    <row r="68" spans="1:27" ht="12.75">
      <c r="A68" s="273"/>
      <c r="B68" s="76" t="s">
        <v>343</v>
      </c>
      <c r="C68" s="20" t="s">
        <v>18</v>
      </c>
      <c r="D68" s="20" t="s">
        <v>19</v>
      </c>
      <c r="E68" s="106"/>
      <c r="F68" s="20"/>
      <c r="G68" s="105" t="s">
        <v>661</v>
      </c>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16" t="s">
        <v>343</v>
      </c>
      <c r="C69" s="17"/>
      <c r="D69" s="17"/>
      <c r="E69" s="17"/>
      <c r="F69" s="17"/>
      <c r="G69" s="16"/>
      <c r="H69" s="39" t="s">
        <v>36</v>
      </c>
      <c r="I69" s="17"/>
      <c r="J69" s="17"/>
      <c r="K69" s="17"/>
      <c r="L69" s="17"/>
      <c r="M69" s="17"/>
      <c r="N69" s="17"/>
      <c r="O69" s="17"/>
      <c r="P69" s="44"/>
      <c r="Q69" s="17"/>
      <c r="R69" s="22"/>
      <c r="S69" s="22"/>
      <c r="T69" s="22"/>
      <c r="U69" s="22"/>
      <c r="V69" s="22"/>
      <c r="W69" s="22"/>
      <c r="X69" s="22"/>
      <c r="Y69" s="22"/>
      <c r="Z69" s="22"/>
      <c r="AA69" s="22"/>
    </row>
    <row r="70" spans="1:27" ht="12.75">
      <c r="A70" s="273"/>
      <c r="B70" s="16" t="s">
        <v>78</v>
      </c>
      <c r="C70" s="17"/>
      <c r="D70" s="17"/>
      <c r="E70" s="17"/>
      <c r="F70" s="17"/>
      <c r="G70" s="16"/>
      <c r="H70" s="39" t="s">
        <v>37</v>
      </c>
      <c r="I70" s="17"/>
      <c r="J70" s="17"/>
      <c r="K70" s="17"/>
      <c r="L70" s="17"/>
      <c r="M70" s="17"/>
      <c r="N70" s="17"/>
      <c r="O70" s="17"/>
      <c r="P70" s="44"/>
      <c r="Q70" s="17"/>
      <c r="R70" s="22"/>
      <c r="S70" s="22"/>
      <c r="T70" s="22"/>
      <c r="U70" s="22"/>
      <c r="V70" s="22"/>
      <c r="W70" s="22"/>
      <c r="X70" s="22"/>
      <c r="Y70" s="22"/>
      <c r="Z70" s="22"/>
      <c r="AA70" s="22"/>
    </row>
    <row r="71" spans="1:27" ht="12.75">
      <c r="A71" s="274"/>
      <c r="B71" s="76" t="s">
        <v>78</v>
      </c>
      <c r="C71" s="20"/>
      <c r="D71" s="20"/>
      <c r="E71" s="20"/>
      <c r="F71" s="20"/>
      <c r="G71" s="17"/>
      <c r="H71" s="35" t="s">
        <v>38</v>
      </c>
      <c r="I71" s="20"/>
      <c r="J71" s="20"/>
      <c r="K71" s="20"/>
      <c r="L71" s="20"/>
      <c r="M71" s="20"/>
      <c r="N71" s="20"/>
      <c r="O71" s="20"/>
      <c r="P71" s="35"/>
      <c r="Q71" s="20"/>
      <c r="R71" s="15"/>
      <c r="S71" s="15"/>
      <c r="T71" s="15"/>
      <c r="U71" s="15"/>
      <c r="V71" s="15"/>
      <c r="W71" s="15"/>
      <c r="X71" s="15"/>
      <c r="Y71" s="15"/>
      <c r="Z71" s="15"/>
      <c r="AA71" s="15"/>
    </row>
    <row r="72" spans="1:27" ht="12.75">
      <c r="A72" s="272">
        <v>45936</v>
      </c>
      <c r="B72" s="84" t="s">
        <v>531</v>
      </c>
      <c r="C72" s="20"/>
      <c r="D72" s="20"/>
      <c r="E72" s="20"/>
      <c r="G72" s="71"/>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84" t="s">
        <v>531</v>
      </c>
      <c r="C73" s="20"/>
      <c r="D73" s="20"/>
      <c r="E73" s="20"/>
      <c r="F73" s="20"/>
      <c r="G73" s="17"/>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84" t="s">
        <v>531</v>
      </c>
      <c r="C74" s="20"/>
      <c r="D74" s="20"/>
      <c r="E74" s="20"/>
      <c r="F74" s="20"/>
      <c r="G74" s="17"/>
      <c r="H74" s="35" t="s">
        <v>24</v>
      </c>
      <c r="I74" s="20"/>
      <c r="J74" s="20"/>
      <c r="K74" s="20"/>
      <c r="L74" s="20"/>
      <c r="M74" s="20"/>
      <c r="N74" s="20"/>
      <c r="O74" s="20"/>
      <c r="P74" s="20"/>
      <c r="Q74" s="20"/>
      <c r="R74" s="15"/>
      <c r="S74" s="15"/>
      <c r="T74" s="15"/>
      <c r="U74" s="15"/>
      <c r="V74" s="15"/>
      <c r="W74" s="15"/>
      <c r="X74" s="15"/>
      <c r="Y74" s="15"/>
      <c r="Z74" s="15"/>
      <c r="AA74" s="15"/>
    </row>
    <row r="75" spans="1:27" ht="89.25">
      <c r="A75" s="273"/>
      <c r="B75" s="84" t="s">
        <v>78</v>
      </c>
      <c r="C75" s="20" t="s">
        <v>18</v>
      </c>
      <c r="D75" s="20" t="s">
        <v>19</v>
      </c>
      <c r="E75" s="20"/>
      <c r="F75" s="20"/>
      <c r="G75" s="69" t="s">
        <v>662</v>
      </c>
      <c r="H75" s="35" t="s">
        <v>25</v>
      </c>
      <c r="I75" s="20"/>
      <c r="J75" s="20"/>
      <c r="K75" s="20"/>
      <c r="L75" s="20"/>
      <c r="M75" s="20"/>
      <c r="N75" s="20"/>
      <c r="O75" s="20"/>
      <c r="P75" s="20"/>
      <c r="Q75" s="20"/>
      <c r="R75" s="15"/>
      <c r="S75" s="15"/>
      <c r="T75" s="15"/>
      <c r="U75" s="15"/>
      <c r="V75" s="15"/>
      <c r="W75" s="15"/>
      <c r="X75" s="15"/>
      <c r="Y75" s="15"/>
      <c r="Z75" s="15"/>
      <c r="AA75" s="15"/>
    </row>
    <row r="76" spans="1:27" ht="89.25">
      <c r="A76" s="273"/>
      <c r="B76" s="76" t="s">
        <v>78</v>
      </c>
      <c r="C76" s="20" t="s">
        <v>41</v>
      </c>
      <c r="D76" s="20" t="s">
        <v>19</v>
      </c>
      <c r="E76" s="20"/>
      <c r="F76" s="20"/>
      <c r="G76" s="69" t="s">
        <v>663</v>
      </c>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78</v>
      </c>
      <c r="C77" s="20" t="s">
        <v>18</v>
      </c>
      <c r="D77" s="20" t="s">
        <v>19</v>
      </c>
      <c r="E77" s="20"/>
      <c r="F77" s="20"/>
      <c r="G77" s="69" t="s">
        <v>664</v>
      </c>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78</v>
      </c>
      <c r="C78" s="20" t="s">
        <v>18</v>
      </c>
      <c r="D78" s="20" t="s">
        <v>19</v>
      </c>
      <c r="E78" s="20"/>
      <c r="F78" s="20"/>
      <c r="G78" s="73" t="s">
        <v>665</v>
      </c>
      <c r="H78" s="35" t="s">
        <v>28</v>
      </c>
      <c r="I78" s="20"/>
      <c r="J78" s="20"/>
      <c r="K78" s="20"/>
      <c r="L78" s="20"/>
      <c r="M78" s="20"/>
      <c r="N78" s="20"/>
      <c r="O78" s="20"/>
      <c r="P78" s="20"/>
      <c r="Q78" s="20"/>
      <c r="R78" s="15"/>
      <c r="S78" s="15"/>
      <c r="T78" s="15"/>
      <c r="U78" s="15"/>
      <c r="V78" s="15"/>
      <c r="W78" s="15"/>
      <c r="X78" s="15"/>
      <c r="Y78" s="15"/>
      <c r="Z78" s="15"/>
      <c r="AA78" s="15"/>
    </row>
    <row r="79" spans="1:27" ht="25.5">
      <c r="A79" s="273"/>
      <c r="B79" s="76" t="s">
        <v>78</v>
      </c>
      <c r="C79" s="20" t="s">
        <v>18</v>
      </c>
      <c r="D79" s="20" t="s">
        <v>19</v>
      </c>
      <c r="E79" s="20" t="s">
        <v>666</v>
      </c>
      <c r="F79" s="20"/>
      <c r="G79" s="73" t="s">
        <v>667</v>
      </c>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78</v>
      </c>
      <c r="C80" s="20"/>
      <c r="D80" s="20"/>
      <c r="E80" s="20"/>
      <c r="F80" s="20"/>
      <c r="G80" s="17"/>
      <c r="H80" s="35" t="s">
        <v>30</v>
      </c>
      <c r="I80" s="20"/>
      <c r="J80" s="20"/>
      <c r="K80" s="20"/>
      <c r="L80" s="20"/>
      <c r="M80" s="20"/>
      <c r="N80" s="20"/>
      <c r="O80" s="20"/>
      <c r="P80" s="20"/>
      <c r="Q80" s="20"/>
      <c r="R80" s="15"/>
      <c r="S80" s="15"/>
      <c r="T80" s="15"/>
      <c r="U80" s="15"/>
      <c r="V80" s="15"/>
      <c r="W80" s="15"/>
      <c r="X80" s="15"/>
      <c r="Y80" s="15"/>
      <c r="Z80" s="15"/>
      <c r="AA80" s="15"/>
    </row>
    <row r="81" spans="1:27" ht="51">
      <c r="A81" s="273"/>
      <c r="B81" s="76" t="s">
        <v>343</v>
      </c>
      <c r="C81" s="20" t="s">
        <v>18</v>
      </c>
      <c r="D81" s="20" t="s">
        <v>19</v>
      </c>
      <c r="E81" s="20"/>
      <c r="F81" s="20"/>
      <c r="G81" s="69" t="s">
        <v>668</v>
      </c>
      <c r="H81" s="38" t="s">
        <v>34</v>
      </c>
      <c r="I81" s="20"/>
      <c r="J81" s="20"/>
      <c r="K81" s="20"/>
      <c r="L81" s="20"/>
      <c r="M81" s="20"/>
      <c r="N81" s="20"/>
      <c r="O81" s="20"/>
      <c r="P81" s="20"/>
      <c r="Q81" s="20"/>
      <c r="R81" s="15"/>
      <c r="S81" s="15"/>
      <c r="T81" s="15"/>
      <c r="U81" s="15"/>
      <c r="V81" s="15"/>
      <c r="W81" s="15"/>
      <c r="X81" s="15"/>
      <c r="Y81" s="15"/>
      <c r="Z81" s="15"/>
      <c r="AA81" s="15"/>
    </row>
    <row r="82" spans="1:27" ht="38.25">
      <c r="A82" s="273"/>
      <c r="B82" s="16" t="s">
        <v>343</v>
      </c>
      <c r="C82" s="17" t="s">
        <v>18</v>
      </c>
      <c r="D82" s="17" t="s">
        <v>19</v>
      </c>
      <c r="E82" s="17"/>
      <c r="F82" s="17"/>
      <c r="G82" s="69" t="s">
        <v>669</v>
      </c>
      <c r="H82" s="39" t="s">
        <v>35</v>
      </c>
      <c r="I82" s="17"/>
      <c r="J82" s="17"/>
      <c r="K82" s="17"/>
      <c r="L82" s="17"/>
      <c r="M82" s="17"/>
      <c r="N82" s="17"/>
      <c r="O82" s="17"/>
      <c r="P82" s="17"/>
      <c r="Q82" s="17"/>
      <c r="R82" s="22"/>
      <c r="S82" s="22"/>
      <c r="T82" s="22"/>
      <c r="U82" s="22"/>
      <c r="V82" s="22"/>
      <c r="W82" s="22"/>
      <c r="X82" s="22"/>
      <c r="Y82" s="22"/>
      <c r="Z82" s="22"/>
      <c r="AA82" s="22"/>
    </row>
    <row r="83" spans="1:27" ht="17.25" customHeight="1">
      <c r="A83" s="273"/>
      <c r="B83" s="76" t="s">
        <v>343</v>
      </c>
      <c r="C83" s="20"/>
      <c r="D83" s="20"/>
      <c r="E83" s="20"/>
      <c r="F83" s="20"/>
      <c r="G83" s="17"/>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343</v>
      </c>
      <c r="C84" s="20" t="s">
        <v>18</v>
      </c>
      <c r="D84" s="20" t="s">
        <v>19</v>
      </c>
      <c r="E84" s="83"/>
      <c r="F84" s="20"/>
      <c r="G84" s="69" t="s">
        <v>670</v>
      </c>
      <c r="H84" s="38" t="s">
        <v>37</v>
      </c>
      <c r="I84" s="20"/>
      <c r="J84" s="20"/>
      <c r="K84" s="20"/>
      <c r="L84" s="20"/>
      <c r="M84" s="20"/>
      <c r="N84" s="20"/>
      <c r="O84" s="20"/>
      <c r="P84" s="20"/>
      <c r="Q84" s="20"/>
      <c r="R84" s="15"/>
      <c r="S84" s="15"/>
      <c r="T84" s="15"/>
      <c r="U84" s="15"/>
      <c r="V84" s="15"/>
      <c r="W84" s="15"/>
      <c r="X84" s="15"/>
      <c r="Y84" s="15"/>
      <c r="Z84" s="15"/>
      <c r="AA84" s="15"/>
    </row>
    <row r="85" spans="1:27" ht="51">
      <c r="A85" s="274"/>
      <c r="B85" s="76" t="s">
        <v>343</v>
      </c>
      <c r="C85" s="20" t="s">
        <v>18</v>
      </c>
      <c r="D85" s="20" t="s">
        <v>19</v>
      </c>
      <c r="E85" s="20"/>
      <c r="F85" s="20"/>
      <c r="G85" s="69" t="s">
        <v>671</v>
      </c>
      <c r="H85" s="35" t="s">
        <v>38</v>
      </c>
      <c r="I85" s="20"/>
      <c r="J85" s="20"/>
      <c r="K85" s="20"/>
      <c r="L85" s="20"/>
      <c r="M85" s="20"/>
      <c r="N85" s="20"/>
      <c r="O85" s="20"/>
      <c r="P85" s="20"/>
      <c r="Q85" s="20"/>
      <c r="R85" s="15"/>
      <c r="S85" s="15"/>
      <c r="T85" s="15"/>
      <c r="U85" s="15"/>
      <c r="V85" s="15"/>
      <c r="W85" s="15"/>
      <c r="X85" s="15"/>
      <c r="Y85" s="15"/>
      <c r="Z85" s="15"/>
      <c r="AA85" s="15"/>
    </row>
    <row r="86" spans="1:27" ht="63.75">
      <c r="A86" s="272">
        <v>45937</v>
      </c>
      <c r="B86" s="76" t="s">
        <v>51</v>
      </c>
      <c r="C86" s="20" t="s">
        <v>18</v>
      </c>
      <c r="D86" s="20" t="s">
        <v>19</v>
      </c>
      <c r="E86" s="20"/>
      <c r="F86" s="20"/>
      <c r="G86" s="69" t="s">
        <v>672</v>
      </c>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51</v>
      </c>
      <c r="C87" s="20"/>
      <c r="D87" s="20"/>
      <c r="E87" s="20"/>
      <c r="F87" s="20"/>
      <c r="G87" s="17"/>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51</v>
      </c>
      <c r="C88" s="20"/>
      <c r="D88" s="20"/>
      <c r="E88" s="20"/>
      <c r="F88" s="20"/>
      <c r="G88" s="17"/>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78</v>
      </c>
      <c r="C89" s="20"/>
      <c r="D89" s="20"/>
      <c r="E89" s="20"/>
      <c r="F89" s="20"/>
      <c r="G89" s="17"/>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16" t="s">
        <v>78</v>
      </c>
      <c r="C90" s="17"/>
      <c r="D90" s="17"/>
      <c r="E90" s="17"/>
      <c r="F90" s="17"/>
      <c r="G90" s="17"/>
      <c r="H90" s="44" t="s">
        <v>26</v>
      </c>
      <c r="I90" s="17"/>
      <c r="J90" s="17"/>
      <c r="K90" s="17"/>
      <c r="L90" s="17"/>
      <c r="M90" s="17"/>
      <c r="N90" s="17"/>
      <c r="O90" s="17"/>
      <c r="P90" s="17"/>
      <c r="Q90" s="17"/>
      <c r="R90" s="22"/>
      <c r="S90" s="22"/>
      <c r="T90" s="22"/>
      <c r="U90" s="22"/>
      <c r="V90" s="22"/>
      <c r="W90" s="22"/>
      <c r="X90" s="22"/>
      <c r="Y90" s="22"/>
      <c r="Z90" s="22"/>
      <c r="AA90" s="22"/>
    </row>
    <row r="91" spans="1:27" ht="12.75">
      <c r="A91" s="273"/>
      <c r="B91" s="76" t="s">
        <v>78</v>
      </c>
      <c r="C91" s="20"/>
      <c r="D91" s="20"/>
      <c r="E91" s="20"/>
      <c r="F91" s="20"/>
      <c r="G91" s="17"/>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78</v>
      </c>
      <c r="C92" s="20"/>
      <c r="D92" s="20"/>
      <c r="E92" s="20"/>
      <c r="F92" s="20"/>
      <c r="G92" s="17"/>
      <c r="H92" s="35" t="s">
        <v>28</v>
      </c>
      <c r="I92" s="20"/>
      <c r="J92" s="20"/>
      <c r="K92" s="20"/>
      <c r="L92" s="20"/>
      <c r="M92" s="20"/>
      <c r="N92" s="20"/>
      <c r="O92" s="20"/>
      <c r="P92" s="20"/>
      <c r="Q92" s="20"/>
      <c r="R92" s="15"/>
      <c r="S92" s="15"/>
      <c r="T92" s="15"/>
      <c r="U92" s="15"/>
      <c r="V92" s="15"/>
      <c r="W92" s="15"/>
      <c r="X92" s="15"/>
      <c r="Y92" s="15"/>
      <c r="Z92" s="15"/>
      <c r="AA92" s="15"/>
    </row>
    <row r="93" spans="1:27" ht="51">
      <c r="A93" s="273"/>
      <c r="B93" s="76" t="s">
        <v>78</v>
      </c>
      <c r="C93" s="20" t="s">
        <v>18</v>
      </c>
      <c r="D93" s="20" t="s">
        <v>19</v>
      </c>
      <c r="E93" s="20"/>
      <c r="F93" s="78"/>
      <c r="G93" s="69" t="s">
        <v>673</v>
      </c>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78</v>
      </c>
      <c r="C94" s="20"/>
      <c r="D94" s="20"/>
      <c r="E94" s="20"/>
      <c r="F94" s="20"/>
      <c r="G94" s="17"/>
      <c r="H94" s="35" t="s">
        <v>30</v>
      </c>
      <c r="I94" s="20"/>
      <c r="J94" s="20"/>
      <c r="K94" s="20"/>
      <c r="L94" s="20"/>
      <c r="M94" s="20"/>
      <c r="N94" s="20"/>
      <c r="O94" s="20"/>
      <c r="P94" s="20"/>
      <c r="Q94" s="20"/>
      <c r="R94" s="15"/>
      <c r="S94" s="15"/>
      <c r="T94" s="15"/>
      <c r="U94" s="15"/>
      <c r="V94" s="15"/>
      <c r="W94" s="15"/>
      <c r="X94" s="15"/>
      <c r="Y94" s="15"/>
      <c r="Z94" s="15"/>
      <c r="AA94" s="15"/>
    </row>
    <row r="95" spans="1:27" ht="89.25">
      <c r="A95" s="273"/>
      <c r="B95" s="76" t="s">
        <v>343</v>
      </c>
      <c r="C95" s="20" t="s">
        <v>102</v>
      </c>
      <c r="D95" s="20" t="s">
        <v>19</v>
      </c>
      <c r="E95" s="20"/>
      <c r="F95" s="20"/>
      <c r="G95" s="69" t="s">
        <v>674</v>
      </c>
      <c r="H95" s="38" t="s">
        <v>34</v>
      </c>
      <c r="I95" s="20"/>
      <c r="J95" s="20"/>
      <c r="K95" s="20"/>
      <c r="L95" s="20"/>
      <c r="M95" s="20"/>
      <c r="N95" s="20"/>
      <c r="O95" s="20"/>
      <c r="P95" s="20"/>
      <c r="Q95" s="20"/>
      <c r="R95" s="15"/>
      <c r="S95" s="15"/>
      <c r="T95" s="15"/>
      <c r="U95" s="15"/>
      <c r="V95" s="15"/>
      <c r="W95" s="15"/>
      <c r="X95" s="15"/>
      <c r="Y95" s="15"/>
      <c r="Z95" s="15"/>
      <c r="AA95" s="15"/>
    </row>
    <row r="96" spans="1:27" ht="140.25">
      <c r="A96" s="273"/>
      <c r="B96" s="16" t="s">
        <v>343</v>
      </c>
      <c r="C96" s="17" t="s">
        <v>44</v>
      </c>
      <c r="D96" s="17" t="s">
        <v>19</v>
      </c>
      <c r="E96" s="17"/>
      <c r="F96" s="17"/>
      <c r="G96" s="69" t="s">
        <v>675</v>
      </c>
      <c r="H96" s="39" t="s">
        <v>35</v>
      </c>
      <c r="I96" s="17"/>
      <c r="J96" s="17"/>
      <c r="K96" s="17"/>
      <c r="L96" s="17"/>
      <c r="M96" s="17"/>
      <c r="N96" s="17"/>
      <c r="O96" s="17"/>
      <c r="P96" s="17"/>
      <c r="Q96" s="17"/>
      <c r="R96" s="22"/>
      <c r="S96" s="22"/>
      <c r="T96" s="22"/>
      <c r="U96" s="22"/>
      <c r="V96" s="22"/>
      <c r="W96" s="22"/>
      <c r="X96" s="22"/>
      <c r="Y96" s="22"/>
      <c r="Z96" s="22"/>
      <c r="AA96" s="22"/>
    </row>
    <row r="97" spans="1:27" ht="102">
      <c r="A97" s="273"/>
      <c r="B97" s="76" t="s">
        <v>343</v>
      </c>
      <c r="C97" s="20" t="s">
        <v>18</v>
      </c>
      <c r="D97" s="20" t="s">
        <v>19</v>
      </c>
      <c r="E97" s="20"/>
      <c r="F97" s="20"/>
      <c r="G97" s="69" t="s">
        <v>676</v>
      </c>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343</v>
      </c>
      <c r="C98" s="20"/>
      <c r="D98" s="20"/>
      <c r="E98" s="20"/>
      <c r="F98" s="20"/>
      <c r="G98" s="17"/>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343</v>
      </c>
      <c r="C99" s="20"/>
      <c r="D99" s="20"/>
      <c r="E99" s="20"/>
      <c r="F99" s="20"/>
      <c r="G99" s="17"/>
      <c r="H99" s="35" t="s">
        <v>38</v>
      </c>
      <c r="I99" s="20"/>
      <c r="J99" s="20"/>
      <c r="K99" s="20"/>
      <c r="L99" s="20"/>
      <c r="M99" s="20"/>
      <c r="N99" s="20"/>
      <c r="O99" s="20"/>
      <c r="P99" s="20"/>
      <c r="Q99" s="20"/>
      <c r="R99" s="15"/>
      <c r="S99" s="15"/>
      <c r="T99" s="15"/>
      <c r="U99" s="15"/>
      <c r="V99" s="15"/>
      <c r="W99" s="15"/>
      <c r="X99" s="15"/>
      <c r="Y99" s="15"/>
      <c r="Z99" s="15"/>
      <c r="AA99" s="15"/>
    </row>
    <row r="100" spans="1:27" ht="51">
      <c r="A100" s="272">
        <v>45938</v>
      </c>
      <c r="B100" s="76" t="s">
        <v>51</v>
      </c>
      <c r="C100" s="20" t="s">
        <v>18</v>
      </c>
      <c r="D100" s="20" t="s">
        <v>19</v>
      </c>
      <c r="E100" s="20"/>
      <c r="F100" s="20"/>
      <c r="G100" s="69" t="s">
        <v>677</v>
      </c>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51</v>
      </c>
      <c r="C101" s="20"/>
      <c r="D101" s="20"/>
      <c r="E101" s="20"/>
      <c r="F101" s="20"/>
      <c r="G101" s="17"/>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51</v>
      </c>
      <c r="C102" s="20"/>
      <c r="D102" s="20"/>
      <c r="E102" s="20"/>
      <c r="F102" s="20"/>
      <c r="G102" s="17"/>
      <c r="H102" s="35" t="s">
        <v>24</v>
      </c>
      <c r="I102" s="20"/>
      <c r="J102" s="20"/>
      <c r="K102" s="20"/>
      <c r="L102" s="20"/>
      <c r="M102" s="20"/>
      <c r="N102" s="20"/>
      <c r="O102" s="20"/>
      <c r="P102" s="20"/>
      <c r="Q102" s="20"/>
      <c r="R102" s="15"/>
      <c r="S102" s="15"/>
      <c r="T102" s="15"/>
      <c r="U102" s="15"/>
      <c r="V102" s="15"/>
      <c r="W102" s="15"/>
      <c r="X102" s="15"/>
      <c r="Y102" s="15"/>
      <c r="Z102" s="15"/>
      <c r="AA102" s="15"/>
    </row>
    <row r="103" spans="1:27" ht="38.25">
      <c r="A103" s="273"/>
      <c r="B103" s="76" t="s">
        <v>78</v>
      </c>
      <c r="C103" s="20" t="s">
        <v>54</v>
      </c>
      <c r="D103" s="20" t="s">
        <v>19</v>
      </c>
      <c r="E103" s="78"/>
      <c r="F103" s="88"/>
      <c r="G103" s="69" t="s">
        <v>678</v>
      </c>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78</v>
      </c>
      <c r="C104" s="20"/>
      <c r="D104" s="20"/>
      <c r="E104" s="20"/>
      <c r="F104" s="20"/>
      <c r="G104" s="17"/>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78</v>
      </c>
      <c r="C105" s="20"/>
      <c r="D105" s="20"/>
      <c r="E105" s="20"/>
      <c r="F105" s="20"/>
      <c r="G105" s="17"/>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78</v>
      </c>
      <c r="C106" s="20"/>
      <c r="D106" s="20"/>
      <c r="E106" s="20"/>
      <c r="F106" s="20"/>
      <c r="G106" s="17"/>
      <c r="H106" s="35" t="s">
        <v>28</v>
      </c>
      <c r="I106" s="20"/>
      <c r="J106" s="20"/>
      <c r="K106" s="20"/>
      <c r="L106" s="20"/>
      <c r="M106" s="20"/>
      <c r="N106" s="20"/>
      <c r="O106" s="20"/>
      <c r="P106" s="20"/>
      <c r="Q106" s="20"/>
      <c r="R106" s="15"/>
      <c r="S106" s="15"/>
      <c r="T106" s="15"/>
      <c r="U106" s="15"/>
      <c r="V106" s="15"/>
      <c r="W106" s="15"/>
      <c r="X106" s="15"/>
      <c r="Y106" s="15"/>
      <c r="Z106" s="15"/>
      <c r="AA106" s="15"/>
    </row>
    <row r="107" spans="1:27" ht="25.5">
      <c r="A107" s="273"/>
      <c r="B107" s="76" t="s">
        <v>78</v>
      </c>
      <c r="C107" s="20" t="s">
        <v>18</v>
      </c>
      <c r="D107" s="20" t="s">
        <v>19</v>
      </c>
      <c r="E107" s="20"/>
      <c r="F107" s="20"/>
      <c r="G107" s="69" t="s">
        <v>679</v>
      </c>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16" t="s">
        <v>78</v>
      </c>
      <c r="C108" s="17" t="s">
        <v>355</v>
      </c>
      <c r="D108" s="17" t="s">
        <v>19</v>
      </c>
      <c r="E108" s="17"/>
      <c r="F108" s="17"/>
      <c r="G108" s="69" t="s">
        <v>680</v>
      </c>
      <c r="H108" s="44" t="s">
        <v>30</v>
      </c>
      <c r="I108" s="17"/>
      <c r="J108" s="17"/>
      <c r="K108" s="17"/>
      <c r="L108" s="17"/>
      <c r="M108" s="17"/>
      <c r="N108" s="17"/>
      <c r="O108" s="17"/>
      <c r="P108" s="17"/>
      <c r="Q108" s="17"/>
      <c r="R108" s="22"/>
      <c r="S108" s="22"/>
      <c r="T108" s="22"/>
      <c r="U108" s="22"/>
      <c r="V108" s="22"/>
      <c r="W108" s="22"/>
      <c r="X108" s="22"/>
      <c r="Y108" s="22"/>
      <c r="Z108" s="22"/>
      <c r="AA108" s="22"/>
    </row>
    <row r="109" spans="1:27" ht="12.75">
      <c r="A109" s="273"/>
      <c r="B109" s="76" t="s">
        <v>78</v>
      </c>
      <c r="C109" s="20" t="s">
        <v>44</v>
      </c>
      <c r="D109" s="20" t="s">
        <v>19</v>
      </c>
      <c r="E109" s="20"/>
      <c r="F109" s="20"/>
      <c r="G109" s="73" t="s">
        <v>681</v>
      </c>
      <c r="H109" s="38" t="s">
        <v>34</v>
      </c>
      <c r="I109" s="20"/>
      <c r="J109" s="20"/>
      <c r="K109" s="20"/>
      <c r="L109" s="20"/>
      <c r="M109" s="20"/>
      <c r="N109" s="20"/>
      <c r="O109" s="20"/>
      <c r="P109" s="20"/>
      <c r="Q109" s="20"/>
      <c r="R109" s="15"/>
      <c r="S109" s="15"/>
      <c r="T109" s="15"/>
      <c r="U109" s="15"/>
      <c r="V109" s="15"/>
      <c r="W109" s="15"/>
      <c r="X109" s="15"/>
      <c r="Y109" s="15"/>
      <c r="Z109" s="15"/>
      <c r="AA109" s="15"/>
    </row>
    <row r="110" spans="1:27" ht="76.5">
      <c r="A110" s="273"/>
      <c r="B110" s="76" t="s">
        <v>78</v>
      </c>
      <c r="C110" s="20" t="s">
        <v>41</v>
      </c>
      <c r="D110" s="20" t="s">
        <v>19</v>
      </c>
      <c r="E110" s="20"/>
      <c r="F110" s="20"/>
      <c r="G110" s="69" t="s">
        <v>682</v>
      </c>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78</v>
      </c>
      <c r="C111" s="20"/>
      <c r="D111" s="20"/>
      <c r="E111" s="20"/>
      <c r="F111" s="20"/>
      <c r="G111" s="16"/>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78</v>
      </c>
      <c r="C112" s="20"/>
      <c r="D112" s="20"/>
      <c r="E112" s="20"/>
      <c r="F112" s="20"/>
      <c r="G112" s="17"/>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78</v>
      </c>
      <c r="C113" s="20"/>
      <c r="D113" s="20"/>
      <c r="E113" s="20"/>
      <c r="F113" s="20"/>
      <c r="G113" s="17"/>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45939</v>
      </c>
      <c r="B114" s="76" t="s">
        <v>78</v>
      </c>
      <c r="C114" s="20"/>
      <c r="D114" s="20"/>
      <c r="E114" s="20"/>
      <c r="F114" s="20"/>
      <c r="G114" s="17"/>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78</v>
      </c>
      <c r="C115" s="20" t="s">
        <v>355</v>
      </c>
      <c r="D115" s="20" t="s">
        <v>19</v>
      </c>
      <c r="E115" s="20" t="s">
        <v>683</v>
      </c>
      <c r="F115" s="65" t="s">
        <v>684</v>
      </c>
      <c r="G115" s="69" t="s">
        <v>685</v>
      </c>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78</v>
      </c>
      <c r="C116" s="20"/>
      <c r="D116" s="20"/>
      <c r="E116" s="20"/>
      <c r="F116" s="20"/>
      <c r="G116" s="17"/>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78</v>
      </c>
      <c r="C117" s="20"/>
      <c r="D117" s="20"/>
      <c r="E117" s="20"/>
      <c r="F117" s="20"/>
      <c r="G117" s="17"/>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78</v>
      </c>
      <c r="C118" s="20"/>
      <c r="D118" s="20"/>
      <c r="E118" s="20"/>
      <c r="F118" s="20"/>
      <c r="G118" s="17"/>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16" t="s">
        <v>78</v>
      </c>
      <c r="C119" s="17"/>
      <c r="D119" s="17"/>
      <c r="E119" s="17"/>
      <c r="F119" s="17"/>
      <c r="G119" s="17"/>
      <c r="H119" s="44" t="s">
        <v>27</v>
      </c>
      <c r="I119" s="17"/>
      <c r="J119" s="17"/>
      <c r="K119" s="17"/>
      <c r="L119" s="17"/>
      <c r="M119" s="17"/>
      <c r="N119" s="17"/>
      <c r="O119" s="17"/>
      <c r="P119" s="17"/>
      <c r="Q119" s="17"/>
      <c r="R119" s="22"/>
      <c r="S119" s="22"/>
      <c r="T119" s="22"/>
      <c r="U119" s="22"/>
      <c r="V119" s="22"/>
      <c r="W119" s="22"/>
      <c r="X119" s="22"/>
      <c r="Y119" s="22"/>
      <c r="Z119" s="22"/>
      <c r="AA119" s="22"/>
    </row>
    <row r="120" spans="1:27" ht="12.75">
      <c r="A120" s="273"/>
      <c r="B120" s="76" t="s">
        <v>78</v>
      </c>
      <c r="C120" s="20"/>
      <c r="D120" s="20"/>
      <c r="E120" s="20"/>
      <c r="F120" s="20"/>
      <c r="G120" s="17"/>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78</v>
      </c>
      <c r="C121" s="20"/>
      <c r="D121" s="20"/>
      <c r="E121" s="47"/>
      <c r="F121" s="47"/>
      <c r="G121" s="17"/>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78</v>
      </c>
      <c r="C122" s="20"/>
      <c r="D122" s="20"/>
      <c r="E122" s="20"/>
      <c r="F122" s="20"/>
      <c r="G122" s="17"/>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343</v>
      </c>
      <c r="C123" s="20"/>
      <c r="D123" s="20"/>
      <c r="E123" s="20"/>
      <c r="F123" s="20"/>
      <c r="G123" s="17"/>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343</v>
      </c>
      <c r="C124" s="20"/>
      <c r="D124" s="20"/>
      <c r="E124" s="20"/>
      <c r="F124" s="20"/>
      <c r="G124" s="17"/>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343</v>
      </c>
      <c r="C125" s="20"/>
      <c r="D125" s="20"/>
      <c r="E125" s="20"/>
      <c r="F125" s="20"/>
      <c r="G125" s="17"/>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343</v>
      </c>
      <c r="C126" s="20"/>
      <c r="D126" s="20"/>
      <c r="E126" s="20"/>
      <c r="F126" s="20"/>
      <c r="G126" s="17"/>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343</v>
      </c>
      <c r="C127" s="20"/>
      <c r="D127" s="20"/>
      <c r="E127" s="20"/>
      <c r="F127" s="78"/>
      <c r="G127" s="17"/>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45940</v>
      </c>
      <c r="B128" s="76" t="s">
        <v>51</v>
      </c>
      <c r="C128" s="20"/>
      <c r="D128" s="20"/>
      <c r="E128" s="20"/>
      <c r="F128" s="20"/>
      <c r="G128" s="17"/>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51</v>
      </c>
      <c r="C129" s="20"/>
      <c r="D129" s="20"/>
      <c r="E129" s="20"/>
      <c r="F129" s="20"/>
      <c r="G129" s="17"/>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51</v>
      </c>
      <c r="C130" s="20"/>
      <c r="D130" s="20"/>
      <c r="E130" s="20"/>
      <c r="F130" s="20"/>
      <c r="G130" s="17"/>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78</v>
      </c>
      <c r="C131" s="20"/>
      <c r="D131" s="20"/>
      <c r="E131" s="20"/>
      <c r="F131" s="20"/>
      <c r="G131" s="17"/>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78</v>
      </c>
      <c r="C132" s="20"/>
      <c r="D132" s="20"/>
      <c r="E132" s="20"/>
      <c r="F132" s="20"/>
      <c r="G132" s="16"/>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78</v>
      </c>
      <c r="C133" s="20"/>
      <c r="D133" s="20"/>
      <c r="E133" s="20"/>
      <c r="F133" s="20"/>
      <c r="G133" s="17"/>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51</v>
      </c>
      <c r="C134" s="20"/>
      <c r="D134" s="20"/>
      <c r="E134" s="20"/>
      <c r="F134" s="20"/>
      <c r="G134" s="17"/>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78</v>
      </c>
      <c r="C135" s="20"/>
      <c r="D135" s="20"/>
      <c r="E135" s="20"/>
      <c r="F135" s="20"/>
      <c r="G135" s="17"/>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522</v>
      </c>
      <c r="C136" s="20"/>
      <c r="D136" s="20"/>
      <c r="E136" s="20"/>
      <c r="F136" s="20"/>
      <c r="G136" s="17"/>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522</v>
      </c>
      <c r="C137" s="20" t="s">
        <v>75</v>
      </c>
      <c r="D137" s="20" t="s">
        <v>19</v>
      </c>
      <c r="E137" s="20"/>
      <c r="F137" s="20"/>
      <c r="G137" s="73" t="s">
        <v>686</v>
      </c>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522</v>
      </c>
      <c r="C138" s="20" t="s">
        <v>75</v>
      </c>
      <c r="D138" s="20" t="s">
        <v>19</v>
      </c>
      <c r="E138" s="20"/>
      <c r="F138" s="20"/>
      <c r="G138" s="73" t="s">
        <v>687</v>
      </c>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522</v>
      </c>
      <c r="C139" s="20" t="s">
        <v>18</v>
      </c>
      <c r="D139" s="20" t="s">
        <v>19</v>
      </c>
      <c r="E139" s="78"/>
      <c r="F139" s="20"/>
      <c r="G139" s="73" t="s">
        <v>688</v>
      </c>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522</v>
      </c>
      <c r="C140" s="20" t="s">
        <v>18</v>
      </c>
      <c r="D140" s="20" t="s">
        <v>19</v>
      </c>
      <c r="E140" s="20"/>
      <c r="F140" s="20"/>
      <c r="G140" s="69" t="s">
        <v>689</v>
      </c>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522</v>
      </c>
      <c r="C141" s="20"/>
      <c r="D141" s="20"/>
      <c r="E141" s="20"/>
      <c r="F141" s="20"/>
      <c r="G141" s="17"/>
      <c r="H141" s="35" t="s">
        <v>38</v>
      </c>
      <c r="I141" s="20"/>
      <c r="J141" s="20"/>
      <c r="K141" s="20"/>
      <c r="L141" s="20"/>
      <c r="M141" s="20"/>
      <c r="N141" s="20"/>
      <c r="O141" s="20"/>
      <c r="P141" s="20"/>
      <c r="Q141" s="20"/>
      <c r="R141" s="15"/>
      <c r="S141" s="15"/>
      <c r="T141" s="15"/>
      <c r="U141" s="15"/>
      <c r="V141" s="15"/>
      <c r="W141" s="15"/>
      <c r="X141" s="15"/>
      <c r="Y141" s="15"/>
      <c r="Z141" s="15"/>
      <c r="AA141" s="15"/>
    </row>
    <row r="142" spans="1:27" ht="76.5">
      <c r="A142" s="272">
        <v>45941</v>
      </c>
      <c r="B142" s="76" t="s">
        <v>78</v>
      </c>
      <c r="C142" s="20" t="s">
        <v>18</v>
      </c>
      <c r="D142" s="20" t="s">
        <v>19</v>
      </c>
      <c r="E142" s="20"/>
      <c r="F142" s="20"/>
      <c r="G142" s="69" t="s">
        <v>690</v>
      </c>
      <c r="H142" s="34" t="s">
        <v>17</v>
      </c>
      <c r="I142" s="20"/>
      <c r="J142" s="20"/>
      <c r="K142" s="20"/>
      <c r="L142" s="20"/>
      <c r="M142" s="20"/>
      <c r="N142" s="20"/>
      <c r="O142" s="20"/>
      <c r="P142" s="20"/>
      <c r="Q142" s="20"/>
      <c r="R142" s="15"/>
      <c r="S142" s="15"/>
      <c r="T142" s="15"/>
      <c r="U142" s="15"/>
      <c r="V142" s="15"/>
      <c r="W142" s="15"/>
      <c r="X142" s="15"/>
      <c r="Y142" s="15"/>
      <c r="Z142" s="15"/>
      <c r="AA142" s="15"/>
    </row>
    <row r="143" spans="1:27" ht="409.5">
      <c r="A143" s="273"/>
      <c r="B143" s="76" t="s">
        <v>78</v>
      </c>
      <c r="C143" s="20" t="s">
        <v>18</v>
      </c>
      <c r="D143" s="20" t="s">
        <v>19</v>
      </c>
      <c r="E143" s="20"/>
      <c r="F143" s="20"/>
      <c r="G143" s="69" t="s">
        <v>691</v>
      </c>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78</v>
      </c>
      <c r="C144" s="20"/>
      <c r="D144" s="20"/>
      <c r="E144" s="20"/>
      <c r="F144" s="20"/>
      <c r="G144" s="17"/>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78</v>
      </c>
      <c r="C145" s="20"/>
      <c r="D145" s="20"/>
      <c r="E145" s="20"/>
      <c r="F145" s="20"/>
      <c r="G145" s="17"/>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78</v>
      </c>
      <c r="C146" s="20"/>
      <c r="D146" s="20"/>
      <c r="E146" s="20"/>
      <c r="F146" s="20"/>
      <c r="G146" s="17"/>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78</v>
      </c>
      <c r="C147" s="20" t="s">
        <v>18</v>
      </c>
      <c r="D147" s="20" t="s">
        <v>19</v>
      </c>
      <c r="E147" s="20"/>
      <c r="F147" s="20"/>
      <c r="G147" s="73" t="s">
        <v>692</v>
      </c>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78</v>
      </c>
      <c r="C148" s="20"/>
      <c r="D148" s="20"/>
      <c r="E148" s="20"/>
      <c r="F148" s="20"/>
      <c r="G148" s="16"/>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78</v>
      </c>
      <c r="C149" s="20"/>
      <c r="D149" s="20"/>
      <c r="E149" s="20"/>
      <c r="F149" s="20"/>
      <c r="G149" s="17"/>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78</v>
      </c>
      <c r="C150" s="20"/>
      <c r="D150" s="20"/>
      <c r="E150" s="20"/>
      <c r="F150" s="20"/>
      <c r="G150" s="17"/>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78</v>
      </c>
      <c r="C151" s="20"/>
      <c r="D151" s="20"/>
      <c r="E151" s="20"/>
      <c r="F151" s="20"/>
      <c r="G151" s="17"/>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78</v>
      </c>
      <c r="C152" s="20" t="s">
        <v>693</v>
      </c>
      <c r="D152" s="20" t="s">
        <v>19</v>
      </c>
      <c r="E152" s="20"/>
      <c r="F152" s="20"/>
      <c r="G152" s="69" t="s">
        <v>694</v>
      </c>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78</v>
      </c>
      <c r="C153" s="20"/>
      <c r="D153" s="20"/>
      <c r="E153" s="20"/>
      <c r="F153" s="20"/>
      <c r="G153" s="17"/>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78</v>
      </c>
      <c r="C154" s="20"/>
      <c r="D154" s="20"/>
      <c r="E154" s="20"/>
      <c r="F154" s="20"/>
      <c r="G154" s="17"/>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78</v>
      </c>
      <c r="C155" s="20"/>
      <c r="D155" s="20"/>
      <c r="E155" s="20"/>
      <c r="F155" s="20"/>
      <c r="G155" s="17"/>
      <c r="H155" s="35" t="s">
        <v>38</v>
      </c>
      <c r="I155" s="20"/>
      <c r="J155" s="20"/>
      <c r="K155" s="20"/>
      <c r="L155" s="20"/>
      <c r="M155" s="20"/>
      <c r="N155" s="20"/>
      <c r="O155" s="20"/>
      <c r="P155" s="20"/>
      <c r="Q155" s="20"/>
      <c r="R155" s="15"/>
      <c r="S155" s="15"/>
      <c r="T155" s="15"/>
      <c r="U155" s="15"/>
      <c r="V155" s="15"/>
      <c r="W155" s="15"/>
      <c r="X155" s="15"/>
      <c r="Y155" s="15"/>
      <c r="Z155" s="15"/>
      <c r="AA155" s="15"/>
    </row>
    <row r="156" spans="1:27" ht="89.25">
      <c r="A156" s="272">
        <v>45942</v>
      </c>
      <c r="B156" s="76" t="s">
        <v>78</v>
      </c>
      <c r="C156" s="20" t="s">
        <v>18</v>
      </c>
      <c r="D156" s="20" t="s">
        <v>19</v>
      </c>
      <c r="E156" s="20"/>
      <c r="F156" s="20"/>
      <c r="G156" s="69" t="s">
        <v>695</v>
      </c>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78</v>
      </c>
      <c r="C157" s="20"/>
      <c r="D157" s="20"/>
      <c r="E157" s="20"/>
      <c r="F157" s="20"/>
      <c r="G157" s="17"/>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78</v>
      </c>
      <c r="C158" s="20"/>
      <c r="D158" s="20"/>
      <c r="E158" s="20"/>
      <c r="F158" s="20"/>
      <c r="G158" s="17"/>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78</v>
      </c>
      <c r="C159" s="20"/>
      <c r="D159" s="20"/>
      <c r="E159" s="20"/>
      <c r="F159" s="20"/>
      <c r="G159" s="17"/>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78</v>
      </c>
      <c r="C160" s="20"/>
      <c r="D160" s="20"/>
      <c r="E160" s="20"/>
      <c r="F160" s="78"/>
      <c r="G160" s="17"/>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51</v>
      </c>
      <c r="C161" s="20"/>
      <c r="D161" s="20"/>
      <c r="E161" s="20"/>
      <c r="F161" s="20"/>
      <c r="G161" s="17"/>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51</v>
      </c>
      <c r="C162" s="20"/>
      <c r="D162" s="20"/>
      <c r="E162" s="20"/>
      <c r="F162" s="20"/>
      <c r="G162" s="17"/>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51</v>
      </c>
      <c r="C163" s="20"/>
      <c r="D163" s="20"/>
      <c r="E163" s="20"/>
      <c r="F163" s="20"/>
      <c r="G163" s="17"/>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51</v>
      </c>
      <c r="C164" s="20"/>
      <c r="D164" s="20"/>
      <c r="E164" s="20"/>
      <c r="F164" s="20"/>
      <c r="G164" s="17"/>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51</v>
      </c>
      <c r="C165" s="20"/>
      <c r="D165" s="20"/>
      <c r="E165" s="78"/>
      <c r="F165" s="20"/>
      <c r="G165" s="17"/>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51</v>
      </c>
      <c r="C166" s="20"/>
      <c r="D166" s="20"/>
      <c r="E166" s="20"/>
      <c r="F166" s="20"/>
      <c r="G166" s="17"/>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51</v>
      </c>
      <c r="C167" s="20"/>
      <c r="D167" s="20"/>
      <c r="E167" s="20"/>
      <c r="F167" s="20"/>
      <c r="G167" s="17"/>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51</v>
      </c>
      <c r="C168" s="20"/>
      <c r="D168" s="20"/>
      <c r="E168" s="20"/>
      <c r="F168" s="20"/>
      <c r="G168" s="17"/>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51</v>
      </c>
      <c r="C169" s="20"/>
      <c r="D169" s="20"/>
      <c r="E169" s="20"/>
      <c r="F169" s="20"/>
      <c r="G169" s="16"/>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45943</v>
      </c>
      <c r="B170" s="76" t="s">
        <v>78</v>
      </c>
      <c r="C170" s="20"/>
      <c r="D170" s="20"/>
      <c r="E170" s="20"/>
      <c r="F170" s="20"/>
      <c r="G170" s="17"/>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78</v>
      </c>
      <c r="C171" s="20"/>
      <c r="D171" s="20"/>
      <c r="E171" s="78"/>
      <c r="F171" s="78"/>
      <c r="G171" s="17"/>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78</v>
      </c>
      <c r="C172" s="20"/>
      <c r="D172" s="20"/>
      <c r="E172" s="78"/>
      <c r="F172" s="78"/>
      <c r="G172" s="17"/>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78</v>
      </c>
      <c r="C173" s="20"/>
      <c r="D173" s="20"/>
      <c r="E173" s="88"/>
      <c r="F173" s="78"/>
      <c r="G173" s="17"/>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78</v>
      </c>
      <c r="C174" s="20"/>
      <c r="D174" s="20"/>
      <c r="E174" s="78"/>
      <c r="F174" s="78"/>
      <c r="G174" s="17"/>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78</v>
      </c>
      <c r="C175" s="20"/>
      <c r="D175" s="20"/>
      <c r="E175" s="20"/>
      <c r="F175" s="20"/>
      <c r="G175" s="17"/>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78</v>
      </c>
      <c r="C176" s="20"/>
      <c r="D176" s="20"/>
      <c r="E176" s="20"/>
      <c r="F176" s="20"/>
      <c r="G176" s="16"/>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531</v>
      </c>
      <c r="C177" s="20"/>
      <c r="D177" s="20"/>
      <c r="E177" s="20"/>
      <c r="F177" s="20"/>
      <c r="G177" s="17"/>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78</v>
      </c>
      <c r="C178" s="20"/>
      <c r="D178" s="20"/>
      <c r="E178" s="20"/>
      <c r="F178" s="20"/>
      <c r="G178" s="17"/>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343</v>
      </c>
      <c r="C179" s="20"/>
      <c r="D179" s="20"/>
      <c r="E179" s="20"/>
      <c r="F179" s="20"/>
      <c r="G179" s="17"/>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343</v>
      </c>
      <c r="C180" s="20"/>
      <c r="D180" s="20"/>
      <c r="E180" s="20"/>
      <c r="F180" s="20"/>
      <c r="G180" s="17"/>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343</v>
      </c>
      <c r="C181" s="20"/>
      <c r="D181" s="20"/>
      <c r="E181" s="20"/>
      <c r="F181" s="20"/>
      <c r="G181" s="17"/>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343</v>
      </c>
      <c r="C182" s="20"/>
      <c r="D182" s="20"/>
      <c r="E182" s="20"/>
      <c r="F182" s="20"/>
      <c r="G182" s="17"/>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343</v>
      </c>
      <c r="C183" s="20"/>
      <c r="D183" s="20"/>
      <c r="E183" s="20"/>
      <c r="F183" s="20"/>
      <c r="G183" s="17"/>
      <c r="H183" s="51" t="s">
        <v>38</v>
      </c>
      <c r="I183" s="20"/>
      <c r="J183" s="20"/>
      <c r="K183" s="20"/>
      <c r="L183" s="20"/>
      <c r="M183" s="20"/>
      <c r="N183" s="20"/>
      <c r="O183" s="20"/>
      <c r="P183" s="20"/>
      <c r="Q183" s="20"/>
      <c r="R183" s="15"/>
      <c r="S183" s="15"/>
      <c r="T183" s="15"/>
      <c r="U183" s="15"/>
      <c r="V183" s="15"/>
      <c r="W183" s="15"/>
      <c r="X183" s="15"/>
      <c r="Y183" s="15"/>
      <c r="Z183" s="15"/>
      <c r="AA183" s="15"/>
    </row>
    <row r="184" spans="1:27" ht="12.75">
      <c r="A184" s="272">
        <v>45944</v>
      </c>
      <c r="B184" s="16" t="s">
        <v>640</v>
      </c>
      <c r="C184" s="17"/>
      <c r="D184" s="17"/>
      <c r="E184" s="17"/>
      <c r="F184" s="17"/>
      <c r="G184" s="17"/>
      <c r="H184" s="17" t="s">
        <v>17</v>
      </c>
      <c r="I184" s="17"/>
      <c r="J184" s="17"/>
      <c r="K184" s="17"/>
      <c r="L184" s="17"/>
      <c r="M184" s="17"/>
      <c r="N184" s="17"/>
      <c r="O184" s="17"/>
      <c r="P184" s="17"/>
      <c r="Q184" s="17"/>
      <c r="R184" s="22"/>
      <c r="S184" s="22"/>
      <c r="T184" s="22"/>
      <c r="U184" s="22"/>
      <c r="V184" s="22"/>
      <c r="W184" s="22"/>
      <c r="X184" s="22"/>
      <c r="Y184" s="22"/>
      <c r="Z184" s="22"/>
      <c r="AA184" s="22"/>
    </row>
    <row r="185" spans="1:27" ht="12.75">
      <c r="A185" s="273"/>
      <c r="B185" s="76" t="s">
        <v>640</v>
      </c>
      <c r="C185" s="20"/>
      <c r="D185" s="20"/>
      <c r="E185" s="20"/>
      <c r="F185" s="20"/>
      <c r="G185" s="71"/>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16" t="s">
        <v>640</v>
      </c>
      <c r="C186" s="17"/>
      <c r="D186" s="17"/>
      <c r="E186" s="21"/>
      <c r="F186" s="21"/>
      <c r="G186" s="17"/>
      <c r="H186" s="53" t="s">
        <v>24</v>
      </c>
      <c r="I186" s="17"/>
      <c r="J186" s="17"/>
      <c r="K186" s="17"/>
      <c r="L186" s="17"/>
      <c r="M186" s="17"/>
      <c r="N186" s="17"/>
      <c r="O186" s="17"/>
      <c r="P186" s="17"/>
      <c r="Q186" s="17"/>
      <c r="R186" s="22"/>
      <c r="S186" s="22"/>
      <c r="T186" s="22"/>
      <c r="U186" s="22"/>
      <c r="V186" s="22"/>
      <c r="W186" s="22"/>
      <c r="X186" s="22"/>
      <c r="Y186" s="22"/>
      <c r="Z186" s="22"/>
      <c r="AA186" s="22"/>
    </row>
    <row r="187" spans="1:27" ht="12.75">
      <c r="A187" s="273"/>
      <c r="B187" s="76" t="s">
        <v>78</v>
      </c>
      <c r="C187" s="20"/>
      <c r="D187" s="20"/>
      <c r="E187" s="20"/>
      <c r="F187" s="20"/>
      <c r="G187" s="17"/>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78</v>
      </c>
      <c r="C188" s="20" t="s">
        <v>102</v>
      </c>
      <c r="D188" s="20" t="s">
        <v>19</v>
      </c>
      <c r="E188" s="76"/>
      <c r="F188" s="20"/>
      <c r="G188" s="73" t="s">
        <v>696</v>
      </c>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16" t="s">
        <v>78</v>
      </c>
      <c r="C189" s="17"/>
      <c r="D189" s="17"/>
      <c r="E189" s="17"/>
      <c r="F189" s="17"/>
      <c r="G189" s="17"/>
      <c r="H189" s="53" t="s">
        <v>27</v>
      </c>
      <c r="I189" s="17"/>
      <c r="J189" s="17"/>
      <c r="K189" s="17"/>
      <c r="L189" s="17"/>
      <c r="M189" s="17"/>
      <c r="N189" s="17"/>
      <c r="O189" s="17"/>
      <c r="P189" s="17"/>
      <c r="Q189" s="17"/>
      <c r="R189" s="22"/>
      <c r="S189" s="22"/>
      <c r="T189" s="22"/>
      <c r="U189" s="22"/>
      <c r="V189" s="22"/>
      <c r="W189" s="22"/>
      <c r="X189" s="22"/>
      <c r="Y189" s="22"/>
      <c r="Z189" s="22"/>
      <c r="AA189" s="22"/>
    </row>
    <row r="190" spans="1:27" ht="12.75">
      <c r="A190" s="273"/>
      <c r="B190" s="76" t="s">
        <v>78</v>
      </c>
      <c r="C190" s="20"/>
      <c r="D190" s="20"/>
      <c r="E190" s="20"/>
      <c r="F190" s="15"/>
      <c r="G190" s="17"/>
      <c r="H190" s="52" t="s">
        <v>28</v>
      </c>
      <c r="I190" s="20"/>
      <c r="J190" s="20"/>
      <c r="K190" s="20"/>
      <c r="L190" s="20"/>
      <c r="M190" s="20"/>
      <c r="N190" s="20"/>
      <c r="O190" s="20"/>
      <c r="P190" s="20"/>
      <c r="Q190" s="20"/>
      <c r="R190" s="15"/>
      <c r="S190" s="15"/>
      <c r="T190" s="15"/>
      <c r="U190" s="15"/>
      <c r="V190" s="15"/>
      <c r="W190" s="15"/>
      <c r="X190" s="15"/>
      <c r="Y190" s="15"/>
      <c r="Z190" s="15"/>
      <c r="AA190" s="15"/>
    </row>
    <row r="191" spans="1:27" ht="38.25">
      <c r="A191" s="273"/>
      <c r="B191" s="76" t="s">
        <v>78</v>
      </c>
      <c r="C191" s="20" t="s">
        <v>18</v>
      </c>
      <c r="D191" s="20" t="s">
        <v>19</v>
      </c>
      <c r="E191" s="20"/>
      <c r="F191" s="20"/>
      <c r="G191" s="69" t="s">
        <v>697</v>
      </c>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78</v>
      </c>
      <c r="C192" s="20" t="s">
        <v>18</v>
      </c>
      <c r="D192" s="20" t="s">
        <v>19</v>
      </c>
      <c r="E192" s="20"/>
      <c r="F192" s="20"/>
      <c r="G192" s="69" t="s">
        <v>698</v>
      </c>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343</v>
      </c>
      <c r="C193" s="20"/>
      <c r="D193" s="20"/>
      <c r="E193" s="20"/>
      <c r="F193" s="20"/>
      <c r="G193" s="17"/>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343</v>
      </c>
      <c r="C194" s="20"/>
      <c r="D194" s="20"/>
      <c r="E194" s="20"/>
      <c r="F194" s="20"/>
      <c r="G194" s="17"/>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343</v>
      </c>
      <c r="C195" s="20" t="s">
        <v>18</v>
      </c>
      <c r="D195" s="20" t="s">
        <v>19</v>
      </c>
      <c r="E195" s="20"/>
      <c r="F195" s="20"/>
      <c r="G195" s="69" t="s">
        <v>699</v>
      </c>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343</v>
      </c>
      <c r="C196" s="20" t="s">
        <v>18</v>
      </c>
      <c r="D196" s="20" t="s">
        <v>19</v>
      </c>
      <c r="E196" s="20"/>
      <c r="F196" s="20"/>
      <c r="G196" s="69" t="s">
        <v>700</v>
      </c>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343</v>
      </c>
      <c r="C197" s="20"/>
      <c r="D197" s="20"/>
      <c r="E197" s="20"/>
      <c r="F197" s="20"/>
      <c r="G197" s="17"/>
      <c r="H197" s="54" t="s">
        <v>38</v>
      </c>
      <c r="I197" s="20"/>
      <c r="J197" s="20"/>
      <c r="K197" s="20"/>
      <c r="L197" s="20"/>
      <c r="M197" s="20"/>
      <c r="N197" s="20"/>
      <c r="O197" s="20"/>
      <c r="P197" s="20"/>
      <c r="Q197" s="20"/>
      <c r="R197" s="15"/>
      <c r="S197" s="15"/>
      <c r="T197" s="15"/>
      <c r="U197" s="15"/>
      <c r="V197" s="15"/>
      <c r="W197" s="15"/>
      <c r="X197" s="15"/>
      <c r="Y197" s="15"/>
      <c r="Z197" s="15"/>
      <c r="AA197" s="15"/>
    </row>
    <row r="198" spans="1:27" ht="12.75">
      <c r="A198" s="272">
        <v>45945</v>
      </c>
      <c r="B198" s="76" t="s">
        <v>51</v>
      </c>
      <c r="C198" s="20"/>
      <c r="D198" s="20"/>
      <c r="E198" s="20"/>
      <c r="F198" s="20"/>
      <c r="G198" s="17"/>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51</v>
      </c>
      <c r="C199" s="20"/>
      <c r="D199" s="20"/>
      <c r="E199" s="20"/>
      <c r="F199" s="20"/>
      <c r="G199" s="72"/>
      <c r="H199" s="52" t="s">
        <v>22</v>
      </c>
      <c r="I199" s="20"/>
      <c r="J199" s="20"/>
      <c r="K199" s="20"/>
      <c r="L199" s="20"/>
      <c r="M199" s="20"/>
      <c r="N199" s="20"/>
      <c r="O199" s="20"/>
      <c r="P199" s="20"/>
      <c r="Q199" s="20"/>
      <c r="R199" s="15"/>
      <c r="S199" s="15"/>
      <c r="T199" s="15"/>
      <c r="U199" s="15"/>
      <c r="V199" s="15"/>
      <c r="W199" s="15"/>
      <c r="X199" s="15"/>
      <c r="Y199" s="15"/>
      <c r="Z199" s="15"/>
      <c r="AA199" s="15"/>
    </row>
    <row r="200" spans="1:27" ht="12.75">
      <c r="A200" s="273"/>
      <c r="B200" s="16" t="s">
        <v>51</v>
      </c>
      <c r="C200" s="17"/>
      <c r="D200" s="17"/>
      <c r="E200" s="17"/>
      <c r="F200" s="17"/>
      <c r="G200" s="72"/>
      <c r="H200" s="53" t="s">
        <v>24</v>
      </c>
      <c r="I200" s="17"/>
      <c r="J200" s="17"/>
      <c r="K200" s="17"/>
      <c r="L200" s="17"/>
      <c r="M200" s="17"/>
      <c r="N200" s="17"/>
      <c r="O200" s="17"/>
      <c r="P200" s="17"/>
      <c r="Q200" s="17"/>
      <c r="R200" s="22"/>
      <c r="S200" s="22"/>
      <c r="T200" s="22"/>
      <c r="U200" s="22"/>
      <c r="V200" s="22"/>
      <c r="W200" s="22"/>
      <c r="X200" s="22"/>
      <c r="Y200" s="22"/>
      <c r="Z200" s="22"/>
      <c r="AA200" s="22"/>
    </row>
    <row r="201" spans="1:27" ht="102">
      <c r="A201" s="273"/>
      <c r="B201" s="76" t="s">
        <v>78</v>
      </c>
      <c r="C201" s="20" t="s">
        <v>41</v>
      </c>
      <c r="D201" s="20" t="s">
        <v>19</v>
      </c>
      <c r="E201" s="20"/>
      <c r="F201" s="20"/>
      <c r="G201" s="69" t="s">
        <v>701</v>
      </c>
      <c r="H201" s="52" t="s">
        <v>25</v>
      </c>
      <c r="I201" s="20"/>
      <c r="J201" s="20"/>
      <c r="K201" s="20"/>
      <c r="L201" s="20"/>
      <c r="M201" s="20"/>
      <c r="N201" s="20"/>
      <c r="O201" s="20"/>
      <c r="P201" s="20"/>
      <c r="Q201" s="20"/>
      <c r="R201" s="15"/>
      <c r="S201" s="15"/>
      <c r="T201" s="15"/>
      <c r="U201" s="15"/>
      <c r="V201" s="15"/>
      <c r="W201" s="15"/>
      <c r="X201" s="15"/>
      <c r="Y201" s="15"/>
      <c r="Z201" s="15"/>
      <c r="AA201" s="15"/>
    </row>
    <row r="202" spans="1:27" ht="25.5">
      <c r="A202" s="273"/>
      <c r="B202" s="76" t="s">
        <v>78</v>
      </c>
      <c r="C202" s="20" t="s">
        <v>18</v>
      </c>
      <c r="D202" s="20" t="s">
        <v>19</v>
      </c>
      <c r="E202" s="20"/>
      <c r="F202" s="20"/>
      <c r="G202" s="69" t="s">
        <v>702</v>
      </c>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v>
      </c>
      <c r="C203" s="20"/>
      <c r="D203" s="20"/>
      <c r="E203" s="20"/>
      <c r="F203" s="20"/>
      <c r="G203" s="16"/>
      <c r="H203" s="52" t="s">
        <v>27</v>
      </c>
      <c r="I203" s="20"/>
      <c r="J203" s="20"/>
      <c r="K203" s="20"/>
      <c r="L203" s="20"/>
      <c r="M203" s="20"/>
      <c r="N203" s="20"/>
      <c r="O203" s="20"/>
      <c r="P203" s="20"/>
      <c r="Q203" s="20"/>
      <c r="R203" s="15"/>
      <c r="S203" s="15"/>
      <c r="T203" s="15"/>
      <c r="U203" s="15"/>
      <c r="V203" s="15"/>
      <c r="W203" s="15"/>
      <c r="X203" s="15"/>
      <c r="Y203" s="15"/>
      <c r="Z203" s="15"/>
      <c r="AA203" s="15"/>
    </row>
    <row r="204" spans="1:27" ht="89.25">
      <c r="A204" s="273"/>
      <c r="B204" s="76" t="s">
        <v>78</v>
      </c>
      <c r="C204" s="20" t="s">
        <v>18</v>
      </c>
      <c r="D204" s="20" t="s">
        <v>19</v>
      </c>
      <c r="E204" s="20"/>
      <c r="F204" s="20"/>
      <c r="G204" s="69" t="s">
        <v>703</v>
      </c>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v>
      </c>
      <c r="C205" s="20"/>
      <c r="D205" s="20"/>
      <c r="E205" s="20"/>
      <c r="F205" s="20"/>
      <c r="G205" s="17"/>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78</v>
      </c>
      <c r="C206" s="20"/>
      <c r="D206" s="20"/>
      <c r="E206" s="20"/>
      <c r="F206" s="20"/>
      <c r="G206" s="17"/>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16" t="s">
        <v>531</v>
      </c>
      <c r="C207" s="17"/>
      <c r="D207" s="17"/>
      <c r="E207" s="17"/>
      <c r="F207" s="16"/>
      <c r="G207" s="16"/>
      <c r="H207" s="53" t="s">
        <v>34</v>
      </c>
      <c r="I207" s="17"/>
      <c r="J207" s="17"/>
      <c r="K207" s="17"/>
      <c r="L207" s="17"/>
      <c r="M207" s="17"/>
      <c r="N207" s="17"/>
      <c r="O207" s="17"/>
      <c r="P207" s="17"/>
      <c r="Q207" s="17"/>
      <c r="R207" s="17"/>
      <c r="S207" s="22"/>
      <c r="T207" s="22"/>
      <c r="U207" s="22"/>
      <c r="V207" s="22"/>
      <c r="W207" s="22"/>
      <c r="X207" s="22"/>
      <c r="Y207" s="22"/>
      <c r="Z207" s="22"/>
      <c r="AA207" s="22"/>
    </row>
    <row r="208" spans="1:27" ht="12.75">
      <c r="A208" s="273"/>
      <c r="B208" s="76" t="s">
        <v>531</v>
      </c>
      <c r="C208" s="20"/>
      <c r="D208" s="20"/>
      <c r="E208" s="20"/>
      <c r="F208" s="20"/>
      <c r="G208" s="16"/>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531</v>
      </c>
      <c r="C209" s="20" t="s">
        <v>18</v>
      </c>
      <c r="D209" s="20" t="s">
        <v>19</v>
      </c>
      <c r="E209" s="20"/>
      <c r="F209" s="20"/>
      <c r="G209" s="73" t="s">
        <v>704</v>
      </c>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531</v>
      </c>
      <c r="C210" s="20"/>
      <c r="D210" s="20"/>
      <c r="E210" s="92"/>
      <c r="F210" s="20"/>
      <c r="G210" s="17"/>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531</v>
      </c>
      <c r="C211" s="20"/>
      <c r="D211" s="20"/>
      <c r="E211" s="20"/>
      <c r="F211" s="20"/>
      <c r="G211" s="17"/>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45946</v>
      </c>
      <c r="B212" s="76" t="s">
        <v>78</v>
      </c>
      <c r="C212" s="20"/>
      <c r="D212" s="20"/>
      <c r="E212" s="20"/>
      <c r="F212" s="20"/>
      <c r="G212" s="17"/>
      <c r="H212" s="55" t="s">
        <v>17</v>
      </c>
      <c r="I212" s="20"/>
      <c r="J212" s="20"/>
      <c r="K212" s="20"/>
      <c r="L212" s="20"/>
      <c r="M212" s="20"/>
      <c r="N212" s="20"/>
      <c r="O212" s="20"/>
      <c r="P212" s="20"/>
      <c r="Q212" s="20"/>
      <c r="R212" s="20"/>
      <c r="S212" s="15"/>
      <c r="T212" s="15"/>
      <c r="U212" s="15"/>
      <c r="V212" s="15"/>
      <c r="W212" s="15"/>
      <c r="X212" s="15"/>
      <c r="Y212" s="15"/>
      <c r="Z212" s="15"/>
      <c r="AA212" s="15"/>
    </row>
    <row r="213" spans="1:27" ht="127.5">
      <c r="A213" s="273"/>
      <c r="B213" s="76" t="s">
        <v>78</v>
      </c>
      <c r="C213" s="20" t="s">
        <v>41</v>
      </c>
      <c r="D213" s="20" t="s">
        <v>19</v>
      </c>
      <c r="E213" s="20"/>
      <c r="F213" s="20"/>
      <c r="G213" s="69" t="s">
        <v>705</v>
      </c>
      <c r="H213" s="52" t="s">
        <v>22</v>
      </c>
      <c r="I213" s="20"/>
      <c r="J213" s="20"/>
      <c r="K213" s="20"/>
      <c r="L213" s="20"/>
      <c r="M213" s="20"/>
      <c r="N213" s="20"/>
      <c r="O213" s="20"/>
      <c r="P213" s="20"/>
      <c r="Q213" s="20"/>
      <c r="R213" s="20"/>
      <c r="S213" s="15"/>
      <c r="T213" s="15"/>
      <c r="U213" s="15"/>
      <c r="V213" s="15"/>
      <c r="W213" s="15"/>
      <c r="X213" s="15"/>
      <c r="Y213" s="15"/>
      <c r="Z213" s="15"/>
      <c r="AA213" s="15"/>
    </row>
    <row r="214" spans="1:27" ht="293.25">
      <c r="A214" s="273"/>
      <c r="B214" s="76" t="s">
        <v>78</v>
      </c>
      <c r="C214" s="20" t="s">
        <v>102</v>
      </c>
      <c r="D214" s="20" t="s">
        <v>19</v>
      </c>
      <c r="E214" s="20"/>
      <c r="F214" s="20"/>
      <c r="G214" s="69" t="s">
        <v>706</v>
      </c>
      <c r="H214" s="52" t="s">
        <v>24</v>
      </c>
      <c r="I214" s="20"/>
      <c r="J214" s="20"/>
      <c r="K214" s="20"/>
      <c r="L214" s="20"/>
      <c r="M214" s="20"/>
      <c r="N214" s="20"/>
      <c r="O214" s="20"/>
      <c r="P214" s="20"/>
      <c r="Q214" s="20"/>
      <c r="R214" s="20"/>
      <c r="S214" s="15"/>
      <c r="T214" s="15"/>
      <c r="U214" s="15"/>
      <c r="V214" s="15"/>
      <c r="W214" s="15"/>
      <c r="X214" s="15"/>
      <c r="Y214" s="15"/>
      <c r="Z214" s="15"/>
      <c r="AA214" s="15"/>
    </row>
    <row r="215" spans="1:27" ht="25.5">
      <c r="A215" s="273"/>
      <c r="B215" s="76" t="s">
        <v>78</v>
      </c>
      <c r="C215" s="20" t="s">
        <v>18</v>
      </c>
      <c r="D215" s="20" t="s">
        <v>19</v>
      </c>
      <c r="E215" s="20"/>
      <c r="F215" s="20"/>
      <c r="G215" s="69" t="s">
        <v>707</v>
      </c>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78</v>
      </c>
      <c r="C216" s="20"/>
      <c r="D216" s="20"/>
      <c r="E216" s="20"/>
      <c r="F216" s="20"/>
      <c r="G216" s="17"/>
      <c r="H216" s="52" t="s">
        <v>26</v>
      </c>
      <c r="I216" s="20"/>
      <c r="J216" s="20"/>
      <c r="K216" s="20"/>
      <c r="L216" s="20"/>
      <c r="M216" s="20"/>
      <c r="N216" s="20"/>
      <c r="O216" s="20"/>
      <c r="P216" s="20"/>
      <c r="Q216" s="20"/>
      <c r="R216" s="20"/>
      <c r="S216" s="15"/>
      <c r="T216" s="15"/>
      <c r="U216" s="15"/>
      <c r="V216" s="15"/>
      <c r="W216" s="15"/>
      <c r="X216" s="15"/>
      <c r="Y216" s="15"/>
      <c r="Z216" s="15"/>
      <c r="AA216" s="15"/>
    </row>
    <row r="217" spans="1:27" ht="63.75">
      <c r="A217" s="273"/>
      <c r="B217" s="76" t="s">
        <v>78</v>
      </c>
      <c r="C217" s="20" t="s">
        <v>18</v>
      </c>
      <c r="D217" s="20" t="s">
        <v>19</v>
      </c>
      <c r="E217" s="78"/>
      <c r="F217" s="20"/>
      <c r="G217" s="69" t="s">
        <v>708</v>
      </c>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78</v>
      </c>
      <c r="C218" s="20"/>
      <c r="D218" s="20"/>
      <c r="E218" s="20"/>
      <c r="F218" s="20"/>
      <c r="G218" s="17"/>
      <c r="H218" s="52" t="s">
        <v>28</v>
      </c>
      <c r="I218" s="20"/>
      <c r="J218" s="20"/>
      <c r="K218" s="20"/>
      <c r="L218" s="20"/>
      <c r="M218" s="20"/>
      <c r="N218" s="20"/>
      <c r="O218" s="20"/>
      <c r="P218" s="20"/>
      <c r="Q218" s="20"/>
      <c r="R218" s="20"/>
      <c r="S218" s="15"/>
      <c r="T218" s="15"/>
      <c r="U218" s="15"/>
      <c r="V218" s="15"/>
      <c r="W218" s="15"/>
      <c r="X218" s="15"/>
      <c r="Y218" s="15"/>
      <c r="Z218" s="15"/>
      <c r="AA218" s="15"/>
    </row>
    <row r="219" spans="1:27" ht="15.75" customHeight="1">
      <c r="A219" s="273"/>
      <c r="B219" s="76" t="s">
        <v>531</v>
      </c>
      <c r="C219" s="20" t="s">
        <v>18</v>
      </c>
      <c r="D219" s="20" t="s">
        <v>19</v>
      </c>
      <c r="E219" s="20"/>
      <c r="F219" s="20"/>
      <c r="G219" s="69" t="s">
        <v>709</v>
      </c>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78</v>
      </c>
      <c r="C220" s="20"/>
      <c r="D220" s="20"/>
      <c r="E220" s="76"/>
      <c r="F220" s="20"/>
      <c r="G220" s="17"/>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78</v>
      </c>
      <c r="C221" s="20"/>
      <c r="D221" s="20"/>
      <c r="E221" s="20"/>
      <c r="F221" s="93"/>
      <c r="G221" s="17"/>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78</v>
      </c>
      <c r="C222" s="20"/>
      <c r="D222" s="20"/>
      <c r="E222" s="20"/>
      <c r="F222" s="20"/>
      <c r="G222" s="17"/>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343</v>
      </c>
      <c r="C223" s="20"/>
      <c r="D223" s="20"/>
      <c r="E223" s="20"/>
      <c r="F223" s="20"/>
      <c r="G223" s="17"/>
      <c r="H223" s="52" t="s">
        <v>36</v>
      </c>
      <c r="I223" s="20"/>
      <c r="J223" s="20"/>
      <c r="K223" s="20"/>
      <c r="L223" s="20"/>
      <c r="M223" s="20"/>
      <c r="N223" s="20"/>
      <c r="O223" s="20"/>
      <c r="P223" s="20"/>
      <c r="Q223" s="20"/>
      <c r="R223" s="20"/>
      <c r="S223" s="15"/>
      <c r="T223" s="15"/>
      <c r="U223" s="15"/>
      <c r="V223" s="15"/>
      <c r="W223" s="15"/>
      <c r="X223" s="15"/>
      <c r="Y223" s="15"/>
      <c r="Z223" s="15"/>
      <c r="AA223" s="15"/>
    </row>
    <row r="224" spans="1:27" ht="25.5">
      <c r="A224" s="273"/>
      <c r="B224" s="76" t="s">
        <v>343</v>
      </c>
      <c r="C224" s="20" t="s">
        <v>18</v>
      </c>
      <c r="D224" s="20" t="s">
        <v>19</v>
      </c>
      <c r="E224" s="20"/>
      <c r="F224" s="20"/>
      <c r="G224" s="69" t="s">
        <v>710</v>
      </c>
      <c r="H224" s="52" t="s">
        <v>37</v>
      </c>
      <c r="I224" s="20"/>
      <c r="J224" s="20"/>
      <c r="K224" s="20"/>
      <c r="L224" s="20"/>
      <c r="M224" s="20"/>
      <c r="N224" s="20"/>
      <c r="O224" s="20"/>
      <c r="P224" s="20"/>
      <c r="Q224" s="20"/>
      <c r="R224" s="20"/>
      <c r="S224" s="15"/>
      <c r="T224" s="15"/>
      <c r="U224" s="15"/>
      <c r="V224" s="15"/>
      <c r="W224" s="15"/>
      <c r="X224" s="15"/>
      <c r="Y224" s="15"/>
      <c r="Z224" s="15"/>
      <c r="AA224" s="15"/>
    </row>
    <row r="225" spans="1:27" ht="63.75">
      <c r="A225" s="274"/>
      <c r="B225" s="76" t="s">
        <v>343</v>
      </c>
      <c r="C225" s="20" t="s">
        <v>41</v>
      </c>
      <c r="D225" s="20" t="s">
        <v>19</v>
      </c>
      <c r="E225" s="20"/>
      <c r="F225" s="20"/>
      <c r="G225" s="69" t="s">
        <v>711</v>
      </c>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45947</v>
      </c>
      <c r="B226" s="76" t="s">
        <v>51</v>
      </c>
      <c r="C226" s="20"/>
      <c r="D226" s="20"/>
      <c r="E226" s="20"/>
      <c r="F226" s="20"/>
      <c r="G226" s="20"/>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51</v>
      </c>
      <c r="C227" s="20"/>
      <c r="D227" s="20"/>
      <c r="E227" s="20"/>
      <c r="F227" s="20"/>
      <c r="G227" s="17"/>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51</v>
      </c>
      <c r="C228" s="20"/>
      <c r="D228" s="20"/>
      <c r="E228" s="20"/>
      <c r="F228" s="20"/>
      <c r="G228" s="17"/>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78</v>
      </c>
      <c r="C229" s="20"/>
      <c r="D229" s="20"/>
      <c r="E229" s="20"/>
      <c r="F229" s="20"/>
      <c r="G229" s="17"/>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78</v>
      </c>
      <c r="C230" s="20"/>
      <c r="D230" s="20"/>
      <c r="E230" s="20"/>
      <c r="F230" s="20"/>
      <c r="G230" s="17"/>
      <c r="H230" s="52" t="s">
        <v>26</v>
      </c>
      <c r="I230" s="20"/>
      <c r="J230" s="20"/>
      <c r="K230" s="20"/>
      <c r="L230" s="20"/>
      <c r="M230" s="20"/>
      <c r="N230" s="20"/>
      <c r="O230" s="20"/>
      <c r="P230" s="20"/>
      <c r="Q230" s="20"/>
      <c r="R230" s="20"/>
      <c r="S230" s="15"/>
      <c r="T230" s="15"/>
      <c r="U230" s="15"/>
      <c r="V230" s="15"/>
      <c r="W230" s="15"/>
      <c r="X230" s="15"/>
      <c r="Y230" s="15"/>
      <c r="Z230" s="15"/>
      <c r="AA230" s="15"/>
    </row>
    <row r="231" spans="1:27" ht="89.25">
      <c r="A231" s="273"/>
      <c r="B231" s="76" t="s">
        <v>78</v>
      </c>
      <c r="C231" s="20" t="s">
        <v>18</v>
      </c>
      <c r="D231" s="20" t="s">
        <v>19</v>
      </c>
      <c r="E231" s="20"/>
      <c r="F231" s="20"/>
      <c r="G231" s="69" t="s">
        <v>712</v>
      </c>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78</v>
      </c>
      <c r="C232" s="20"/>
      <c r="D232" s="20"/>
      <c r="E232" s="20"/>
      <c r="F232" s="20"/>
      <c r="G232" s="17"/>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78</v>
      </c>
      <c r="C233" s="20"/>
      <c r="D233" s="20"/>
      <c r="E233" s="20"/>
      <c r="F233" s="20"/>
      <c r="G233" s="16"/>
      <c r="H233" s="52" t="s">
        <v>29</v>
      </c>
      <c r="I233" s="20"/>
      <c r="J233" s="20"/>
      <c r="K233" s="20"/>
      <c r="L233" s="20"/>
      <c r="M233" s="20"/>
      <c r="N233" s="20"/>
      <c r="O233" s="20"/>
      <c r="P233" s="20"/>
      <c r="Q233" s="20"/>
      <c r="R233" s="20"/>
      <c r="S233" s="15"/>
      <c r="T233" s="15"/>
      <c r="U233" s="15"/>
      <c r="V233" s="15"/>
      <c r="W233" s="15"/>
      <c r="X233" s="15"/>
      <c r="Y233" s="15"/>
      <c r="Z233" s="15"/>
      <c r="AA233" s="15"/>
    </row>
    <row r="234" spans="1:27" ht="13.5" customHeight="1">
      <c r="A234" s="273"/>
      <c r="B234" s="76" t="s">
        <v>531</v>
      </c>
      <c r="C234" s="20" t="s">
        <v>355</v>
      </c>
      <c r="D234" s="20" t="s">
        <v>19</v>
      </c>
      <c r="E234" s="20"/>
      <c r="F234" s="20"/>
      <c r="G234" s="69" t="s">
        <v>713</v>
      </c>
      <c r="H234" s="52" t="s">
        <v>30</v>
      </c>
      <c r="I234" s="20"/>
      <c r="J234" s="20"/>
      <c r="K234" s="20"/>
      <c r="L234" s="20"/>
      <c r="M234" s="20"/>
      <c r="N234" s="20"/>
      <c r="O234" s="20"/>
      <c r="P234" s="20"/>
      <c r="Q234" s="20"/>
      <c r="R234" s="20"/>
      <c r="S234" s="15"/>
      <c r="T234" s="15"/>
      <c r="U234" s="15"/>
      <c r="V234" s="15"/>
      <c r="W234" s="15"/>
      <c r="X234" s="15"/>
      <c r="Y234" s="15"/>
      <c r="Z234" s="15"/>
      <c r="AA234" s="15"/>
    </row>
    <row r="235" spans="1:27" ht="76.5">
      <c r="A235" s="273"/>
      <c r="B235" s="76" t="s">
        <v>531</v>
      </c>
      <c r="C235" s="20" t="s">
        <v>224</v>
      </c>
      <c r="D235" s="20" t="s">
        <v>19</v>
      </c>
      <c r="E235" s="20"/>
      <c r="F235" s="20"/>
      <c r="G235" s="69" t="s">
        <v>714</v>
      </c>
      <c r="H235" s="52" t="s">
        <v>34</v>
      </c>
      <c r="I235" s="20"/>
      <c r="J235" s="20"/>
      <c r="K235" s="20"/>
      <c r="L235" s="20"/>
      <c r="M235" s="20"/>
      <c r="N235" s="20"/>
      <c r="O235" s="20"/>
      <c r="P235" s="20"/>
      <c r="Q235" s="20"/>
      <c r="R235" s="20"/>
      <c r="S235" s="15"/>
      <c r="T235" s="15"/>
      <c r="U235" s="15"/>
      <c r="V235" s="15"/>
      <c r="W235" s="15"/>
      <c r="X235" s="15"/>
      <c r="Y235" s="15"/>
      <c r="Z235" s="15"/>
      <c r="AA235" s="15"/>
    </row>
    <row r="236" spans="1:27" ht="12.75">
      <c r="A236" s="273"/>
      <c r="B236" s="76" t="s">
        <v>531</v>
      </c>
      <c r="C236" s="20"/>
      <c r="D236" s="20"/>
      <c r="E236" s="20"/>
      <c r="F236" s="20"/>
      <c r="G236" s="17"/>
      <c r="H236" s="57" t="s">
        <v>35</v>
      </c>
      <c r="I236" s="20"/>
      <c r="J236" s="20"/>
      <c r="K236" s="20"/>
      <c r="L236" s="20"/>
      <c r="M236" s="20"/>
      <c r="N236" s="20"/>
      <c r="O236" s="20"/>
      <c r="P236" s="20"/>
      <c r="Q236" s="20"/>
      <c r="R236" s="20"/>
      <c r="S236" s="15"/>
      <c r="T236" s="15"/>
      <c r="U236" s="15"/>
      <c r="V236" s="15"/>
      <c r="W236" s="15"/>
      <c r="X236" s="15"/>
      <c r="Y236" s="15"/>
      <c r="Z236" s="15"/>
      <c r="AA236" s="15"/>
    </row>
    <row r="237" spans="1:27" ht="15" customHeight="1">
      <c r="A237" s="273"/>
      <c r="B237" s="76" t="s">
        <v>531</v>
      </c>
      <c r="C237" s="20"/>
      <c r="D237" s="20"/>
      <c r="E237" s="20"/>
      <c r="F237" s="20"/>
      <c r="G237" s="17"/>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531</v>
      </c>
      <c r="C238" s="20"/>
      <c r="D238" s="20"/>
      <c r="E238" s="20"/>
      <c r="F238" s="20"/>
      <c r="G238" s="17"/>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531</v>
      </c>
      <c r="C239" s="20"/>
      <c r="D239" s="20"/>
      <c r="E239" s="20"/>
      <c r="F239" s="20"/>
      <c r="G239" s="17"/>
      <c r="H239" s="54" t="s">
        <v>38</v>
      </c>
      <c r="I239" s="20"/>
      <c r="J239" s="20"/>
      <c r="K239" s="20"/>
      <c r="L239" s="20"/>
      <c r="M239" s="20"/>
      <c r="N239" s="20"/>
      <c r="O239" s="20"/>
      <c r="P239" s="20"/>
      <c r="Q239" s="20"/>
      <c r="R239" s="20"/>
      <c r="S239" s="15"/>
      <c r="T239" s="15"/>
      <c r="U239" s="15"/>
      <c r="V239" s="15"/>
      <c r="W239" s="15"/>
      <c r="X239" s="15"/>
      <c r="Y239" s="15"/>
      <c r="Z239" s="15"/>
      <c r="AA239" s="15"/>
    </row>
    <row r="240" spans="1:27" ht="63.75">
      <c r="A240" s="272">
        <v>45948</v>
      </c>
      <c r="B240" s="76" t="s">
        <v>78</v>
      </c>
      <c r="C240" s="20" t="s">
        <v>18</v>
      </c>
      <c r="D240" s="20" t="s">
        <v>19</v>
      </c>
      <c r="E240" s="20"/>
      <c r="F240" s="20"/>
      <c r="G240" s="69" t="s">
        <v>715</v>
      </c>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78</v>
      </c>
      <c r="C241" s="20"/>
      <c r="D241" s="20"/>
      <c r="E241" s="20"/>
      <c r="F241" s="20"/>
      <c r="G241" s="17"/>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51</v>
      </c>
      <c r="C242" s="20"/>
      <c r="D242" s="20"/>
      <c r="E242" s="92"/>
      <c r="F242" s="20"/>
      <c r="G242" s="17"/>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51</v>
      </c>
      <c r="C243" s="20"/>
      <c r="D243" s="20"/>
      <c r="E243" s="20"/>
      <c r="F243" s="20"/>
      <c r="G243" s="17"/>
      <c r="H243" s="55" t="s">
        <v>25</v>
      </c>
      <c r="I243" s="20"/>
      <c r="J243" s="20"/>
      <c r="K243" s="20"/>
      <c r="L243" s="20"/>
      <c r="M243" s="20"/>
      <c r="N243" s="20"/>
      <c r="O243" s="20"/>
      <c r="P243" s="20"/>
      <c r="Q243" s="20"/>
      <c r="R243" s="20"/>
      <c r="S243" s="15"/>
      <c r="T243" s="15"/>
      <c r="U243" s="15"/>
      <c r="V243" s="15"/>
      <c r="W243" s="15"/>
      <c r="X243" s="15"/>
      <c r="Y243" s="15"/>
      <c r="Z243" s="15"/>
      <c r="AA243" s="15"/>
    </row>
    <row r="244" spans="1:27" ht="12.75">
      <c r="A244" s="273"/>
      <c r="B244" s="76" t="s">
        <v>51</v>
      </c>
      <c r="C244" s="20"/>
      <c r="D244" s="20"/>
      <c r="E244" s="20"/>
      <c r="F244" s="20"/>
      <c r="G244" s="17"/>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78</v>
      </c>
      <c r="C245" s="20"/>
      <c r="D245" s="20"/>
      <c r="E245" s="20"/>
      <c r="F245" s="20"/>
      <c r="G245" s="17"/>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78</v>
      </c>
      <c r="C246" s="20"/>
      <c r="D246" s="20"/>
      <c r="E246" s="20"/>
      <c r="F246" s="20"/>
      <c r="G246" s="17"/>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78</v>
      </c>
      <c r="C247" s="20"/>
      <c r="D247" s="20"/>
      <c r="E247" s="20"/>
      <c r="F247" s="20"/>
      <c r="G247" s="17"/>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78</v>
      </c>
      <c r="C248" s="20"/>
      <c r="D248" s="20"/>
      <c r="E248" s="20"/>
      <c r="F248" s="20"/>
      <c r="G248" s="17"/>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78</v>
      </c>
      <c r="C249" s="20"/>
      <c r="D249" s="20"/>
      <c r="E249" s="20"/>
      <c r="F249" s="20"/>
      <c r="G249" s="17"/>
      <c r="H249" s="55" t="s">
        <v>34</v>
      </c>
      <c r="I249" s="20"/>
      <c r="J249" s="20"/>
      <c r="K249" s="20"/>
      <c r="L249" s="20"/>
      <c r="M249" s="20"/>
      <c r="N249" s="20"/>
      <c r="O249" s="20"/>
      <c r="P249" s="20"/>
      <c r="Q249" s="20"/>
      <c r="R249" s="20"/>
      <c r="S249" s="15"/>
      <c r="T249" s="15"/>
      <c r="U249" s="15"/>
      <c r="V249" s="15"/>
      <c r="W249" s="15"/>
      <c r="X249" s="15"/>
      <c r="Y249" s="15"/>
      <c r="Z249" s="15"/>
      <c r="AA249" s="15"/>
    </row>
    <row r="250" spans="1:27" ht="25.5">
      <c r="A250" s="273"/>
      <c r="B250" s="76" t="s">
        <v>78</v>
      </c>
      <c r="C250" s="20" t="s">
        <v>18</v>
      </c>
      <c r="D250" s="20" t="s">
        <v>19</v>
      </c>
      <c r="E250" s="20"/>
      <c r="F250" s="20"/>
      <c r="G250" s="69" t="s">
        <v>716</v>
      </c>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78</v>
      </c>
      <c r="C251" s="20"/>
      <c r="D251" s="20"/>
      <c r="E251" s="20"/>
      <c r="F251" s="20"/>
      <c r="G251" s="17"/>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78</v>
      </c>
      <c r="C252" s="20"/>
      <c r="D252" s="20"/>
      <c r="E252" s="20"/>
      <c r="F252" s="20"/>
      <c r="G252" s="17"/>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78</v>
      </c>
      <c r="C253" s="20"/>
      <c r="D253" s="20"/>
      <c r="E253" s="20"/>
      <c r="F253" s="20"/>
      <c r="G253" s="16"/>
      <c r="H253" s="62" t="s">
        <v>38</v>
      </c>
      <c r="I253" s="20"/>
      <c r="J253" s="20"/>
      <c r="K253" s="20"/>
      <c r="L253" s="20"/>
      <c r="M253" s="20"/>
      <c r="N253" s="20"/>
      <c r="O253" s="20"/>
      <c r="P253" s="20"/>
      <c r="Q253" s="20"/>
      <c r="R253" s="20"/>
      <c r="S253" s="15"/>
      <c r="T253" s="15"/>
      <c r="U253" s="15"/>
      <c r="V253" s="15"/>
      <c r="W253" s="15"/>
      <c r="X253" s="15"/>
      <c r="Y253" s="15"/>
      <c r="Z253" s="15"/>
      <c r="AA253" s="15"/>
    </row>
    <row r="254" spans="1:27" ht="89.25">
      <c r="A254" s="272">
        <v>45949</v>
      </c>
      <c r="B254" s="76" t="s">
        <v>78</v>
      </c>
      <c r="C254" s="20" t="s">
        <v>18</v>
      </c>
      <c r="D254" s="20" t="s">
        <v>19</v>
      </c>
      <c r="E254" s="20"/>
      <c r="F254" s="20"/>
      <c r="G254" s="69" t="s">
        <v>717</v>
      </c>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78</v>
      </c>
      <c r="C255" s="20"/>
      <c r="D255" s="20"/>
      <c r="E255" s="20"/>
      <c r="F255" s="20"/>
      <c r="G255" s="17"/>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78</v>
      </c>
      <c r="C256" s="20"/>
      <c r="D256" s="20"/>
      <c r="E256" s="20"/>
      <c r="F256" s="20"/>
      <c r="G256" s="17"/>
      <c r="H256" s="55" t="s">
        <v>24</v>
      </c>
      <c r="I256" s="20"/>
      <c r="J256" s="20"/>
      <c r="K256" s="20"/>
      <c r="L256" s="20"/>
      <c r="M256" s="20"/>
      <c r="N256" s="20"/>
      <c r="O256" s="20"/>
      <c r="P256" s="20"/>
      <c r="Q256" s="20"/>
      <c r="R256" s="20"/>
      <c r="S256" s="15"/>
      <c r="T256" s="15"/>
      <c r="U256" s="15"/>
      <c r="V256" s="15"/>
      <c r="W256" s="15"/>
      <c r="X256" s="15"/>
      <c r="Y256" s="15"/>
      <c r="Z256" s="15"/>
      <c r="AA256" s="15"/>
    </row>
    <row r="257" spans="1:27" ht="25.5">
      <c r="A257" s="273"/>
      <c r="B257" s="76" t="s">
        <v>78</v>
      </c>
      <c r="C257" s="20" t="s">
        <v>102</v>
      </c>
      <c r="D257" s="20" t="s">
        <v>19</v>
      </c>
      <c r="E257" s="20"/>
      <c r="F257" s="20"/>
      <c r="G257" s="69" t="s">
        <v>718</v>
      </c>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78</v>
      </c>
      <c r="C258" s="20"/>
      <c r="D258" s="20"/>
      <c r="E258" s="20"/>
      <c r="F258" s="20"/>
      <c r="G258" s="17"/>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78</v>
      </c>
      <c r="C259" s="20"/>
      <c r="D259" s="20"/>
      <c r="E259" s="20"/>
      <c r="F259" s="20"/>
      <c r="G259" s="17"/>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c r="D260" s="20"/>
      <c r="E260" s="20"/>
      <c r="F260" s="20"/>
      <c r="G260" s="17"/>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17"/>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c r="D262" s="20"/>
      <c r="E262" s="20"/>
      <c r="F262" s="20"/>
      <c r="G262" s="16"/>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78</v>
      </c>
      <c r="C263" s="20"/>
      <c r="D263" s="20"/>
      <c r="E263" s="20"/>
      <c r="G263" s="74"/>
      <c r="H263" s="55" t="s">
        <v>34</v>
      </c>
      <c r="I263" s="20"/>
      <c r="J263" s="20"/>
      <c r="K263" s="20"/>
      <c r="L263" s="20"/>
      <c r="M263" s="20"/>
      <c r="N263" s="20"/>
      <c r="O263" s="20"/>
      <c r="P263" s="20"/>
      <c r="Q263" s="20"/>
      <c r="R263" s="20"/>
      <c r="S263" s="15"/>
      <c r="T263" s="15"/>
      <c r="U263" s="15"/>
      <c r="V263" s="15"/>
      <c r="W263" s="15"/>
      <c r="X263" s="15"/>
      <c r="Y263" s="15"/>
      <c r="Z263" s="15"/>
      <c r="AA263" s="15"/>
    </row>
    <row r="264" spans="1:27" ht="382.5">
      <c r="A264" s="273"/>
      <c r="B264" s="76" t="s">
        <v>16</v>
      </c>
      <c r="C264" s="20" t="s">
        <v>41</v>
      </c>
      <c r="D264" s="20" t="s">
        <v>19</v>
      </c>
      <c r="E264" s="20"/>
      <c r="F264" s="20"/>
      <c r="G264" s="69" t="s">
        <v>719</v>
      </c>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16</v>
      </c>
      <c r="C265" s="20"/>
      <c r="D265" s="20"/>
      <c r="E265" s="20"/>
      <c r="F265" s="20"/>
      <c r="G265" s="17"/>
      <c r="H265" s="55" t="s">
        <v>36</v>
      </c>
      <c r="I265" s="20"/>
      <c r="J265" s="20"/>
      <c r="K265" s="20"/>
      <c r="L265" s="20"/>
      <c r="M265" s="20"/>
      <c r="N265" s="20"/>
      <c r="O265" s="20"/>
      <c r="P265" s="20"/>
      <c r="Q265" s="20"/>
      <c r="R265" s="20"/>
      <c r="S265" s="15"/>
      <c r="T265" s="15"/>
      <c r="U265" s="15"/>
      <c r="V265" s="15"/>
      <c r="W265" s="15"/>
      <c r="X265" s="15"/>
      <c r="Y265" s="15"/>
      <c r="Z265" s="15"/>
      <c r="AA265" s="15"/>
    </row>
    <row r="266" spans="1:27" ht="255">
      <c r="A266" s="273"/>
      <c r="B266" s="76" t="s">
        <v>78</v>
      </c>
      <c r="C266" s="20" t="s">
        <v>41</v>
      </c>
      <c r="D266" s="20" t="s">
        <v>19</v>
      </c>
      <c r="E266" s="20"/>
      <c r="F266" s="20"/>
      <c r="G266" s="69" t="s">
        <v>720</v>
      </c>
      <c r="H266" s="55" t="s">
        <v>37</v>
      </c>
      <c r="I266" s="20"/>
      <c r="J266" s="20"/>
      <c r="K266" s="20"/>
      <c r="L266" s="20"/>
      <c r="M266" s="20"/>
      <c r="N266" s="20"/>
      <c r="O266" s="20"/>
      <c r="P266" s="20"/>
      <c r="Q266" s="20"/>
      <c r="R266" s="20"/>
      <c r="S266" s="15"/>
      <c r="T266" s="15"/>
      <c r="U266" s="15"/>
      <c r="V266" s="15"/>
      <c r="W266" s="15"/>
      <c r="X266" s="15"/>
      <c r="Y266" s="15"/>
      <c r="Z266" s="15"/>
      <c r="AA266" s="15"/>
    </row>
    <row r="267" spans="1:27" ht="25.5">
      <c r="A267" s="274"/>
      <c r="B267" s="76" t="s">
        <v>78</v>
      </c>
      <c r="C267" s="20" t="s">
        <v>41</v>
      </c>
      <c r="D267" s="20" t="s">
        <v>19</v>
      </c>
      <c r="E267" s="20" t="s">
        <v>721</v>
      </c>
      <c r="F267" s="20"/>
      <c r="G267" s="69" t="s">
        <v>722</v>
      </c>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45950</v>
      </c>
      <c r="B268" s="76" t="s">
        <v>51</v>
      </c>
      <c r="C268" s="20"/>
      <c r="D268" s="20"/>
      <c r="E268" s="20"/>
      <c r="F268" s="20"/>
      <c r="G268" s="16"/>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51</v>
      </c>
      <c r="C269" s="20"/>
      <c r="D269" s="20"/>
      <c r="E269" s="20"/>
      <c r="F269" s="20"/>
      <c r="G269" s="17"/>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51</v>
      </c>
      <c r="C270" s="20"/>
      <c r="D270" s="20"/>
      <c r="E270" s="20"/>
      <c r="F270" s="20"/>
      <c r="G270" s="17"/>
      <c r="H270" s="55" t="s">
        <v>24</v>
      </c>
      <c r="I270" s="20"/>
      <c r="J270" s="20"/>
      <c r="K270" s="20"/>
      <c r="L270" s="20"/>
      <c r="M270" s="20"/>
      <c r="N270" s="20"/>
      <c r="O270" s="20"/>
      <c r="P270" s="20"/>
      <c r="Q270" s="20"/>
      <c r="R270" s="20"/>
      <c r="S270" s="15"/>
      <c r="T270" s="15"/>
      <c r="U270" s="15"/>
      <c r="V270" s="15"/>
      <c r="W270" s="15"/>
      <c r="X270" s="15"/>
      <c r="Y270" s="15"/>
      <c r="Z270" s="15"/>
      <c r="AA270" s="15"/>
    </row>
    <row r="271" spans="1:27" ht="178.5">
      <c r="A271" s="273"/>
      <c r="B271" s="76" t="s">
        <v>78</v>
      </c>
      <c r="C271" s="20" t="s">
        <v>154</v>
      </c>
      <c r="D271" s="20" t="s">
        <v>19</v>
      </c>
      <c r="E271" s="20"/>
      <c r="F271" s="20"/>
      <c r="G271" s="69" t="s">
        <v>723</v>
      </c>
      <c r="H271" s="55" t="s">
        <v>25</v>
      </c>
      <c r="I271" s="20"/>
      <c r="J271" s="20"/>
      <c r="K271" s="20"/>
      <c r="L271" s="20"/>
      <c r="M271" s="20"/>
      <c r="N271" s="20"/>
      <c r="O271" s="20"/>
      <c r="P271" s="20"/>
      <c r="Q271" s="20"/>
      <c r="R271" s="20"/>
      <c r="S271" s="15"/>
      <c r="T271" s="15"/>
      <c r="U271" s="15"/>
      <c r="V271" s="15"/>
      <c r="W271" s="15"/>
      <c r="X271" s="15"/>
      <c r="Y271" s="15"/>
      <c r="Z271" s="15"/>
      <c r="AA271" s="15"/>
    </row>
    <row r="272" spans="1:27" ht="13.5" customHeight="1">
      <c r="A272" s="273"/>
      <c r="B272" s="76" t="s">
        <v>78</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63.75">
      <c r="A273" s="273"/>
      <c r="B273" s="76" t="s">
        <v>78</v>
      </c>
      <c r="C273" s="20" t="s">
        <v>18</v>
      </c>
      <c r="D273" s="20" t="s">
        <v>19</v>
      </c>
      <c r="E273" s="20"/>
      <c r="F273" s="20"/>
      <c r="G273" s="69" t="s">
        <v>724</v>
      </c>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78</v>
      </c>
      <c r="C274" s="20"/>
      <c r="D274" s="20"/>
      <c r="E274" s="20"/>
      <c r="F274" s="20"/>
      <c r="G274" s="16"/>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78</v>
      </c>
      <c r="C275" s="20"/>
      <c r="D275" s="20"/>
      <c r="E275" s="20"/>
      <c r="F275" s="20"/>
      <c r="G275" s="16"/>
      <c r="H275" s="55" t="s">
        <v>29</v>
      </c>
      <c r="I275" s="20"/>
      <c r="J275" s="20"/>
      <c r="K275" s="20"/>
      <c r="L275" s="20"/>
      <c r="M275" s="20"/>
      <c r="N275" s="20"/>
      <c r="O275" s="20"/>
      <c r="P275" s="20"/>
      <c r="Q275" s="20"/>
      <c r="R275" s="20"/>
      <c r="S275" s="15"/>
      <c r="T275" s="15"/>
      <c r="U275" s="15"/>
      <c r="V275" s="15"/>
      <c r="W275" s="15"/>
      <c r="X275" s="15"/>
      <c r="Y275" s="15"/>
      <c r="Z275" s="15"/>
      <c r="AA275" s="15"/>
    </row>
    <row r="276" spans="1:27" ht="12.75">
      <c r="A276" s="273"/>
      <c r="B276" s="76" t="s">
        <v>78</v>
      </c>
      <c r="C276" s="20"/>
      <c r="D276" s="20"/>
      <c r="E276" s="20"/>
      <c r="F276" s="20"/>
      <c r="G276" s="16"/>
      <c r="H276" s="55" t="s">
        <v>30</v>
      </c>
      <c r="I276" s="20"/>
      <c r="J276" s="20"/>
      <c r="K276" s="20"/>
      <c r="L276" s="20"/>
      <c r="M276" s="20"/>
      <c r="N276" s="20"/>
      <c r="O276" s="20"/>
      <c r="P276" s="20"/>
      <c r="Q276" s="20"/>
      <c r="R276" s="20"/>
      <c r="S276" s="15"/>
      <c r="T276" s="15"/>
      <c r="U276" s="15"/>
      <c r="V276" s="15"/>
      <c r="W276" s="15"/>
      <c r="X276" s="15"/>
      <c r="Y276" s="15"/>
      <c r="Z276" s="15"/>
      <c r="AA276" s="15"/>
    </row>
    <row r="277" spans="1:27" ht="63.75">
      <c r="A277" s="273"/>
      <c r="B277" s="76" t="s">
        <v>16</v>
      </c>
      <c r="C277" s="20" t="s">
        <v>54</v>
      </c>
      <c r="D277" s="20" t="s">
        <v>19</v>
      </c>
      <c r="E277" s="20"/>
      <c r="F277" s="20" t="s">
        <v>725</v>
      </c>
      <c r="G277" s="69" t="s">
        <v>726</v>
      </c>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16</v>
      </c>
      <c r="C278" s="20"/>
      <c r="D278" s="20"/>
      <c r="E278" s="20"/>
      <c r="F278" s="20"/>
      <c r="G278" s="17"/>
      <c r="H278" s="55" t="s">
        <v>35</v>
      </c>
      <c r="I278" s="20"/>
      <c r="J278" s="20"/>
      <c r="K278" s="20"/>
      <c r="L278" s="20"/>
      <c r="M278" s="20"/>
      <c r="N278" s="20"/>
      <c r="O278" s="20"/>
      <c r="P278" s="20"/>
      <c r="Q278" s="20"/>
      <c r="R278" s="20"/>
      <c r="S278" s="15"/>
      <c r="T278" s="15"/>
      <c r="U278" s="15"/>
      <c r="V278" s="15"/>
      <c r="W278" s="15"/>
      <c r="X278" s="15"/>
      <c r="Y278" s="15"/>
      <c r="Z278" s="15"/>
      <c r="AA278" s="15"/>
    </row>
    <row r="279" spans="1:27" ht="216.75">
      <c r="A279" s="273"/>
      <c r="B279" s="76" t="s">
        <v>16</v>
      </c>
      <c r="C279" s="20" t="s">
        <v>41</v>
      </c>
      <c r="D279" s="20" t="s">
        <v>19</v>
      </c>
      <c r="E279" s="20"/>
      <c r="F279" s="20" t="s">
        <v>727</v>
      </c>
      <c r="G279" s="69" t="s">
        <v>728</v>
      </c>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16</v>
      </c>
      <c r="C280" s="20"/>
      <c r="D280" s="20"/>
      <c r="E280" s="20"/>
      <c r="F280" s="20"/>
      <c r="G280" s="17"/>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16</v>
      </c>
      <c r="C281" s="20"/>
      <c r="D281" s="20"/>
      <c r="E281" s="20"/>
      <c r="F281" s="20"/>
      <c r="G281" s="17"/>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45951</v>
      </c>
      <c r="B282" s="76" t="s">
        <v>78</v>
      </c>
      <c r="C282" s="20"/>
      <c r="D282" s="20"/>
      <c r="E282" s="20"/>
      <c r="F282" s="20"/>
      <c r="G282" s="17"/>
      <c r="H282" s="61" t="s">
        <v>17</v>
      </c>
      <c r="I282" s="20"/>
      <c r="J282" s="20"/>
      <c r="K282" s="20"/>
      <c r="L282" s="20"/>
      <c r="M282" s="20"/>
      <c r="N282" s="20"/>
      <c r="O282" s="20"/>
      <c r="P282" s="20"/>
      <c r="Q282" s="20"/>
      <c r="R282" s="20"/>
      <c r="S282" s="15"/>
      <c r="T282" s="15"/>
      <c r="U282" s="15"/>
      <c r="V282" s="15"/>
      <c r="W282" s="15"/>
      <c r="X282" s="15"/>
      <c r="Y282" s="15"/>
      <c r="Z282" s="15"/>
      <c r="AA282" s="15"/>
    </row>
    <row r="283" spans="1:27" ht="25.5">
      <c r="A283" s="273"/>
      <c r="B283" s="76" t="s">
        <v>78</v>
      </c>
      <c r="C283" s="20" t="s">
        <v>54</v>
      </c>
      <c r="D283" s="20" t="s">
        <v>19</v>
      </c>
      <c r="E283" s="20"/>
      <c r="F283" s="20"/>
      <c r="G283" s="69" t="s">
        <v>729</v>
      </c>
      <c r="H283" s="55" t="s">
        <v>22</v>
      </c>
      <c r="I283" s="20"/>
      <c r="J283" s="20"/>
      <c r="K283" s="20"/>
      <c r="L283" s="20"/>
      <c r="M283" s="20"/>
      <c r="N283" s="20"/>
      <c r="O283" s="20"/>
      <c r="P283" s="20"/>
      <c r="Q283" s="20"/>
      <c r="R283" s="20"/>
      <c r="S283" s="15"/>
      <c r="T283" s="15"/>
      <c r="U283" s="15"/>
      <c r="V283" s="15"/>
      <c r="W283" s="15"/>
      <c r="X283" s="15"/>
      <c r="Y283" s="15"/>
      <c r="Z283" s="15"/>
      <c r="AA283" s="15"/>
    </row>
    <row r="284" spans="1:27" ht="51">
      <c r="A284" s="273"/>
      <c r="B284" s="76" t="s">
        <v>78</v>
      </c>
      <c r="C284" s="20" t="s">
        <v>54</v>
      </c>
      <c r="D284" s="20" t="s">
        <v>19</v>
      </c>
      <c r="E284" s="20"/>
      <c r="F284" s="20"/>
      <c r="G284" s="69" t="s">
        <v>730</v>
      </c>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78</v>
      </c>
      <c r="C285" s="20"/>
      <c r="D285" s="20"/>
      <c r="E285" s="20"/>
      <c r="F285" s="20"/>
      <c r="G285" s="17"/>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78</v>
      </c>
      <c r="C286" s="20"/>
      <c r="D286" s="20"/>
      <c r="E286" s="20"/>
      <c r="F286" s="20"/>
      <c r="G286" s="17"/>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78</v>
      </c>
      <c r="C287" s="20"/>
      <c r="D287" s="20"/>
      <c r="E287" s="20"/>
      <c r="F287" s="20"/>
      <c r="G287" s="17"/>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16</v>
      </c>
      <c r="C288" s="20"/>
      <c r="D288" s="20"/>
      <c r="E288" s="20"/>
      <c r="F288" s="88"/>
      <c r="G288" s="17"/>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16</v>
      </c>
      <c r="C289" s="20" t="s">
        <v>54</v>
      </c>
      <c r="D289" s="20" t="s">
        <v>19</v>
      </c>
      <c r="E289" s="20"/>
      <c r="F289" s="20"/>
      <c r="G289" s="69" t="s">
        <v>731</v>
      </c>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G290" s="17"/>
      <c r="H290" s="55" t="s">
        <v>30</v>
      </c>
      <c r="I290" s="20"/>
      <c r="J290" s="20"/>
      <c r="K290" s="20"/>
      <c r="L290" s="20"/>
      <c r="M290" s="20"/>
      <c r="N290" s="20"/>
      <c r="O290" s="20"/>
      <c r="P290" s="20"/>
      <c r="Q290" s="20"/>
      <c r="R290" s="20"/>
      <c r="S290" s="15"/>
      <c r="T290" s="15"/>
      <c r="U290" s="15"/>
      <c r="V290" s="15"/>
      <c r="W290" s="15"/>
      <c r="X290" s="15"/>
      <c r="Y290" s="15"/>
      <c r="Z290" s="15"/>
      <c r="AA290" s="15"/>
    </row>
    <row r="291" spans="1:27" ht="102">
      <c r="A291" s="273"/>
      <c r="B291" s="76" t="s">
        <v>343</v>
      </c>
      <c r="C291" s="20" t="s">
        <v>41</v>
      </c>
      <c r="D291" s="20" t="s">
        <v>19</v>
      </c>
      <c r="E291" s="20"/>
      <c r="F291" s="20"/>
      <c r="G291" s="69" t="s">
        <v>732</v>
      </c>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343</v>
      </c>
      <c r="C292" s="20" t="s">
        <v>18</v>
      </c>
      <c r="D292" s="20" t="s">
        <v>19</v>
      </c>
      <c r="E292" s="20"/>
      <c r="F292" s="20"/>
      <c r="G292" s="69" t="s">
        <v>733</v>
      </c>
      <c r="H292" s="55" t="s">
        <v>35</v>
      </c>
      <c r="I292" s="20"/>
      <c r="J292" s="20"/>
      <c r="K292" s="20"/>
      <c r="L292" s="20"/>
      <c r="M292" s="20"/>
      <c r="N292" s="20"/>
      <c r="O292" s="20"/>
      <c r="P292" s="20"/>
      <c r="Q292" s="20"/>
      <c r="R292" s="20"/>
      <c r="S292" s="15"/>
      <c r="T292" s="15"/>
      <c r="U292" s="15"/>
      <c r="V292" s="15"/>
      <c r="W292" s="15"/>
      <c r="X292" s="15"/>
      <c r="Y292" s="15"/>
      <c r="Z292" s="15"/>
      <c r="AA292" s="15"/>
    </row>
    <row r="293" spans="1:27" ht="76.5">
      <c r="A293" s="273"/>
      <c r="B293" s="76" t="s">
        <v>343</v>
      </c>
      <c r="C293" s="20" t="s">
        <v>18</v>
      </c>
      <c r="D293" s="20" t="s">
        <v>19</v>
      </c>
      <c r="E293" s="20"/>
      <c r="F293" s="20"/>
      <c r="G293" s="69" t="s">
        <v>734</v>
      </c>
      <c r="H293" s="55" t="s">
        <v>36</v>
      </c>
      <c r="I293" s="20"/>
      <c r="J293" s="20"/>
      <c r="K293" s="20"/>
      <c r="L293" s="20"/>
      <c r="M293" s="20"/>
      <c r="N293" s="20"/>
      <c r="O293" s="20"/>
      <c r="P293" s="20"/>
      <c r="Q293" s="20"/>
      <c r="R293" s="20"/>
      <c r="S293" s="15"/>
      <c r="T293" s="15"/>
      <c r="U293" s="15"/>
      <c r="V293" s="15"/>
      <c r="W293" s="15"/>
      <c r="X293" s="15"/>
      <c r="Y293" s="15"/>
      <c r="Z293" s="15"/>
      <c r="AA293" s="15"/>
    </row>
    <row r="294" spans="1:27" ht="51">
      <c r="A294" s="273"/>
      <c r="B294" s="76" t="s">
        <v>343</v>
      </c>
      <c r="C294" s="20" t="s">
        <v>18</v>
      </c>
      <c r="D294" s="20" t="s">
        <v>19</v>
      </c>
      <c r="E294" s="20"/>
      <c r="F294" s="20"/>
      <c r="G294" s="69" t="s">
        <v>735</v>
      </c>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343</v>
      </c>
      <c r="C295" s="20"/>
      <c r="D295" s="20"/>
      <c r="E295" s="20"/>
      <c r="F295" s="20"/>
      <c r="G295" s="17"/>
      <c r="H295" s="62" t="s">
        <v>38</v>
      </c>
      <c r="I295" s="20"/>
      <c r="J295" s="20"/>
      <c r="K295" s="20"/>
      <c r="L295" s="20"/>
      <c r="M295" s="20"/>
      <c r="N295" s="20"/>
      <c r="O295" s="20"/>
      <c r="P295" s="20"/>
      <c r="Q295" s="20"/>
      <c r="R295" s="20"/>
      <c r="S295" s="15"/>
      <c r="T295" s="15"/>
      <c r="U295" s="15"/>
      <c r="V295" s="15"/>
      <c r="W295" s="15"/>
      <c r="X295" s="15"/>
      <c r="Y295" s="15"/>
      <c r="Z295" s="15"/>
      <c r="AA295" s="15"/>
    </row>
    <row r="296" spans="1:27" ht="51">
      <c r="A296" s="272">
        <v>45952</v>
      </c>
      <c r="B296" s="76" t="s">
        <v>51</v>
      </c>
      <c r="C296" s="20" t="s">
        <v>18</v>
      </c>
      <c r="D296" s="20" t="s">
        <v>19</v>
      </c>
      <c r="E296" s="20"/>
      <c r="F296" s="96"/>
      <c r="G296" s="69" t="s">
        <v>736</v>
      </c>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51</v>
      </c>
      <c r="C297" s="20"/>
      <c r="D297" s="20"/>
      <c r="E297" s="20"/>
      <c r="F297" s="20"/>
      <c r="G297" s="17"/>
      <c r="H297" s="55" t="s">
        <v>22</v>
      </c>
      <c r="I297" s="20"/>
      <c r="J297" s="20"/>
      <c r="K297" s="20"/>
      <c r="L297" s="20"/>
      <c r="M297" s="20"/>
      <c r="N297" s="20"/>
      <c r="O297" s="20"/>
      <c r="P297" s="20"/>
      <c r="Q297" s="20"/>
      <c r="R297" s="20"/>
      <c r="S297" s="15"/>
      <c r="T297" s="15"/>
      <c r="U297" s="15"/>
      <c r="V297" s="15"/>
      <c r="W297" s="15"/>
      <c r="X297" s="15"/>
      <c r="Y297" s="15"/>
      <c r="Z297" s="15"/>
      <c r="AA297" s="15"/>
    </row>
    <row r="298" spans="1:27" ht="15">
      <c r="A298" s="273"/>
      <c r="B298" s="76" t="s">
        <v>51</v>
      </c>
      <c r="C298" s="20"/>
      <c r="D298" s="20"/>
      <c r="E298" s="20"/>
      <c r="F298" s="96"/>
      <c r="G298" s="17"/>
      <c r="H298" s="55" t="s">
        <v>24</v>
      </c>
      <c r="I298" s="20"/>
      <c r="J298" s="20"/>
      <c r="K298" s="20"/>
      <c r="L298" s="20"/>
      <c r="M298" s="20"/>
      <c r="N298" s="20"/>
      <c r="O298" s="20"/>
      <c r="P298" s="20"/>
      <c r="Q298" s="20"/>
      <c r="R298" s="20"/>
      <c r="S298" s="15"/>
      <c r="T298" s="15"/>
      <c r="U298" s="15"/>
      <c r="V298" s="15"/>
      <c r="W298" s="15"/>
      <c r="X298" s="15"/>
      <c r="Y298" s="15"/>
      <c r="Z298" s="15"/>
      <c r="AA298" s="15"/>
    </row>
    <row r="299" spans="1:27" ht="51">
      <c r="A299" s="273"/>
      <c r="B299" s="76" t="s">
        <v>78</v>
      </c>
      <c r="C299" s="20" t="s">
        <v>54</v>
      </c>
      <c r="D299" s="20" t="s">
        <v>19</v>
      </c>
      <c r="E299" s="20"/>
      <c r="F299" s="20"/>
      <c r="G299" s="69" t="s">
        <v>737</v>
      </c>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78</v>
      </c>
      <c r="C300" s="20" t="s">
        <v>18</v>
      </c>
      <c r="D300" s="20" t="s">
        <v>19</v>
      </c>
      <c r="E300" s="20"/>
      <c r="F300" s="20"/>
      <c r="G300" s="69" t="s">
        <v>738</v>
      </c>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78</v>
      </c>
      <c r="C301" s="20"/>
      <c r="D301" s="20"/>
      <c r="E301" s="20"/>
      <c r="F301" s="20"/>
      <c r="G301" s="17"/>
      <c r="H301" s="55" t="s">
        <v>27</v>
      </c>
      <c r="I301" s="20"/>
      <c r="J301" s="20"/>
      <c r="K301" s="20"/>
      <c r="L301" s="20"/>
      <c r="M301" s="20"/>
      <c r="N301" s="20"/>
      <c r="O301" s="20"/>
      <c r="P301" s="20"/>
      <c r="Q301" s="20"/>
      <c r="R301" s="20"/>
      <c r="S301" s="15"/>
      <c r="T301" s="15"/>
      <c r="U301" s="15"/>
      <c r="V301" s="15"/>
      <c r="W301" s="15"/>
      <c r="X301" s="15"/>
      <c r="Y301" s="15"/>
      <c r="Z301" s="15"/>
      <c r="AA301" s="15"/>
    </row>
    <row r="302" spans="1:27" ht="140.25">
      <c r="A302" s="273"/>
      <c r="B302" s="76" t="s">
        <v>78</v>
      </c>
      <c r="C302" s="20" t="s">
        <v>18</v>
      </c>
      <c r="D302" s="20" t="s">
        <v>19</v>
      </c>
      <c r="E302" s="20"/>
      <c r="F302" s="20"/>
      <c r="G302" s="69" t="s">
        <v>739</v>
      </c>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17"/>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78</v>
      </c>
      <c r="C304" s="20"/>
      <c r="D304" s="20"/>
      <c r="E304" s="20"/>
      <c r="F304" s="20"/>
      <c r="G304" s="17"/>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16</v>
      </c>
      <c r="C305" s="20"/>
      <c r="D305" s="20"/>
      <c r="E305" s="20"/>
      <c r="F305" s="20"/>
      <c r="G305" s="17"/>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16</v>
      </c>
      <c r="C306" s="20"/>
      <c r="D306" s="20"/>
      <c r="E306" s="20"/>
      <c r="F306" s="20"/>
      <c r="G306" s="17"/>
      <c r="H306" s="55" t="s">
        <v>35</v>
      </c>
      <c r="I306" s="20"/>
      <c r="J306" s="20"/>
      <c r="K306" s="20"/>
      <c r="L306" s="20"/>
      <c r="M306" s="20"/>
      <c r="N306" s="20"/>
      <c r="O306" s="20"/>
      <c r="P306" s="20"/>
      <c r="Q306" s="20"/>
      <c r="R306" s="20"/>
      <c r="S306" s="15"/>
      <c r="T306" s="15"/>
      <c r="U306" s="15"/>
      <c r="V306" s="15"/>
      <c r="W306" s="15"/>
      <c r="X306" s="15"/>
      <c r="Y306" s="15"/>
      <c r="Z306" s="15"/>
      <c r="AA306" s="15"/>
    </row>
    <row r="307" spans="1:27" ht="76.5">
      <c r="A307" s="273"/>
      <c r="B307" s="76" t="s">
        <v>16</v>
      </c>
      <c r="C307" s="20" t="s">
        <v>18</v>
      </c>
      <c r="D307" s="20" t="s">
        <v>19</v>
      </c>
      <c r="E307" s="20"/>
      <c r="F307" s="20"/>
      <c r="G307" s="69" t="s">
        <v>740</v>
      </c>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16</v>
      </c>
      <c r="C308" s="20"/>
      <c r="D308" s="20"/>
      <c r="E308" s="20"/>
      <c r="F308" s="20"/>
      <c r="G308" s="17"/>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16</v>
      </c>
      <c r="C309" s="20"/>
      <c r="D309" s="20"/>
      <c r="E309" s="20"/>
      <c r="F309" s="20"/>
      <c r="G309" s="17"/>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45953</v>
      </c>
      <c r="B310" s="76" t="s">
        <v>78</v>
      </c>
      <c r="C310" s="20"/>
      <c r="D310" s="20"/>
      <c r="E310" s="20"/>
      <c r="F310" s="20"/>
      <c r="G310" s="17"/>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78</v>
      </c>
      <c r="C311" s="20"/>
      <c r="D311" s="20"/>
      <c r="E311" s="20"/>
      <c r="F311" s="20"/>
      <c r="G311" s="17"/>
      <c r="H311" s="55" t="s">
        <v>22</v>
      </c>
      <c r="I311" s="20"/>
      <c r="J311" s="20"/>
      <c r="K311" s="20"/>
      <c r="L311" s="20"/>
      <c r="M311" s="20"/>
      <c r="N311" s="20"/>
      <c r="O311" s="20"/>
      <c r="P311" s="20"/>
      <c r="Q311" s="20"/>
      <c r="R311" s="20"/>
      <c r="S311" s="15"/>
      <c r="T311" s="15"/>
      <c r="U311" s="15"/>
      <c r="V311" s="15"/>
      <c r="W311" s="15"/>
      <c r="X311" s="15"/>
      <c r="Y311" s="15"/>
      <c r="Z311" s="15"/>
      <c r="AA311" s="15"/>
    </row>
    <row r="312" spans="1:27" ht="63.75">
      <c r="A312" s="273"/>
      <c r="B312" s="76" t="s">
        <v>78</v>
      </c>
      <c r="C312" s="20" t="s">
        <v>18</v>
      </c>
      <c r="D312" s="20" t="s">
        <v>19</v>
      </c>
      <c r="E312" s="20"/>
      <c r="F312" s="20"/>
      <c r="G312" s="69" t="s">
        <v>741</v>
      </c>
      <c r="H312" s="55" t="s">
        <v>24</v>
      </c>
      <c r="I312" s="20"/>
      <c r="J312" s="20"/>
      <c r="K312" s="20"/>
      <c r="L312" s="20"/>
      <c r="M312" s="20"/>
      <c r="N312" s="20"/>
      <c r="O312" s="20"/>
      <c r="P312" s="20"/>
      <c r="Q312" s="20"/>
      <c r="R312" s="20"/>
      <c r="S312" s="15"/>
      <c r="T312" s="15"/>
      <c r="U312" s="15"/>
      <c r="V312" s="15"/>
      <c r="W312" s="15"/>
      <c r="X312" s="15"/>
      <c r="Y312" s="15"/>
      <c r="Z312" s="15"/>
      <c r="AA312" s="15"/>
    </row>
    <row r="313" spans="1:27" ht="63.75">
      <c r="A313" s="273"/>
      <c r="B313" s="76" t="s">
        <v>78</v>
      </c>
      <c r="C313" s="20" t="s">
        <v>18</v>
      </c>
      <c r="D313" s="20" t="s">
        <v>19</v>
      </c>
      <c r="E313" s="78"/>
      <c r="F313" s="78"/>
      <c r="G313" s="69" t="s">
        <v>742</v>
      </c>
      <c r="H313" s="55" t="s">
        <v>25</v>
      </c>
      <c r="I313" s="20"/>
      <c r="J313" s="20"/>
      <c r="K313" s="20"/>
      <c r="L313" s="20"/>
      <c r="M313" s="20"/>
      <c r="N313" s="20"/>
      <c r="O313" s="20"/>
      <c r="P313" s="20"/>
      <c r="Q313" s="20"/>
      <c r="R313" s="20"/>
      <c r="S313" s="15"/>
      <c r="T313" s="15"/>
      <c r="U313" s="15"/>
      <c r="V313" s="15"/>
      <c r="W313" s="15"/>
      <c r="X313" s="15"/>
      <c r="Y313" s="15"/>
      <c r="Z313" s="15"/>
      <c r="AA313" s="15"/>
    </row>
    <row r="314" spans="1:27" ht="89.25">
      <c r="A314" s="273"/>
      <c r="B314" s="76" t="s">
        <v>78</v>
      </c>
      <c r="C314" s="20" t="s">
        <v>18</v>
      </c>
      <c r="D314" s="20" t="s">
        <v>19</v>
      </c>
      <c r="E314" s="20"/>
      <c r="F314" s="20"/>
      <c r="G314" s="69" t="s">
        <v>743</v>
      </c>
      <c r="H314" s="55" t="s">
        <v>26</v>
      </c>
      <c r="I314" s="20"/>
      <c r="J314" s="20"/>
      <c r="K314" s="20"/>
      <c r="L314" s="20"/>
      <c r="M314" s="20"/>
      <c r="N314" s="20"/>
      <c r="O314" s="20"/>
      <c r="P314" s="20"/>
      <c r="Q314" s="20"/>
      <c r="R314" s="20"/>
      <c r="S314" s="15"/>
      <c r="T314" s="15"/>
      <c r="U314" s="15"/>
      <c r="V314" s="15"/>
      <c r="W314" s="15"/>
      <c r="X314" s="15"/>
      <c r="Y314" s="15"/>
      <c r="Z314" s="15"/>
      <c r="AA314" s="15"/>
    </row>
    <row r="315" spans="1:27" ht="25.5">
      <c r="A315" s="273"/>
      <c r="B315" s="76" t="s">
        <v>78</v>
      </c>
      <c r="C315" s="20" t="s">
        <v>18</v>
      </c>
      <c r="D315" s="20" t="s">
        <v>19</v>
      </c>
      <c r="E315" s="20"/>
      <c r="F315" s="20"/>
      <c r="G315" s="69" t="s">
        <v>744</v>
      </c>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v>
      </c>
      <c r="C316" s="20" t="s">
        <v>18</v>
      </c>
      <c r="D316" s="20" t="s">
        <v>19</v>
      </c>
      <c r="E316" s="20"/>
      <c r="F316" s="20"/>
      <c r="G316" s="73" t="s">
        <v>745</v>
      </c>
      <c r="H316" s="55" t="s">
        <v>28</v>
      </c>
      <c r="I316" s="20"/>
      <c r="J316" s="20"/>
      <c r="K316" s="20"/>
      <c r="L316" s="20"/>
      <c r="M316" s="20"/>
      <c r="N316" s="20"/>
      <c r="O316" s="20"/>
      <c r="P316" s="20"/>
      <c r="Q316" s="20"/>
      <c r="R316" s="20"/>
      <c r="S316" s="15"/>
      <c r="T316" s="15"/>
      <c r="U316" s="15"/>
      <c r="V316" s="15"/>
      <c r="W316" s="15"/>
      <c r="X316" s="15"/>
      <c r="Y316" s="15"/>
      <c r="Z316" s="15"/>
      <c r="AA316" s="15"/>
    </row>
    <row r="317" spans="1:27" ht="51">
      <c r="A317" s="273"/>
      <c r="B317" s="76" t="s">
        <v>78</v>
      </c>
      <c r="C317" s="20" t="s">
        <v>44</v>
      </c>
      <c r="D317" s="20" t="s">
        <v>19</v>
      </c>
      <c r="E317" s="20"/>
      <c r="F317" s="20"/>
      <c r="G317" s="69" t="s">
        <v>746</v>
      </c>
      <c r="H317" s="55" t="s">
        <v>29</v>
      </c>
      <c r="I317" s="20"/>
      <c r="J317" s="20"/>
      <c r="K317" s="20"/>
      <c r="L317" s="20"/>
      <c r="M317" s="20"/>
      <c r="N317" s="20"/>
      <c r="O317" s="20"/>
      <c r="P317" s="20"/>
      <c r="Q317" s="20"/>
      <c r="R317" s="20"/>
      <c r="S317" s="15"/>
      <c r="T317" s="15"/>
      <c r="U317" s="15"/>
      <c r="V317" s="15"/>
      <c r="W317" s="15"/>
      <c r="X317" s="15"/>
      <c r="Y317" s="15"/>
      <c r="Z317" s="15"/>
      <c r="AA317" s="15"/>
    </row>
    <row r="318" spans="1:27" ht="178.5">
      <c r="A318" s="273"/>
      <c r="B318" s="76" t="s">
        <v>78</v>
      </c>
      <c r="C318" s="20" t="s">
        <v>18</v>
      </c>
      <c r="D318" s="20" t="s">
        <v>19</v>
      </c>
      <c r="E318" s="20"/>
      <c r="F318" s="20"/>
      <c r="G318" s="69" t="s">
        <v>747</v>
      </c>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16</v>
      </c>
      <c r="C319" s="20"/>
      <c r="D319" s="20"/>
      <c r="E319" s="20"/>
      <c r="F319" s="20"/>
      <c r="G319" s="17"/>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16</v>
      </c>
      <c r="C320" s="20"/>
      <c r="D320" s="20"/>
      <c r="E320" s="20"/>
      <c r="F320" s="20"/>
      <c r="G320" s="17"/>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16</v>
      </c>
      <c r="C321" s="20"/>
      <c r="D321" s="20"/>
      <c r="E321" s="20"/>
      <c r="F321" s="20"/>
      <c r="G321" s="17"/>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16</v>
      </c>
      <c r="C322" s="20"/>
      <c r="D322" s="20"/>
      <c r="E322" s="20"/>
      <c r="F322" s="20"/>
      <c r="G322" s="17"/>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16</v>
      </c>
      <c r="C323" s="20"/>
      <c r="D323" s="20"/>
      <c r="E323" s="20"/>
      <c r="F323" s="20"/>
      <c r="G323" s="17"/>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45954</v>
      </c>
      <c r="B324" s="76" t="s">
        <v>51</v>
      </c>
      <c r="C324" s="20"/>
      <c r="D324" s="20"/>
      <c r="E324" s="20"/>
      <c r="F324" s="20"/>
      <c r="G324" s="17"/>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51</v>
      </c>
      <c r="C325" s="20"/>
      <c r="D325" s="20"/>
      <c r="E325" s="20"/>
      <c r="F325" s="20"/>
      <c r="G325" s="17"/>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51</v>
      </c>
      <c r="C326" s="20"/>
      <c r="D326" s="20"/>
      <c r="E326" s="20"/>
      <c r="F326" s="20"/>
      <c r="G326" s="16"/>
      <c r="H326" s="55" t="s">
        <v>24</v>
      </c>
      <c r="I326" s="20"/>
      <c r="J326" s="20"/>
      <c r="K326" s="20"/>
      <c r="L326" s="20"/>
      <c r="M326" s="20"/>
      <c r="N326" s="20"/>
      <c r="O326" s="20"/>
      <c r="P326" s="20"/>
      <c r="Q326" s="20"/>
      <c r="R326" s="20"/>
      <c r="S326" s="15"/>
      <c r="T326" s="15"/>
      <c r="U326" s="15"/>
      <c r="V326" s="15"/>
      <c r="W326" s="15"/>
      <c r="X326" s="15"/>
      <c r="Y326" s="15"/>
      <c r="Z326" s="15"/>
      <c r="AA326" s="15"/>
    </row>
    <row r="327" spans="1:27" ht="12.75">
      <c r="A327" s="273"/>
      <c r="B327" s="76" t="s">
        <v>78</v>
      </c>
      <c r="C327" s="20"/>
      <c r="D327" s="20"/>
      <c r="E327" s="20"/>
      <c r="F327" s="20"/>
      <c r="G327" s="17"/>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78</v>
      </c>
      <c r="C328" s="20"/>
      <c r="D328" s="20"/>
      <c r="E328" s="20"/>
      <c r="F328" s="20"/>
      <c r="G328" s="17"/>
      <c r="H328" s="55" t="s">
        <v>26</v>
      </c>
      <c r="I328" s="20"/>
      <c r="J328" s="20"/>
      <c r="K328" s="20"/>
      <c r="L328" s="20"/>
      <c r="M328" s="20"/>
      <c r="N328" s="20"/>
      <c r="O328" s="20"/>
      <c r="P328" s="20"/>
      <c r="Q328" s="20"/>
      <c r="R328" s="20"/>
      <c r="S328" s="15"/>
      <c r="T328" s="15"/>
      <c r="U328" s="15"/>
      <c r="V328" s="15"/>
      <c r="W328" s="15"/>
      <c r="X328" s="15"/>
      <c r="Y328" s="15"/>
      <c r="Z328" s="15"/>
      <c r="AA328" s="15"/>
    </row>
    <row r="329" spans="1:27" ht="204">
      <c r="A329" s="273"/>
      <c r="B329" s="76" t="s">
        <v>78</v>
      </c>
      <c r="C329" s="20" t="s">
        <v>41</v>
      </c>
      <c r="D329" s="20" t="s">
        <v>19</v>
      </c>
      <c r="E329" s="20"/>
      <c r="F329" s="20"/>
      <c r="G329" s="107" t="s">
        <v>748</v>
      </c>
      <c r="H329" s="55" t="s">
        <v>27</v>
      </c>
      <c r="I329" s="20"/>
      <c r="J329" s="20"/>
      <c r="K329" s="20"/>
      <c r="L329" s="20"/>
      <c r="M329" s="20"/>
      <c r="N329" s="20"/>
      <c r="O329" s="20"/>
      <c r="P329" s="20"/>
      <c r="Q329" s="20"/>
      <c r="R329" s="20"/>
      <c r="S329" s="15"/>
      <c r="T329" s="15"/>
      <c r="U329" s="15"/>
      <c r="V329" s="15"/>
      <c r="W329" s="15"/>
      <c r="X329" s="15"/>
      <c r="Y329" s="15"/>
      <c r="Z329" s="15"/>
      <c r="AA329" s="15"/>
    </row>
    <row r="330" spans="1:27" ht="409.5">
      <c r="A330" s="273"/>
      <c r="B330" s="76" t="s">
        <v>78</v>
      </c>
      <c r="C330" s="20" t="s">
        <v>41</v>
      </c>
      <c r="D330" s="20" t="s">
        <v>19</v>
      </c>
      <c r="E330" s="20"/>
      <c r="F330" s="20"/>
      <c r="G330" s="69" t="s">
        <v>749</v>
      </c>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78</v>
      </c>
      <c r="C331" s="20"/>
      <c r="D331" s="20"/>
      <c r="E331" s="20"/>
      <c r="F331" s="20"/>
      <c r="G331" s="17"/>
      <c r="H331" s="55" t="s">
        <v>29</v>
      </c>
      <c r="I331" s="20"/>
      <c r="J331" s="20"/>
      <c r="K331" s="20"/>
      <c r="L331" s="20"/>
      <c r="M331" s="20"/>
      <c r="N331" s="20"/>
      <c r="O331" s="20"/>
      <c r="P331" s="20"/>
      <c r="Q331" s="20"/>
      <c r="R331" s="20"/>
      <c r="S331" s="15"/>
      <c r="T331" s="15"/>
      <c r="U331" s="15"/>
      <c r="V331" s="15"/>
      <c r="W331" s="15"/>
      <c r="X331" s="15"/>
      <c r="Y331" s="15"/>
      <c r="Z331" s="15"/>
      <c r="AA331" s="15"/>
    </row>
    <row r="332" spans="1:27" ht="51">
      <c r="A332" s="273"/>
      <c r="B332" s="76" t="s">
        <v>16</v>
      </c>
      <c r="C332" s="20" t="s">
        <v>399</v>
      </c>
      <c r="D332" s="20" t="s">
        <v>19</v>
      </c>
      <c r="E332" s="20"/>
      <c r="F332" s="20"/>
      <c r="G332" s="69" t="s">
        <v>750</v>
      </c>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16</v>
      </c>
      <c r="C333" s="20"/>
      <c r="D333" s="20"/>
      <c r="E333" s="20"/>
      <c r="F333" s="20"/>
      <c r="G333" s="17"/>
      <c r="H333" s="55" t="s">
        <v>34</v>
      </c>
      <c r="I333" s="20"/>
      <c r="J333" s="20"/>
      <c r="K333" s="20"/>
      <c r="L333" s="20"/>
      <c r="M333" s="20"/>
      <c r="N333" s="20"/>
      <c r="O333" s="20"/>
      <c r="P333" s="20"/>
      <c r="Q333" s="20"/>
      <c r="R333" s="20"/>
      <c r="S333" s="15"/>
      <c r="T333" s="15"/>
      <c r="U333" s="15"/>
      <c r="V333" s="15"/>
      <c r="W333" s="15"/>
      <c r="X333" s="15"/>
      <c r="Y333" s="15"/>
      <c r="Z333" s="15"/>
      <c r="AA333" s="15"/>
    </row>
    <row r="334" spans="1:27" ht="12.75">
      <c r="A334" s="273"/>
      <c r="B334" s="76" t="s">
        <v>16</v>
      </c>
      <c r="C334" s="20"/>
      <c r="D334" s="20"/>
      <c r="E334" s="20"/>
      <c r="F334" s="20"/>
      <c r="G334" s="17"/>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16</v>
      </c>
      <c r="C335" s="20"/>
      <c r="D335" s="20"/>
      <c r="E335" s="20"/>
      <c r="F335" s="20"/>
      <c r="G335" s="17"/>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16</v>
      </c>
      <c r="C336" s="20"/>
      <c r="D336" s="20"/>
      <c r="E336" s="20"/>
      <c r="F336" s="20"/>
      <c r="G336" s="17"/>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16</v>
      </c>
      <c r="C337" s="20"/>
      <c r="D337" s="20"/>
      <c r="E337" s="20"/>
      <c r="F337" s="20"/>
      <c r="G337" s="17"/>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45955</v>
      </c>
      <c r="B338" s="76" t="s">
        <v>78</v>
      </c>
      <c r="C338" s="20"/>
      <c r="D338" s="20"/>
      <c r="E338" s="20"/>
      <c r="F338" s="20"/>
      <c r="G338" s="20"/>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78</v>
      </c>
      <c r="C339" s="20"/>
      <c r="D339" s="20"/>
      <c r="E339" s="20"/>
      <c r="F339" s="20"/>
      <c r="G339" s="20"/>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78</v>
      </c>
      <c r="C340" s="20"/>
      <c r="D340" s="20"/>
      <c r="E340" s="20"/>
      <c r="F340" s="20"/>
      <c r="G340" s="20"/>
      <c r="H340" s="55" t="s">
        <v>24</v>
      </c>
      <c r="I340" s="20"/>
      <c r="J340" s="20"/>
      <c r="K340" s="20"/>
      <c r="L340" s="20"/>
      <c r="M340" s="20"/>
      <c r="N340" s="20"/>
      <c r="O340" s="20"/>
      <c r="P340" s="20"/>
      <c r="Q340" s="20"/>
      <c r="R340" s="20"/>
      <c r="S340" s="15"/>
      <c r="T340" s="15"/>
      <c r="U340" s="15"/>
      <c r="V340" s="15"/>
      <c r="W340" s="15"/>
      <c r="X340" s="15"/>
      <c r="Y340" s="15"/>
      <c r="Z340" s="15"/>
      <c r="AA340" s="15"/>
    </row>
    <row r="341" spans="1:27" ht="102">
      <c r="A341" s="273"/>
      <c r="B341" s="76" t="s">
        <v>78</v>
      </c>
      <c r="C341" s="20" t="s">
        <v>18</v>
      </c>
      <c r="D341" s="20" t="s">
        <v>19</v>
      </c>
      <c r="E341" s="20"/>
      <c r="F341" s="20"/>
      <c r="G341" s="69" t="s">
        <v>751</v>
      </c>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78</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78</v>
      </c>
      <c r="C343" s="20"/>
      <c r="D343" s="20"/>
      <c r="E343" s="20"/>
      <c r="F343" s="20"/>
      <c r="G343" s="20"/>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78</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78</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78</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78</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14.75">
      <c r="A348" s="273"/>
      <c r="B348" s="76" t="s">
        <v>78</v>
      </c>
      <c r="C348" s="20" t="s">
        <v>41</v>
      </c>
      <c r="D348" s="20" t="s">
        <v>31</v>
      </c>
      <c r="E348" s="20" t="s">
        <v>752</v>
      </c>
      <c r="F348" s="20"/>
      <c r="G348" s="69" t="s">
        <v>753</v>
      </c>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78</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25.5">
      <c r="A352" s="272">
        <v>45956</v>
      </c>
      <c r="B352" s="76" t="s">
        <v>78</v>
      </c>
      <c r="C352" s="20" t="s">
        <v>18</v>
      </c>
      <c r="D352" s="20" t="s">
        <v>19</v>
      </c>
      <c r="E352" s="20"/>
      <c r="F352" s="20"/>
      <c r="G352" s="69" t="s">
        <v>754</v>
      </c>
      <c r="H352" s="61" t="s">
        <v>17</v>
      </c>
      <c r="I352" s="20"/>
      <c r="J352" s="20"/>
      <c r="K352" s="20"/>
      <c r="L352" s="20"/>
      <c r="M352" s="20"/>
      <c r="N352" s="20"/>
      <c r="O352" s="20"/>
      <c r="P352" s="20"/>
      <c r="Q352" s="20"/>
      <c r="R352" s="20"/>
      <c r="S352" s="15"/>
      <c r="T352" s="15"/>
      <c r="U352" s="15"/>
      <c r="V352" s="15"/>
      <c r="W352" s="15"/>
      <c r="X352" s="15"/>
      <c r="Y352" s="15"/>
      <c r="Z352" s="15"/>
      <c r="AA352" s="15"/>
    </row>
    <row r="353" spans="1:27" ht="51">
      <c r="A353" s="273"/>
      <c r="B353" s="76" t="s">
        <v>78</v>
      </c>
      <c r="C353" s="20" t="s">
        <v>18</v>
      </c>
      <c r="D353" s="20" t="s">
        <v>19</v>
      </c>
      <c r="E353" s="20"/>
      <c r="F353" s="20"/>
      <c r="G353" s="69" t="s">
        <v>755</v>
      </c>
      <c r="H353" s="55" t="s">
        <v>22</v>
      </c>
      <c r="I353" s="20"/>
      <c r="J353" s="20"/>
      <c r="K353" s="20"/>
      <c r="L353" s="20"/>
      <c r="M353" s="20"/>
      <c r="N353" s="20"/>
      <c r="O353" s="20"/>
      <c r="P353" s="20"/>
      <c r="Q353" s="20"/>
      <c r="R353" s="20"/>
      <c r="S353" s="15"/>
      <c r="T353" s="15"/>
      <c r="U353" s="15"/>
      <c r="V353" s="15"/>
      <c r="W353" s="15"/>
      <c r="X353" s="15"/>
      <c r="Y353" s="15"/>
      <c r="Z353" s="15"/>
      <c r="AA353" s="15"/>
    </row>
    <row r="354" spans="1:27" ht="114.75">
      <c r="A354" s="273"/>
      <c r="B354" s="76" t="s">
        <v>78</v>
      </c>
      <c r="C354" s="20" t="s">
        <v>18</v>
      </c>
      <c r="D354" s="20" t="s">
        <v>19</v>
      </c>
      <c r="E354" s="20"/>
      <c r="F354" s="20"/>
      <c r="G354" s="69" t="s">
        <v>756</v>
      </c>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78</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78</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51">
      <c r="A357" s="273"/>
      <c r="B357" s="76" t="s">
        <v>78</v>
      </c>
      <c r="C357" s="20" t="s">
        <v>18</v>
      </c>
      <c r="D357" s="20" t="s">
        <v>19</v>
      </c>
      <c r="E357" s="20"/>
      <c r="F357" s="20"/>
      <c r="G357" s="69" t="s">
        <v>757</v>
      </c>
      <c r="H357" s="55" t="s">
        <v>27</v>
      </c>
      <c r="I357" s="20"/>
      <c r="J357" s="20"/>
      <c r="K357" s="20"/>
      <c r="L357" s="20"/>
      <c r="M357" s="20"/>
      <c r="N357" s="20"/>
      <c r="O357" s="20"/>
      <c r="P357" s="20"/>
      <c r="Q357" s="20"/>
      <c r="R357" s="20"/>
      <c r="S357" s="15"/>
      <c r="T357" s="15"/>
      <c r="U357" s="15"/>
      <c r="V357" s="15"/>
      <c r="W357" s="15"/>
      <c r="X357" s="15"/>
      <c r="Y357" s="15"/>
      <c r="Z357" s="15"/>
      <c r="AA357" s="15"/>
    </row>
    <row r="358" spans="1:27" ht="178.5">
      <c r="A358" s="273"/>
      <c r="B358" s="76" t="s">
        <v>78</v>
      </c>
      <c r="C358" s="20" t="s">
        <v>18</v>
      </c>
      <c r="D358" s="20" t="s">
        <v>19</v>
      </c>
      <c r="E358" s="20"/>
      <c r="F358" s="20"/>
      <c r="G358" s="69" t="s">
        <v>758</v>
      </c>
      <c r="H358" s="55" t="s">
        <v>28</v>
      </c>
      <c r="I358" s="20"/>
      <c r="J358" s="20"/>
      <c r="K358" s="20"/>
      <c r="L358" s="20"/>
      <c r="M358" s="20"/>
      <c r="N358" s="20"/>
      <c r="O358" s="20"/>
      <c r="P358" s="20"/>
      <c r="Q358" s="20"/>
      <c r="R358" s="20"/>
      <c r="S358" s="15"/>
      <c r="T358" s="15"/>
      <c r="U358" s="15"/>
      <c r="V358" s="15"/>
      <c r="W358" s="15"/>
      <c r="X358" s="15"/>
      <c r="Y358" s="15"/>
      <c r="Z358" s="15"/>
      <c r="AA358" s="15"/>
    </row>
    <row r="359" spans="1:27" ht="76.5">
      <c r="A359" s="273"/>
      <c r="B359" s="76" t="s">
        <v>78</v>
      </c>
      <c r="C359" s="20" t="s">
        <v>18</v>
      </c>
      <c r="D359" s="20" t="s">
        <v>19</v>
      </c>
      <c r="E359" s="20"/>
      <c r="F359" s="20"/>
      <c r="G359" s="69" t="s">
        <v>759</v>
      </c>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78</v>
      </c>
      <c r="C360" s="20" t="s">
        <v>41</v>
      </c>
      <c r="D360" s="20" t="s">
        <v>19</v>
      </c>
      <c r="E360" s="20"/>
      <c r="F360" s="20"/>
      <c r="G360" s="73" t="s">
        <v>760</v>
      </c>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78</v>
      </c>
      <c r="C361" s="20" t="s">
        <v>41</v>
      </c>
      <c r="D361" s="20" t="s">
        <v>19</v>
      </c>
      <c r="E361" s="20"/>
      <c r="F361" s="20"/>
      <c r="G361" s="73" t="s">
        <v>761</v>
      </c>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16</v>
      </c>
      <c r="C362" s="20"/>
      <c r="D362" s="20"/>
      <c r="E362" s="20"/>
      <c r="F362" s="20"/>
      <c r="G362" s="73"/>
      <c r="H362" s="55" t="s">
        <v>35</v>
      </c>
      <c r="I362" s="20"/>
      <c r="J362" s="20"/>
      <c r="K362" s="20"/>
      <c r="L362" s="20"/>
      <c r="M362" s="20"/>
      <c r="N362" s="20"/>
      <c r="O362" s="20"/>
      <c r="P362" s="20"/>
      <c r="Q362" s="20"/>
      <c r="R362" s="20"/>
      <c r="S362" s="15"/>
      <c r="T362" s="15"/>
      <c r="U362" s="15"/>
      <c r="V362" s="15"/>
      <c r="W362" s="15"/>
      <c r="X362" s="15"/>
      <c r="Y362" s="15"/>
      <c r="Z362" s="15"/>
      <c r="AA362" s="15"/>
    </row>
    <row r="363" spans="1:27" ht="331.5">
      <c r="A363" s="273"/>
      <c r="B363" s="76" t="s">
        <v>16</v>
      </c>
      <c r="C363" s="20" t="s">
        <v>41</v>
      </c>
      <c r="D363" s="20" t="s">
        <v>19</v>
      </c>
      <c r="E363" s="97" t="s">
        <v>762</v>
      </c>
      <c r="F363" s="20"/>
      <c r="G363" s="108" t="s">
        <v>763</v>
      </c>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78</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45957</v>
      </c>
      <c r="B366" s="76" t="s">
        <v>78</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78</v>
      </c>
      <c r="C367" s="20"/>
      <c r="D367" s="20"/>
      <c r="E367" s="20"/>
      <c r="F367" s="20"/>
      <c r="G367" s="20"/>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78</v>
      </c>
      <c r="C368" s="20" t="s">
        <v>41</v>
      </c>
      <c r="D368" s="20" t="s">
        <v>19</v>
      </c>
      <c r="E368" s="20"/>
      <c r="F368" s="20"/>
      <c r="G368" s="69" t="s">
        <v>764</v>
      </c>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78</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78</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78</v>
      </c>
      <c r="C371" s="20"/>
      <c r="D371" s="20"/>
      <c r="E371" s="20"/>
      <c r="F371" s="20"/>
      <c r="G371" s="20"/>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78</v>
      </c>
      <c r="C372" s="20"/>
      <c r="D372" s="20"/>
      <c r="E372" s="20"/>
      <c r="F372" s="20"/>
      <c r="G372" s="20"/>
      <c r="H372" s="55" t="s">
        <v>28</v>
      </c>
      <c r="I372" s="20"/>
      <c r="J372" s="20"/>
      <c r="K372" s="20"/>
      <c r="L372" s="20"/>
      <c r="M372" s="20"/>
      <c r="N372" s="20"/>
      <c r="O372" s="20"/>
      <c r="P372" s="20"/>
      <c r="Q372" s="20"/>
      <c r="R372" s="20"/>
      <c r="S372" s="15"/>
      <c r="T372" s="15"/>
      <c r="U372" s="15"/>
      <c r="V372" s="15"/>
      <c r="W372" s="15"/>
      <c r="X372" s="15"/>
      <c r="Y372" s="15"/>
      <c r="Z372" s="15"/>
      <c r="AA372" s="15"/>
    </row>
    <row r="373" spans="1:27" ht="12.75">
      <c r="A373" s="273"/>
      <c r="B373" s="76" t="s">
        <v>78</v>
      </c>
      <c r="C373" s="20"/>
      <c r="D373" s="20"/>
      <c r="E373" s="20"/>
      <c r="F373" s="20"/>
      <c r="G373" s="20"/>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78</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343</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343</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343</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343</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343</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2.75">
      <c r="A380" s="272">
        <v>45958</v>
      </c>
      <c r="B380" s="76" t="s">
        <v>78</v>
      </c>
      <c r="C380" s="20"/>
      <c r="D380" s="20"/>
      <c r="E380" s="20"/>
      <c r="F380" s="20"/>
      <c r="G380" s="20"/>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78</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357">
      <c r="A382" s="273"/>
      <c r="B382" s="76" t="s">
        <v>78</v>
      </c>
      <c r="C382" s="20" t="s">
        <v>41</v>
      </c>
      <c r="D382" s="20" t="s">
        <v>19</v>
      </c>
      <c r="E382" s="20"/>
      <c r="F382" s="20"/>
      <c r="G382" s="69" t="s">
        <v>765</v>
      </c>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78</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76.5">
      <c r="A384" s="273"/>
      <c r="B384" s="76" t="s">
        <v>78</v>
      </c>
      <c r="C384" s="20" t="s">
        <v>102</v>
      </c>
      <c r="D384" s="20" t="s">
        <v>19</v>
      </c>
      <c r="E384" s="20"/>
      <c r="F384" s="20"/>
      <c r="G384" s="69" t="s">
        <v>766</v>
      </c>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78</v>
      </c>
      <c r="C385" s="20"/>
      <c r="D385" s="20"/>
      <c r="E385" s="20"/>
      <c r="F385" s="20"/>
      <c r="G385" s="20"/>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78</v>
      </c>
      <c r="C386" s="20"/>
      <c r="D386" s="20"/>
      <c r="E386" s="20"/>
      <c r="F386" s="20"/>
      <c r="G386" s="20"/>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t="s">
        <v>18</v>
      </c>
      <c r="D387" s="20" t="s">
        <v>19</v>
      </c>
      <c r="E387" s="20"/>
      <c r="F387" s="20"/>
      <c r="G387" s="73" t="s">
        <v>767</v>
      </c>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78</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343</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343</v>
      </c>
      <c r="C390" s="20"/>
      <c r="D390" s="20"/>
      <c r="E390" s="20"/>
      <c r="F390" s="20"/>
      <c r="G390" s="1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343</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343</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343</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row r="394" spans="1:27" ht="12.75">
      <c r="A394" s="272">
        <v>45959</v>
      </c>
      <c r="B394" s="76" t="s">
        <v>51</v>
      </c>
      <c r="C394" s="20"/>
      <c r="D394" s="20"/>
      <c r="E394" s="20"/>
      <c r="F394" s="20"/>
      <c r="G394" s="20"/>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51</v>
      </c>
      <c r="C395" s="20"/>
      <c r="D395" s="20"/>
      <c r="E395" s="20"/>
      <c r="F395" s="20"/>
      <c r="G395" s="20"/>
      <c r="H395" s="55" t="s">
        <v>22</v>
      </c>
      <c r="I395" s="20"/>
      <c r="J395" s="20"/>
      <c r="K395" s="20"/>
      <c r="L395" s="20"/>
      <c r="M395" s="20"/>
      <c r="N395" s="20"/>
      <c r="O395" s="20"/>
      <c r="P395" s="20"/>
      <c r="Q395" s="20"/>
      <c r="R395" s="20"/>
      <c r="S395" s="15"/>
      <c r="T395" s="15"/>
      <c r="U395" s="15"/>
      <c r="V395" s="15"/>
      <c r="W395" s="15"/>
      <c r="X395" s="15"/>
      <c r="Y395" s="15"/>
      <c r="Z395" s="15"/>
      <c r="AA395" s="15"/>
    </row>
    <row r="396" spans="1:27" ht="102">
      <c r="A396" s="273"/>
      <c r="B396" s="76" t="s">
        <v>51</v>
      </c>
      <c r="C396" s="20" t="s">
        <v>102</v>
      </c>
      <c r="D396" s="20" t="s">
        <v>19</v>
      </c>
      <c r="E396" s="20"/>
      <c r="F396" s="20"/>
      <c r="G396" s="69" t="s">
        <v>768</v>
      </c>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78</v>
      </c>
      <c r="C397" s="20"/>
      <c r="D397" s="20"/>
      <c r="E397" s="20"/>
      <c r="F397" s="20"/>
      <c r="G397" s="20"/>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78</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78</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78</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78</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16</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16</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382.5">
      <c r="A405" s="273"/>
      <c r="B405" s="76" t="s">
        <v>16</v>
      </c>
      <c r="C405" s="20" t="s">
        <v>41</v>
      </c>
      <c r="D405" s="20" t="s">
        <v>19</v>
      </c>
      <c r="E405" s="20"/>
      <c r="F405" s="20"/>
      <c r="G405" s="69" t="s">
        <v>769</v>
      </c>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16</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16</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45960</v>
      </c>
      <c r="B408" s="76" t="s">
        <v>78</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78</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51">
      <c r="A410" s="273"/>
      <c r="B410" s="76" t="s">
        <v>78</v>
      </c>
      <c r="C410" s="20" t="s">
        <v>102</v>
      </c>
      <c r="D410" s="50" t="s">
        <v>19</v>
      </c>
      <c r="E410" s="50"/>
      <c r="F410" s="50"/>
      <c r="G410" s="69" t="s">
        <v>770</v>
      </c>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78</v>
      </c>
      <c r="C411" s="20"/>
      <c r="D411" s="50"/>
      <c r="E411" s="50"/>
      <c r="F411" s="50"/>
      <c r="G411" s="20"/>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78</v>
      </c>
      <c r="C412" s="20"/>
      <c r="D412" s="50"/>
      <c r="E412" s="50"/>
      <c r="F412" s="50"/>
      <c r="G412" s="76"/>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78</v>
      </c>
      <c r="C413" s="20"/>
      <c r="D413" s="50"/>
      <c r="E413" s="50"/>
      <c r="F413" s="50"/>
      <c r="G413" s="76"/>
      <c r="H413" s="55" t="s">
        <v>27</v>
      </c>
      <c r="I413" s="20"/>
      <c r="J413" s="20"/>
      <c r="K413" s="20"/>
      <c r="L413" s="20"/>
      <c r="M413" s="20"/>
      <c r="N413" s="20"/>
      <c r="O413" s="20"/>
      <c r="P413" s="20"/>
      <c r="Q413" s="20"/>
      <c r="R413" s="20"/>
      <c r="S413" s="15"/>
      <c r="T413" s="15"/>
      <c r="U413" s="15"/>
      <c r="V413" s="15"/>
      <c r="W413" s="15"/>
      <c r="X413" s="15"/>
      <c r="Y413" s="15"/>
      <c r="Z413" s="15"/>
      <c r="AA413" s="15"/>
    </row>
    <row r="414" spans="1:27" ht="51">
      <c r="A414" s="273"/>
      <c r="B414" s="76" t="s">
        <v>78</v>
      </c>
      <c r="C414" s="20" t="s">
        <v>44</v>
      </c>
      <c r="D414" s="50" t="s">
        <v>19</v>
      </c>
      <c r="E414" s="50"/>
      <c r="F414" s="50"/>
      <c r="G414" s="69" t="s">
        <v>771</v>
      </c>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78</v>
      </c>
      <c r="C415" s="20"/>
      <c r="D415" s="50"/>
      <c r="E415" s="50"/>
      <c r="F415" s="50"/>
      <c r="G415" s="76"/>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78</v>
      </c>
      <c r="C416" s="20"/>
      <c r="D416" s="50"/>
      <c r="E416" s="50"/>
      <c r="F416" s="50"/>
      <c r="G416" s="20"/>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76" t="s">
        <v>16</v>
      </c>
      <c r="C417" s="20"/>
      <c r="D417" s="50"/>
      <c r="E417" s="50"/>
      <c r="F417" s="50"/>
      <c r="G417" s="20"/>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16</v>
      </c>
      <c r="C418" s="20"/>
      <c r="D418" s="50"/>
      <c r="E418" s="50"/>
      <c r="F418" s="50"/>
      <c r="G418" s="20"/>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76" t="s">
        <v>16</v>
      </c>
      <c r="C419" s="20"/>
      <c r="D419" s="50"/>
      <c r="E419" s="50"/>
      <c r="F419" s="50"/>
      <c r="G419" s="20"/>
      <c r="H419" s="55" t="s">
        <v>36</v>
      </c>
      <c r="I419" s="20"/>
      <c r="J419" s="20"/>
      <c r="K419" s="20"/>
      <c r="L419" s="20"/>
      <c r="M419" s="20"/>
      <c r="N419" s="20"/>
      <c r="O419" s="20"/>
      <c r="P419" s="20"/>
      <c r="Q419" s="20"/>
      <c r="R419" s="20"/>
      <c r="S419" s="15"/>
      <c r="T419" s="15"/>
      <c r="U419" s="15"/>
      <c r="V419" s="15"/>
      <c r="W419" s="15"/>
      <c r="X419" s="15"/>
      <c r="Y419" s="15"/>
      <c r="Z419" s="15"/>
      <c r="AA419" s="15"/>
    </row>
    <row r="420" spans="1:27" ht="15" customHeight="1">
      <c r="A420" s="273"/>
      <c r="B420" s="76" t="s">
        <v>16</v>
      </c>
      <c r="C420" s="20"/>
      <c r="D420" s="50"/>
      <c r="E420" s="50"/>
      <c r="F420" s="50"/>
      <c r="G420" s="20"/>
      <c r="H420" s="55" t="s">
        <v>37</v>
      </c>
      <c r="I420" s="20"/>
      <c r="J420" s="20"/>
      <c r="K420" s="20"/>
      <c r="L420" s="20"/>
      <c r="M420" s="20"/>
      <c r="N420" s="20"/>
      <c r="O420" s="20"/>
      <c r="P420" s="20"/>
      <c r="Q420" s="20"/>
      <c r="R420" s="20"/>
      <c r="S420" s="15"/>
      <c r="T420" s="15"/>
      <c r="U420" s="15"/>
      <c r="V420" s="15"/>
      <c r="W420" s="15"/>
      <c r="X420" s="15"/>
      <c r="Y420" s="15"/>
      <c r="Z420" s="15"/>
      <c r="AA420" s="15"/>
    </row>
    <row r="421" spans="1:27" ht="395.25">
      <c r="A421" s="274"/>
      <c r="B421" s="76" t="s">
        <v>16</v>
      </c>
      <c r="C421" s="20" t="s">
        <v>41</v>
      </c>
      <c r="D421" s="50" t="s">
        <v>19</v>
      </c>
      <c r="E421" s="50"/>
      <c r="F421" s="50"/>
      <c r="G421" s="69" t="s">
        <v>772</v>
      </c>
      <c r="H421" s="98" t="s">
        <v>38</v>
      </c>
      <c r="I421" s="20"/>
      <c r="J421" s="20"/>
      <c r="K421" s="20"/>
      <c r="L421" s="20"/>
      <c r="M421" s="20"/>
      <c r="N421" s="20"/>
      <c r="O421" s="20"/>
      <c r="P421" s="20"/>
      <c r="Q421" s="20"/>
      <c r="R421" s="20"/>
      <c r="S421" s="15"/>
      <c r="T421" s="15"/>
      <c r="U421" s="15"/>
      <c r="V421" s="15"/>
      <c r="W421" s="15"/>
      <c r="X421" s="15"/>
      <c r="Y421" s="15"/>
      <c r="Z421" s="15"/>
      <c r="AA421" s="15"/>
    </row>
    <row r="422" spans="1:27" ht="12.75">
      <c r="A422" s="272">
        <v>45961</v>
      </c>
      <c r="B422" s="76" t="s">
        <v>78</v>
      </c>
      <c r="C422" s="20"/>
      <c r="D422" s="50"/>
      <c r="E422" s="50"/>
      <c r="F422" s="50"/>
      <c r="G422" s="20"/>
      <c r="H422" s="61" t="s">
        <v>17</v>
      </c>
      <c r="I422" s="20"/>
      <c r="J422" s="20"/>
      <c r="K422" s="20"/>
      <c r="L422" s="20"/>
      <c r="M422" s="20"/>
      <c r="N422" s="20"/>
      <c r="O422" s="20"/>
      <c r="P422" s="20"/>
      <c r="Q422" s="20"/>
      <c r="R422" s="20"/>
      <c r="S422" s="15"/>
      <c r="T422" s="15"/>
      <c r="U422" s="15"/>
      <c r="V422" s="15"/>
      <c r="W422" s="15"/>
      <c r="X422" s="15"/>
      <c r="Y422" s="15"/>
      <c r="Z422" s="15"/>
      <c r="AA422" s="15"/>
    </row>
    <row r="423" spans="1:27" ht="38.25">
      <c r="A423" s="273"/>
      <c r="B423" s="76" t="s">
        <v>78</v>
      </c>
      <c r="C423" s="20" t="s">
        <v>54</v>
      </c>
      <c r="D423" s="50" t="s">
        <v>19</v>
      </c>
      <c r="E423" s="50"/>
      <c r="F423" s="50"/>
      <c r="G423" s="69" t="s">
        <v>773</v>
      </c>
      <c r="H423" s="55" t="s">
        <v>22</v>
      </c>
      <c r="I423" s="20"/>
      <c r="J423" s="20"/>
      <c r="K423" s="20"/>
      <c r="L423" s="20"/>
      <c r="M423" s="20"/>
      <c r="N423" s="20"/>
      <c r="O423" s="20"/>
      <c r="P423" s="20"/>
      <c r="Q423" s="20"/>
      <c r="R423" s="20"/>
      <c r="S423" s="15"/>
      <c r="T423" s="15"/>
      <c r="U423" s="15"/>
      <c r="V423" s="15"/>
      <c r="W423" s="15"/>
      <c r="X423" s="15"/>
      <c r="Y423" s="15"/>
      <c r="Z423" s="15"/>
      <c r="AA423" s="15"/>
    </row>
    <row r="424" spans="1:27" ht="63.75">
      <c r="A424" s="273"/>
      <c r="B424" s="76" t="s">
        <v>78</v>
      </c>
      <c r="C424" s="20" t="s">
        <v>102</v>
      </c>
      <c r="D424" s="50" t="s">
        <v>92</v>
      </c>
      <c r="E424" s="50"/>
      <c r="F424" s="50"/>
      <c r="G424" s="69" t="s">
        <v>774</v>
      </c>
      <c r="H424" s="55" t="s">
        <v>24</v>
      </c>
      <c r="I424" s="20"/>
      <c r="J424" s="20"/>
      <c r="K424" s="20"/>
      <c r="L424" s="20"/>
      <c r="M424" s="20"/>
      <c r="N424" s="20"/>
      <c r="O424" s="20"/>
      <c r="P424" s="20"/>
      <c r="Q424" s="20"/>
      <c r="R424" s="20"/>
      <c r="S424" s="15"/>
      <c r="T424" s="15"/>
      <c r="U424" s="15"/>
      <c r="V424" s="15"/>
      <c r="W424" s="15"/>
      <c r="X424" s="15"/>
      <c r="Y424" s="15"/>
      <c r="Z424" s="15"/>
      <c r="AA424" s="15"/>
    </row>
    <row r="425" spans="1:27" ht="12.75">
      <c r="A425" s="273"/>
      <c r="B425" s="76" t="s">
        <v>78</v>
      </c>
      <c r="C425" s="20" t="s">
        <v>18</v>
      </c>
      <c r="D425" s="50" t="s">
        <v>19</v>
      </c>
      <c r="E425" s="50"/>
      <c r="F425" s="50"/>
      <c r="G425" s="69" t="s">
        <v>775</v>
      </c>
      <c r="H425" s="55" t="s">
        <v>25</v>
      </c>
      <c r="I425" s="20"/>
      <c r="J425" s="20"/>
      <c r="K425" s="20"/>
      <c r="L425" s="20"/>
      <c r="M425" s="20"/>
      <c r="N425" s="20"/>
      <c r="O425" s="20"/>
      <c r="P425" s="20"/>
      <c r="Q425" s="20"/>
      <c r="R425" s="20"/>
      <c r="S425" s="15"/>
      <c r="T425" s="15"/>
      <c r="U425" s="15"/>
      <c r="V425" s="15"/>
      <c r="W425" s="15"/>
      <c r="X425" s="15"/>
      <c r="Y425" s="15"/>
      <c r="Z425" s="15"/>
      <c r="AA425" s="15"/>
    </row>
    <row r="426" spans="1:27" ht="12.75">
      <c r="A426" s="273"/>
      <c r="B426" s="76" t="s">
        <v>78</v>
      </c>
      <c r="C426" s="20"/>
      <c r="D426" s="50"/>
      <c r="E426" s="50"/>
      <c r="F426" s="50"/>
      <c r="G426" s="76"/>
      <c r="H426" s="55" t="s">
        <v>26</v>
      </c>
      <c r="I426" s="20"/>
      <c r="J426" s="20"/>
      <c r="K426" s="20"/>
      <c r="L426" s="20"/>
      <c r="M426" s="20"/>
      <c r="N426" s="20"/>
      <c r="O426" s="20"/>
      <c r="P426" s="20"/>
      <c r="Q426" s="20"/>
      <c r="R426" s="20"/>
      <c r="S426" s="15"/>
      <c r="T426" s="15"/>
      <c r="U426" s="15"/>
      <c r="V426" s="15"/>
      <c r="W426" s="15"/>
      <c r="X426" s="15"/>
      <c r="Y426" s="15"/>
      <c r="Z426" s="15"/>
      <c r="AA426" s="15"/>
    </row>
    <row r="427" spans="1:27" ht="12.75">
      <c r="A427" s="273"/>
      <c r="B427" s="76" t="s">
        <v>78</v>
      </c>
      <c r="C427" s="20"/>
      <c r="D427" s="50"/>
      <c r="E427" s="50"/>
      <c r="F427" s="50"/>
      <c r="G427" s="76"/>
      <c r="H427" s="55" t="s">
        <v>27</v>
      </c>
      <c r="I427" s="20"/>
      <c r="J427" s="20"/>
      <c r="K427" s="20"/>
      <c r="L427" s="20"/>
      <c r="M427" s="20"/>
      <c r="N427" s="20"/>
      <c r="O427" s="20"/>
      <c r="P427" s="20"/>
      <c r="Q427" s="20"/>
      <c r="R427" s="20"/>
      <c r="S427" s="15"/>
      <c r="T427" s="15"/>
      <c r="U427" s="15"/>
      <c r="V427" s="15"/>
      <c r="W427" s="15"/>
      <c r="X427" s="15"/>
      <c r="Y427" s="15"/>
      <c r="Z427" s="15"/>
      <c r="AA427" s="15"/>
    </row>
    <row r="428" spans="1:27" ht="102">
      <c r="A428" s="273"/>
      <c r="B428" s="76" t="s">
        <v>78</v>
      </c>
      <c r="C428" s="20" t="s">
        <v>18</v>
      </c>
      <c r="D428" s="50" t="s">
        <v>19</v>
      </c>
      <c r="E428" s="50"/>
      <c r="F428" s="50"/>
      <c r="G428" s="69" t="s">
        <v>776</v>
      </c>
      <c r="H428" s="55" t="s">
        <v>28</v>
      </c>
      <c r="I428" s="20"/>
      <c r="J428" s="20"/>
      <c r="K428" s="20"/>
      <c r="L428" s="20"/>
      <c r="M428" s="20"/>
      <c r="N428" s="20"/>
      <c r="O428" s="20"/>
      <c r="P428" s="20"/>
      <c r="Q428" s="20"/>
      <c r="R428" s="20"/>
      <c r="S428" s="15"/>
      <c r="T428" s="15"/>
      <c r="U428" s="15"/>
      <c r="V428" s="15"/>
      <c r="W428" s="15"/>
      <c r="X428" s="15"/>
      <c r="Y428" s="15"/>
      <c r="Z428" s="15"/>
      <c r="AA428" s="15"/>
    </row>
    <row r="429" spans="1:27" ht="12.75">
      <c r="A429" s="273"/>
      <c r="B429" s="76" t="s">
        <v>78</v>
      </c>
      <c r="C429" s="20" t="s">
        <v>18</v>
      </c>
      <c r="D429" s="50" t="s">
        <v>19</v>
      </c>
      <c r="E429" s="50"/>
      <c r="F429" s="50"/>
      <c r="G429" s="73" t="s">
        <v>777</v>
      </c>
      <c r="H429" s="55" t="s">
        <v>29</v>
      </c>
      <c r="I429" s="20"/>
      <c r="J429" s="20"/>
      <c r="K429" s="20"/>
      <c r="L429" s="20"/>
      <c r="M429" s="20"/>
      <c r="N429" s="20"/>
      <c r="O429" s="20"/>
      <c r="P429" s="20"/>
      <c r="Q429" s="20"/>
      <c r="R429" s="20"/>
      <c r="S429" s="15"/>
      <c r="T429" s="15"/>
      <c r="U429" s="15"/>
      <c r="V429" s="15"/>
      <c r="W429" s="15"/>
      <c r="X429" s="15"/>
      <c r="Y429" s="15"/>
      <c r="Z429" s="15"/>
      <c r="AA429" s="15"/>
    </row>
    <row r="430" spans="1:27" ht="51">
      <c r="A430" s="273"/>
      <c r="B430" s="76" t="s">
        <v>16</v>
      </c>
      <c r="C430" s="20" t="s">
        <v>54</v>
      </c>
      <c r="D430" s="50" t="s">
        <v>19</v>
      </c>
      <c r="E430" s="50" t="s">
        <v>778</v>
      </c>
      <c r="F430" s="50"/>
      <c r="G430" s="69" t="s">
        <v>779</v>
      </c>
      <c r="H430" s="55" t="s">
        <v>30</v>
      </c>
      <c r="I430" s="20"/>
      <c r="J430" s="20"/>
      <c r="K430" s="20"/>
      <c r="L430" s="20"/>
      <c r="M430" s="20"/>
      <c r="N430" s="20"/>
      <c r="O430" s="20"/>
      <c r="P430" s="20"/>
      <c r="Q430" s="20"/>
      <c r="R430" s="20"/>
      <c r="S430" s="15"/>
      <c r="T430" s="15"/>
      <c r="U430" s="15"/>
      <c r="V430" s="15"/>
      <c r="W430" s="15"/>
      <c r="X430" s="15"/>
      <c r="Y430" s="15"/>
      <c r="Z430" s="15"/>
      <c r="AA430" s="15"/>
    </row>
    <row r="431" spans="1:27" ht="12.75">
      <c r="A431" s="273"/>
      <c r="B431" s="76" t="s">
        <v>16</v>
      </c>
      <c r="C431" s="20"/>
      <c r="D431" s="50"/>
      <c r="E431" s="50"/>
      <c r="F431" s="50"/>
      <c r="G431" s="20"/>
      <c r="H431" s="55" t="s">
        <v>34</v>
      </c>
      <c r="I431" s="20"/>
      <c r="J431" s="20"/>
      <c r="K431" s="20"/>
      <c r="L431" s="20"/>
      <c r="M431" s="20"/>
      <c r="N431" s="20"/>
      <c r="O431" s="20"/>
      <c r="P431" s="20"/>
      <c r="Q431" s="20"/>
      <c r="R431" s="20"/>
      <c r="S431" s="15"/>
      <c r="T431" s="15"/>
      <c r="U431" s="15"/>
      <c r="V431" s="15"/>
      <c r="W431" s="15"/>
      <c r="X431" s="15"/>
      <c r="Y431" s="15"/>
      <c r="Z431" s="15"/>
      <c r="AA431" s="15"/>
    </row>
    <row r="432" spans="1:27" ht="38.25">
      <c r="A432" s="273"/>
      <c r="B432" s="76" t="s">
        <v>16</v>
      </c>
      <c r="C432" s="20" t="s">
        <v>41</v>
      </c>
      <c r="D432" s="50" t="s">
        <v>92</v>
      </c>
      <c r="E432" s="50" t="s">
        <v>780</v>
      </c>
      <c r="F432" s="50"/>
      <c r="G432" s="69" t="s">
        <v>781</v>
      </c>
      <c r="H432" s="55" t="s">
        <v>35</v>
      </c>
      <c r="I432" s="20"/>
      <c r="J432" s="20"/>
      <c r="K432" s="20"/>
      <c r="L432" s="20"/>
      <c r="M432" s="20"/>
      <c r="N432" s="20"/>
      <c r="O432" s="20"/>
      <c r="P432" s="20"/>
      <c r="Q432" s="20"/>
      <c r="R432" s="20"/>
      <c r="S432" s="15"/>
      <c r="T432" s="15"/>
      <c r="U432" s="15"/>
      <c r="V432" s="15"/>
      <c r="W432" s="15"/>
      <c r="X432" s="15"/>
      <c r="Y432" s="15"/>
      <c r="Z432" s="15"/>
      <c r="AA432" s="15"/>
    </row>
    <row r="433" spans="1:27" ht="204">
      <c r="A433" s="273"/>
      <c r="B433" s="76" t="s">
        <v>16</v>
      </c>
      <c r="C433" s="20" t="s">
        <v>41</v>
      </c>
      <c r="D433" s="50" t="s">
        <v>19</v>
      </c>
      <c r="E433" s="50" t="s">
        <v>780</v>
      </c>
      <c r="F433" s="50"/>
      <c r="G433" s="69" t="s">
        <v>782</v>
      </c>
      <c r="H433" s="55" t="s">
        <v>36</v>
      </c>
      <c r="I433" s="20"/>
      <c r="J433" s="20"/>
      <c r="K433" s="20"/>
      <c r="L433" s="20"/>
      <c r="M433" s="20"/>
      <c r="N433" s="20"/>
      <c r="O433" s="20"/>
      <c r="P433" s="20"/>
      <c r="Q433" s="20"/>
      <c r="R433" s="20"/>
      <c r="S433" s="15"/>
      <c r="T433" s="15"/>
      <c r="U433" s="15"/>
      <c r="V433" s="15"/>
      <c r="W433" s="15"/>
      <c r="X433" s="15"/>
      <c r="Y433" s="15"/>
      <c r="Z433" s="15"/>
      <c r="AA433" s="15"/>
    </row>
    <row r="434" spans="1:27" ht="15" customHeight="1">
      <c r="A434" s="273"/>
      <c r="B434" s="76" t="s">
        <v>16</v>
      </c>
      <c r="C434" s="20"/>
      <c r="D434" s="50"/>
      <c r="E434" s="50"/>
      <c r="F434" s="50"/>
      <c r="G434" s="20"/>
      <c r="H434" s="55" t="s">
        <v>37</v>
      </c>
      <c r="I434" s="20"/>
      <c r="J434" s="20"/>
      <c r="K434" s="20"/>
      <c r="L434" s="20"/>
      <c r="M434" s="20"/>
      <c r="N434" s="20"/>
      <c r="O434" s="20"/>
      <c r="P434" s="20"/>
      <c r="Q434" s="20"/>
      <c r="R434" s="20"/>
      <c r="S434" s="15"/>
      <c r="T434" s="15"/>
      <c r="U434" s="15"/>
      <c r="V434" s="15"/>
      <c r="W434" s="15"/>
      <c r="X434" s="15"/>
      <c r="Y434" s="15"/>
      <c r="Z434" s="15"/>
      <c r="AA434" s="15"/>
    </row>
    <row r="435" spans="1:27" ht="12.75">
      <c r="A435" s="274"/>
      <c r="B435" s="76" t="s">
        <v>16</v>
      </c>
      <c r="C435" s="20"/>
      <c r="D435" s="50"/>
      <c r="E435" s="50"/>
      <c r="F435" s="50"/>
      <c r="G435" s="20"/>
      <c r="H435" s="98" t="s">
        <v>38</v>
      </c>
      <c r="I435" s="20"/>
      <c r="J435" s="20"/>
      <c r="K435" s="20"/>
      <c r="L435" s="20"/>
      <c r="M435" s="20"/>
      <c r="N435" s="20"/>
      <c r="O435" s="20"/>
      <c r="P435" s="20"/>
      <c r="Q435" s="20"/>
      <c r="R435" s="20"/>
      <c r="S435" s="15"/>
      <c r="T435" s="15"/>
      <c r="U435" s="15"/>
      <c r="V435" s="15"/>
      <c r="W435" s="15"/>
      <c r="X435" s="15"/>
      <c r="Y435" s="15"/>
      <c r="Z435" s="15"/>
      <c r="AA435" s="15"/>
    </row>
  </sheetData>
  <autoFilter ref="A1:AA421" xr:uid="{00000000-0009-0000-0000-000006000000}"/>
  <customSheetViews>
    <customSheetView guid="{EE409CCF-41C7-4BE1-8A6A-F342F255A85B}" filter="1" showAutoFilter="1">
      <pageMargins left="0.7" right="0.7" top="0.75" bottom="0.75" header="0.3" footer="0.3"/>
      <autoFilter ref="A1:AA421" xr:uid="{B6BF80CC-4C66-42B2-A473-893AFF32E8F4}"/>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115" r:id="rId1" xr:uid="{00000000-0004-0000-0600-000000000000}"/>
    <hyperlink ref="G363" r:id="rId2" xr:uid="{00000000-0004-0000-0600-000001000000}"/>
  </hyperlinks>
  <pageMargins left="0.7" right="0.7" top="0.75" bottom="0.75" header="0.3" footer="0.3"/>
  <legacyDrawing r:id="rId3"/>
  <extLst>
    <ext xmlns:x14="http://schemas.microsoft.com/office/spreadsheetml/2009/9/main" uri="{CCE6A557-97BC-4b89-ADB6-D9C93CAAB3DF}">
      <x14:dataValidations xmlns:xm="http://schemas.microsoft.com/office/excel/2006/main" count="3">
        <x14:dataValidation type="list" allowBlank="1" showErrorMessage="1" xr:uid="{00000000-0002-0000-0600-000000000000}">
          <x14:formula1>
            <xm:f>'Служебный лист 2'!$B$2:$B$22</xm:f>
          </x14:formula1>
          <xm:sqref>C2:C435</xm:sqref>
        </x14:dataValidation>
        <x14:dataValidation type="list" allowBlank="1" showErrorMessage="1" xr:uid="{00000000-0002-0000-0600-000001000000}">
          <x14:formula1>
            <xm:f>'Служебный лист 2'!$A$2:$A$11</xm:f>
          </x14:formula1>
          <xm:sqref>B2:B435</xm:sqref>
        </x14:dataValidation>
        <x14:dataValidation type="list" allowBlank="1" showErrorMessage="1" xr:uid="{00000000-0002-0000-0600-000002000000}">
          <x14:formula1>
            <xm:f>'Служебный лист'!$C$2:$C$1000</xm:f>
          </x14:formula1>
          <xm:sqref>D2:D435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421"/>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32.7109375" customWidth="1"/>
    <col min="6" max="6" width="18.7109375" customWidth="1"/>
    <col min="7" max="7" width="24.28515625" customWidth="1"/>
    <col min="8" max="8" width="11" customWidth="1"/>
  </cols>
  <sheetData>
    <row r="1" spans="1:27" ht="38.25">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45901</v>
      </c>
      <c r="B2" s="76" t="s">
        <v>78</v>
      </c>
      <c r="C2" s="20"/>
      <c r="D2" s="20"/>
      <c r="E2" s="20"/>
      <c r="F2" s="20"/>
      <c r="G2" s="17"/>
      <c r="H2" s="19" t="s">
        <v>17</v>
      </c>
      <c r="I2" s="20"/>
      <c r="J2" s="20"/>
      <c r="K2" s="20"/>
      <c r="L2" s="20"/>
      <c r="M2" s="20"/>
      <c r="N2" s="20"/>
      <c r="O2" s="20"/>
      <c r="P2" s="50"/>
      <c r="Q2" s="20"/>
      <c r="R2" s="15"/>
      <c r="S2" s="15"/>
      <c r="T2" s="15"/>
      <c r="U2" s="15"/>
      <c r="V2" s="15"/>
      <c r="W2" s="15"/>
      <c r="X2" s="15"/>
      <c r="Y2" s="15"/>
      <c r="Z2" s="15"/>
      <c r="AA2" s="15"/>
    </row>
    <row r="3" spans="1:27" ht="12.75">
      <c r="A3" s="273"/>
      <c r="B3" s="76" t="s">
        <v>78</v>
      </c>
      <c r="C3" s="20"/>
      <c r="D3" s="20"/>
      <c r="E3" s="20"/>
      <c r="F3" s="20"/>
      <c r="G3" s="17"/>
      <c r="H3" s="20" t="s">
        <v>22</v>
      </c>
      <c r="I3" s="20"/>
      <c r="J3" s="20"/>
      <c r="K3" s="20"/>
      <c r="L3" s="20"/>
      <c r="M3" s="20"/>
      <c r="N3" s="20"/>
      <c r="O3" s="20"/>
      <c r="P3" s="35"/>
      <c r="Q3" s="20"/>
      <c r="R3" s="15"/>
      <c r="S3" s="15"/>
      <c r="T3" s="15"/>
      <c r="U3" s="15"/>
      <c r="V3" s="15"/>
      <c r="W3" s="15"/>
      <c r="X3" s="15"/>
      <c r="Y3" s="15"/>
      <c r="Z3" s="15"/>
      <c r="AA3" s="15"/>
    </row>
    <row r="4" spans="1:27" ht="15.75" customHeight="1">
      <c r="A4" s="273"/>
      <c r="B4" s="76" t="s">
        <v>78</v>
      </c>
      <c r="C4" s="20"/>
      <c r="D4" s="20"/>
      <c r="E4" s="20"/>
      <c r="F4" s="20"/>
      <c r="G4" s="17"/>
      <c r="H4" s="20" t="s">
        <v>24</v>
      </c>
      <c r="I4" s="20"/>
      <c r="J4" s="20"/>
      <c r="K4" s="20"/>
      <c r="L4" s="20"/>
      <c r="M4" s="20"/>
      <c r="N4" s="20"/>
      <c r="O4" s="20"/>
      <c r="P4" s="35"/>
      <c r="Q4" s="20"/>
      <c r="R4" s="15"/>
      <c r="S4" s="15"/>
      <c r="T4" s="15"/>
      <c r="U4" s="15"/>
      <c r="V4" s="15"/>
      <c r="W4" s="15"/>
      <c r="X4" s="15"/>
      <c r="Y4" s="15"/>
      <c r="Z4" s="15"/>
      <c r="AA4" s="15"/>
    </row>
    <row r="5" spans="1:27" ht="12.75">
      <c r="A5" s="273"/>
      <c r="B5" s="76" t="s">
        <v>78</v>
      </c>
      <c r="C5" s="20"/>
      <c r="D5" s="20"/>
      <c r="E5" s="20"/>
      <c r="F5" s="20"/>
      <c r="G5" s="17"/>
      <c r="H5" s="20" t="s">
        <v>25</v>
      </c>
      <c r="I5" s="20"/>
      <c r="J5" s="20"/>
      <c r="K5" s="20"/>
      <c r="L5" s="20"/>
      <c r="M5" s="20"/>
      <c r="N5" s="20"/>
      <c r="O5" s="20"/>
      <c r="P5" s="35"/>
      <c r="Q5" s="20"/>
      <c r="R5" s="15"/>
      <c r="S5" s="15"/>
      <c r="T5" s="15"/>
      <c r="U5" s="15"/>
      <c r="V5" s="15"/>
      <c r="W5" s="15"/>
      <c r="X5" s="15"/>
      <c r="Y5" s="15"/>
      <c r="Z5" s="15"/>
      <c r="AA5" s="15"/>
    </row>
    <row r="6" spans="1:27" ht="12.75">
      <c r="A6" s="273"/>
      <c r="B6" s="76" t="s">
        <v>78</v>
      </c>
      <c r="C6" s="20"/>
      <c r="D6" s="20"/>
      <c r="E6" s="20"/>
      <c r="F6" s="20"/>
      <c r="G6" s="17"/>
      <c r="H6" s="20" t="s">
        <v>26</v>
      </c>
      <c r="I6" s="20"/>
      <c r="J6" s="20"/>
      <c r="K6" s="20"/>
      <c r="L6" s="20"/>
      <c r="M6" s="20"/>
      <c r="N6" s="20"/>
      <c r="O6" s="20"/>
      <c r="P6" s="35"/>
      <c r="Q6" s="20"/>
      <c r="R6" s="15"/>
      <c r="S6" s="15"/>
      <c r="T6" s="15"/>
      <c r="U6" s="15"/>
      <c r="V6" s="15"/>
      <c r="W6" s="15"/>
      <c r="X6" s="15"/>
      <c r="Y6" s="15"/>
      <c r="Z6" s="15"/>
      <c r="AA6" s="15"/>
    </row>
    <row r="7" spans="1:27" ht="12.75">
      <c r="A7" s="273"/>
      <c r="B7" s="76" t="s">
        <v>78</v>
      </c>
      <c r="C7" s="20"/>
      <c r="D7" s="20"/>
      <c r="E7" s="20"/>
      <c r="F7" s="20"/>
      <c r="G7" s="17"/>
      <c r="H7" s="20" t="s">
        <v>27</v>
      </c>
      <c r="I7" s="20"/>
      <c r="J7" s="20"/>
      <c r="K7" s="20"/>
      <c r="L7" s="20"/>
      <c r="M7" s="20"/>
      <c r="N7" s="20"/>
      <c r="O7" s="20"/>
      <c r="P7" s="35"/>
      <c r="Q7" s="20"/>
      <c r="R7" s="15"/>
      <c r="S7" s="15"/>
      <c r="T7" s="15"/>
      <c r="U7" s="15"/>
      <c r="V7" s="15"/>
      <c r="W7" s="15"/>
      <c r="X7" s="15"/>
      <c r="Y7" s="15"/>
      <c r="Z7" s="15"/>
      <c r="AA7" s="15"/>
    </row>
    <row r="8" spans="1:27" ht="12.75">
      <c r="A8" s="273"/>
      <c r="B8" s="76" t="s">
        <v>78</v>
      </c>
      <c r="C8" s="20"/>
      <c r="D8" s="20"/>
      <c r="E8" s="20"/>
      <c r="F8" s="20"/>
      <c r="G8" s="17"/>
      <c r="H8" s="20" t="s">
        <v>28</v>
      </c>
      <c r="I8" s="20"/>
      <c r="J8" s="20"/>
      <c r="K8" s="20"/>
      <c r="L8" s="20"/>
      <c r="M8" s="20"/>
      <c r="N8" s="20"/>
      <c r="O8" s="20"/>
      <c r="P8" s="35"/>
      <c r="Q8" s="20"/>
      <c r="R8" s="15"/>
      <c r="S8" s="15"/>
      <c r="T8" s="15"/>
      <c r="U8" s="15"/>
      <c r="V8" s="15"/>
      <c r="W8" s="15"/>
      <c r="X8" s="15"/>
      <c r="Y8" s="15"/>
      <c r="Z8" s="15"/>
      <c r="AA8" s="15"/>
    </row>
    <row r="9" spans="1:27" ht="14.25">
      <c r="A9" s="273"/>
      <c r="B9" s="76" t="s">
        <v>78</v>
      </c>
      <c r="C9" s="20"/>
      <c r="D9" s="78"/>
      <c r="E9" s="78"/>
      <c r="F9" s="20"/>
      <c r="G9" s="17"/>
      <c r="H9" s="20" t="s">
        <v>29</v>
      </c>
      <c r="I9" s="20"/>
      <c r="J9" s="20"/>
      <c r="K9" s="20"/>
      <c r="L9" s="20"/>
      <c r="M9" s="20"/>
      <c r="N9" s="20"/>
      <c r="O9" s="20"/>
      <c r="P9" s="35"/>
      <c r="Q9" s="20"/>
      <c r="R9" s="15"/>
      <c r="S9" s="15"/>
      <c r="T9" s="15"/>
      <c r="U9" s="15"/>
      <c r="V9" s="15"/>
      <c r="W9" s="15"/>
      <c r="X9" s="15"/>
      <c r="Y9" s="15"/>
      <c r="Z9" s="15"/>
      <c r="AA9" s="15"/>
    </row>
    <row r="10" spans="1:27" ht="12.75">
      <c r="A10" s="273"/>
      <c r="B10" s="76" t="s">
        <v>78</v>
      </c>
      <c r="C10" s="20"/>
      <c r="D10" s="20"/>
      <c r="E10" s="15"/>
      <c r="F10" s="20"/>
      <c r="G10" s="68"/>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783</v>
      </c>
      <c r="C11" s="20"/>
      <c r="D11" s="20"/>
      <c r="E11" s="20"/>
      <c r="F11" s="20"/>
      <c r="G11" s="17"/>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783</v>
      </c>
      <c r="C12" s="20"/>
      <c r="D12" s="20"/>
      <c r="E12" s="20"/>
      <c r="F12" s="20"/>
      <c r="G12" s="17"/>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783</v>
      </c>
      <c r="C13" s="20"/>
      <c r="D13" s="20"/>
      <c r="E13" s="20"/>
      <c r="F13" s="20"/>
      <c r="G13" s="17"/>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783</v>
      </c>
      <c r="C14" s="20"/>
      <c r="D14" s="20"/>
      <c r="E14" s="15"/>
      <c r="F14" s="20"/>
      <c r="G14" s="17"/>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783</v>
      </c>
      <c r="C15" s="20"/>
      <c r="D15" s="20"/>
      <c r="E15" s="20"/>
      <c r="F15" s="20"/>
      <c r="G15" s="17"/>
      <c r="H15" s="25" t="s">
        <v>38</v>
      </c>
      <c r="I15" s="20"/>
      <c r="J15" s="20"/>
      <c r="K15" s="20"/>
      <c r="L15" s="20"/>
      <c r="M15" s="20"/>
      <c r="N15" s="20"/>
      <c r="O15" s="20"/>
      <c r="P15" s="35"/>
      <c r="Q15" s="20"/>
      <c r="R15" s="15"/>
      <c r="S15" s="15"/>
      <c r="T15" s="15"/>
      <c r="U15" s="15"/>
      <c r="V15" s="15"/>
      <c r="W15" s="15"/>
      <c r="X15" s="15"/>
      <c r="Y15" s="15"/>
      <c r="Z15" s="15"/>
      <c r="AA15" s="15"/>
    </row>
    <row r="16" spans="1:27" ht="12.75">
      <c r="A16" s="272">
        <v>45902</v>
      </c>
      <c r="B16" s="76" t="s">
        <v>78</v>
      </c>
      <c r="C16" s="20"/>
      <c r="D16" s="20"/>
      <c r="E16" s="20"/>
      <c r="F16" s="20"/>
      <c r="G16" s="17"/>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78</v>
      </c>
      <c r="C17" s="20"/>
      <c r="D17" s="20"/>
      <c r="E17" s="20"/>
      <c r="F17" s="20"/>
      <c r="G17" s="17"/>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78</v>
      </c>
      <c r="C18" s="20"/>
      <c r="D18" s="20"/>
      <c r="E18" s="20"/>
      <c r="F18" s="20"/>
      <c r="G18" s="17"/>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78</v>
      </c>
      <c r="C19" s="17"/>
      <c r="D19" s="17"/>
      <c r="E19" s="17"/>
      <c r="F19" s="17"/>
      <c r="G19" s="17"/>
      <c r="H19" s="17" t="s">
        <v>25</v>
      </c>
      <c r="I19" s="17"/>
      <c r="J19" s="17"/>
      <c r="K19" s="17"/>
      <c r="L19" s="17"/>
      <c r="M19" s="17"/>
      <c r="N19" s="17"/>
      <c r="O19" s="17"/>
      <c r="P19" s="44"/>
      <c r="Q19" s="17"/>
      <c r="R19" s="22"/>
      <c r="S19" s="22"/>
      <c r="T19" s="22"/>
      <c r="U19" s="22"/>
      <c r="V19" s="22"/>
      <c r="W19" s="22"/>
      <c r="X19" s="22"/>
      <c r="Y19" s="22"/>
      <c r="Z19" s="22"/>
      <c r="AA19" s="22"/>
    </row>
    <row r="20" spans="1:27" ht="12.75">
      <c r="A20" s="273"/>
      <c r="B20" s="76" t="s">
        <v>78</v>
      </c>
      <c r="C20" s="20"/>
      <c r="D20" s="20"/>
      <c r="E20" s="20"/>
      <c r="F20" s="20"/>
      <c r="G20" s="17"/>
      <c r="H20" s="20" t="s">
        <v>26</v>
      </c>
      <c r="I20" s="20"/>
      <c r="J20" s="20"/>
      <c r="K20" s="20"/>
      <c r="L20" s="20"/>
      <c r="M20" s="20"/>
      <c r="N20" s="20"/>
      <c r="O20" s="20"/>
      <c r="P20" s="35"/>
      <c r="Q20" s="20"/>
      <c r="R20" s="15"/>
      <c r="S20" s="15"/>
      <c r="T20" s="15"/>
      <c r="U20" s="15"/>
      <c r="V20" s="15"/>
      <c r="W20" s="15"/>
      <c r="X20" s="15"/>
      <c r="Y20" s="15"/>
      <c r="Z20" s="15"/>
      <c r="AA20" s="15"/>
    </row>
    <row r="21" spans="1:27" ht="12.75">
      <c r="A21" s="273"/>
      <c r="B21" s="76" t="s">
        <v>78</v>
      </c>
      <c r="C21" s="20"/>
      <c r="D21" s="20"/>
      <c r="E21" s="15"/>
      <c r="F21" s="15"/>
      <c r="G21" s="17"/>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78</v>
      </c>
      <c r="C22" s="20"/>
      <c r="D22" s="20"/>
      <c r="E22" s="20"/>
      <c r="F22" s="20"/>
      <c r="G22" s="17"/>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78</v>
      </c>
      <c r="C23" s="20"/>
      <c r="D23" s="20"/>
      <c r="E23" s="20"/>
      <c r="F23" s="20"/>
      <c r="G23" s="17"/>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78</v>
      </c>
      <c r="C24" s="20"/>
      <c r="D24" s="20"/>
      <c r="E24" s="20"/>
      <c r="F24" s="20"/>
      <c r="G24" s="17"/>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76" t="s">
        <v>51</v>
      </c>
      <c r="C25" s="17"/>
      <c r="D25" s="17"/>
      <c r="E25" s="17"/>
      <c r="F25" s="17"/>
      <c r="G25" s="16"/>
      <c r="H25" s="27" t="s">
        <v>34</v>
      </c>
      <c r="I25" s="17"/>
      <c r="J25" s="17"/>
      <c r="K25" s="17"/>
      <c r="L25" s="17"/>
      <c r="M25" s="17"/>
      <c r="N25" s="17"/>
      <c r="O25" s="17"/>
      <c r="P25" s="44"/>
      <c r="Q25" s="17"/>
      <c r="R25" s="22"/>
      <c r="S25" s="22"/>
      <c r="T25" s="22"/>
      <c r="U25" s="22"/>
      <c r="V25" s="22"/>
      <c r="W25" s="22"/>
      <c r="X25" s="22"/>
      <c r="Y25" s="22"/>
      <c r="Z25" s="22"/>
      <c r="AA25" s="22"/>
    </row>
    <row r="26" spans="1:27" ht="18" customHeight="1">
      <c r="A26" s="273"/>
      <c r="B26" s="76" t="s">
        <v>51</v>
      </c>
      <c r="C26" s="17"/>
      <c r="D26" s="17"/>
      <c r="E26" s="17"/>
      <c r="F26" s="17"/>
      <c r="G26" s="16"/>
      <c r="H26" s="28" t="s">
        <v>35</v>
      </c>
      <c r="I26" s="17"/>
      <c r="J26" s="17"/>
      <c r="K26" s="17"/>
      <c r="L26" s="17"/>
      <c r="M26" s="17"/>
      <c r="N26" s="17"/>
      <c r="O26" s="17"/>
      <c r="P26" s="44"/>
      <c r="Q26" s="17"/>
      <c r="R26" s="22"/>
      <c r="S26" s="22"/>
      <c r="T26" s="22"/>
      <c r="U26" s="22"/>
      <c r="V26" s="22"/>
      <c r="W26" s="22"/>
      <c r="X26" s="22"/>
      <c r="Y26" s="22"/>
      <c r="Z26" s="22"/>
      <c r="AA26" s="22"/>
    </row>
    <row r="27" spans="1:27" ht="16.5" customHeight="1">
      <c r="A27" s="273"/>
      <c r="B27" s="76" t="s">
        <v>51</v>
      </c>
      <c r="C27" s="20"/>
      <c r="D27" s="20"/>
      <c r="E27" s="20"/>
      <c r="F27" s="20"/>
      <c r="G27" s="22"/>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51</v>
      </c>
      <c r="C28" s="20"/>
      <c r="D28" s="20"/>
      <c r="E28" s="20"/>
      <c r="F28" s="20"/>
      <c r="G28" s="22"/>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51</v>
      </c>
      <c r="C29" s="20"/>
      <c r="D29" s="20"/>
      <c r="E29" s="20"/>
      <c r="F29" s="20"/>
      <c r="G29" s="17"/>
      <c r="H29" s="25" t="s">
        <v>38</v>
      </c>
      <c r="I29" s="20"/>
      <c r="J29" s="20"/>
      <c r="K29" s="20"/>
      <c r="L29" s="20"/>
      <c r="M29" s="20"/>
      <c r="N29" s="20"/>
      <c r="O29" s="20"/>
      <c r="P29" s="35"/>
      <c r="Q29" s="20"/>
      <c r="R29" s="15"/>
      <c r="S29" s="15"/>
      <c r="T29" s="15"/>
      <c r="U29" s="15"/>
      <c r="V29" s="15"/>
      <c r="W29" s="15"/>
      <c r="X29" s="15"/>
      <c r="Y29" s="15"/>
      <c r="Z29" s="15"/>
      <c r="AA29" s="15"/>
    </row>
    <row r="30" spans="1:27" ht="12.75">
      <c r="A30" s="272">
        <v>45903</v>
      </c>
      <c r="B30" s="76" t="s">
        <v>783</v>
      </c>
      <c r="C30" s="20"/>
      <c r="D30" s="20"/>
      <c r="E30" s="20"/>
      <c r="F30" s="20"/>
      <c r="G30" s="17"/>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783</v>
      </c>
      <c r="C31" s="20"/>
      <c r="D31" s="20"/>
      <c r="E31" s="20"/>
      <c r="F31" s="20"/>
      <c r="G31" s="17"/>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783</v>
      </c>
      <c r="C32" s="76"/>
      <c r="D32" s="76"/>
      <c r="E32" s="80"/>
      <c r="F32" s="76"/>
      <c r="G32" s="3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783</v>
      </c>
      <c r="C33" s="76"/>
      <c r="D33" s="76"/>
      <c r="E33" s="76"/>
      <c r="F33" s="76"/>
      <c r="G33" s="16"/>
      <c r="H33" s="20" t="s">
        <v>25</v>
      </c>
      <c r="I33" s="20"/>
      <c r="J33" s="20"/>
      <c r="K33" s="20"/>
      <c r="L33" s="20"/>
      <c r="M33" s="20"/>
      <c r="N33" s="20"/>
      <c r="O33" s="20"/>
      <c r="P33" s="35"/>
      <c r="Q33" s="20"/>
      <c r="R33" s="15"/>
      <c r="S33" s="15"/>
      <c r="T33" s="15"/>
      <c r="U33" s="15"/>
      <c r="V33" s="15"/>
      <c r="W33" s="15"/>
      <c r="X33" s="15"/>
      <c r="Y33" s="15"/>
      <c r="Z33" s="15"/>
      <c r="AA33" s="15"/>
    </row>
    <row r="34" spans="1:27" ht="12.75">
      <c r="A34" s="273"/>
      <c r="B34" s="76" t="s">
        <v>78</v>
      </c>
      <c r="C34" s="20"/>
      <c r="D34" s="20"/>
      <c r="E34" s="20"/>
      <c r="F34" s="20"/>
      <c r="G34" s="17"/>
      <c r="H34" s="20" t="s">
        <v>26</v>
      </c>
      <c r="I34" s="20"/>
      <c r="J34" s="20"/>
      <c r="K34" s="20"/>
      <c r="L34" s="20"/>
      <c r="M34" s="20"/>
      <c r="N34" s="20"/>
      <c r="O34" s="20"/>
      <c r="P34" s="35"/>
      <c r="Q34" s="20"/>
      <c r="R34" s="15"/>
      <c r="S34" s="15"/>
      <c r="T34" s="15"/>
      <c r="U34" s="15"/>
      <c r="V34" s="15"/>
      <c r="W34" s="15"/>
      <c r="X34" s="15"/>
      <c r="Y34" s="15"/>
      <c r="Z34" s="15"/>
      <c r="AA34" s="15"/>
    </row>
    <row r="35" spans="1:27" ht="63.75">
      <c r="A35" s="273"/>
      <c r="B35" s="76" t="s">
        <v>78</v>
      </c>
      <c r="C35" s="20" t="s">
        <v>154</v>
      </c>
      <c r="D35" s="20" t="s">
        <v>19</v>
      </c>
      <c r="E35" s="20"/>
      <c r="F35" s="20"/>
      <c r="G35" s="17" t="s">
        <v>784</v>
      </c>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78</v>
      </c>
      <c r="C36" s="20"/>
      <c r="D36" s="20"/>
      <c r="E36" s="20"/>
      <c r="F36" s="20"/>
      <c r="G36" s="17"/>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78</v>
      </c>
      <c r="C37" s="20"/>
      <c r="D37" s="20"/>
      <c r="E37" s="20"/>
      <c r="F37" s="20"/>
      <c r="G37" s="17"/>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78</v>
      </c>
      <c r="C38" s="20"/>
      <c r="D38" s="20"/>
      <c r="E38" s="20"/>
      <c r="F38" s="20"/>
      <c r="G38" s="16"/>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522</v>
      </c>
      <c r="C39" s="20"/>
      <c r="D39" s="20"/>
      <c r="E39" s="20"/>
      <c r="F39" s="20"/>
      <c r="G39" s="16"/>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522</v>
      </c>
      <c r="C40" s="20"/>
      <c r="D40" s="20"/>
      <c r="E40" s="20"/>
      <c r="F40" s="76"/>
      <c r="G40" s="16"/>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522</v>
      </c>
      <c r="C41" s="20"/>
      <c r="D41" s="20"/>
      <c r="E41" s="20"/>
      <c r="F41" s="20"/>
      <c r="G41" s="17"/>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522</v>
      </c>
      <c r="C42" s="20"/>
      <c r="D42" s="20"/>
      <c r="E42" s="20"/>
      <c r="F42" s="20"/>
      <c r="G42" s="17"/>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522</v>
      </c>
      <c r="C43" s="20"/>
      <c r="D43" s="20"/>
      <c r="E43" s="20"/>
      <c r="F43" s="20"/>
      <c r="G43" s="16"/>
      <c r="H43" s="25" t="s">
        <v>38</v>
      </c>
      <c r="I43" s="20"/>
      <c r="J43" s="20"/>
      <c r="K43" s="20"/>
      <c r="L43" s="20"/>
      <c r="M43" s="20"/>
      <c r="N43" s="20"/>
      <c r="O43" s="20"/>
      <c r="P43" s="35"/>
      <c r="Q43" s="20"/>
      <c r="R43" s="15"/>
      <c r="S43" s="15"/>
      <c r="T43" s="15"/>
      <c r="U43" s="15"/>
      <c r="V43" s="15"/>
      <c r="W43" s="15"/>
      <c r="X43" s="15"/>
      <c r="Y43" s="15"/>
      <c r="Z43" s="15"/>
      <c r="AA43" s="15"/>
    </row>
    <row r="44" spans="1:27" ht="12.75">
      <c r="A44" s="272">
        <v>45904</v>
      </c>
      <c r="B44" s="76" t="s">
        <v>51</v>
      </c>
      <c r="C44" s="20" t="s">
        <v>41</v>
      </c>
      <c r="D44" s="20" t="s">
        <v>19</v>
      </c>
      <c r="E44" s="20"/>
      <c r="F44" s="20"/>
      <c r="G44" s="16" t="s">
        <v>785</v>
      </c>
      <c r="H44" s="19" t="s">
        <v>17</v>
      </c>
      <c r="I44" s="20"/>
      <c r="J44" s="20"/>
      <c r="K44" s="20"/>
      <c r="L44" s="20"/>
      <c r="M44" s="20"/>
      <c r="N44" s="20"/>
      <c r="O44" s="20"/>
      <c r="P44" s="35"/>
      <c r="Q44" s="20"/>
      <c r="R44" s="15"/>
      <c r="S44" s="15"/>
      <c r="T44" s="15"/>
      <c r="U44" s="15"/>
      <c r="V44" s="15"/>
      <c r="W44" s="15"/>
      <c r="X44" s="15"/>
      <c r="Y44" s="15"/>
      <c r="Z44" s="15"/>
      <c r="AA44" s="15"/>
    </row>
    <row r="45" spans="1:27" ht="89.25">
      <c r="A45" s="273"/>
      <c r="B45" s="76" t="s">
        <v>51</v>
      </c>
      <c r="C45" s="20" t="s">
        <v>54</v>
      </c>
      <c r="D45" s="20" t="s">
        <v>19</v>
      </c>
      <c r="E45" s="78"/>
      <c r="F45" s="78"/>
      <c r="G45" s="18" t="s">
        <v>786</v>
      </c>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51</v>
      </c>
      <c r="C46" s="20" t="s">
        <v>18</v>
      </c>
      <c r="D46" s="20" t="s">
        <v>19</v>
      </c>
      <c r="E46" s="20"/>
      <c r="F46" s="20"/>
      <c r="G46" s="17" t="s">
        <v>787</v>
      </c>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51</v>
      </c>
      <c r="C47" s="20"/>
      <c r="D47" s="20"/>
      <c r="E47" s="20"/>
      <c r="F47" s="20"/>
      <c r="G47" s="17"/>
      <c r="H47" s="20" t="s">
        <v>25</v>
      </c>
      <c r="I47" s="20"/>
      <c r="J47" s="20"/>
      <c r="K47" s="20"/>
      <c r="L47" s="20"/>
      <c r="M47" s="20"/>
      <c r="N47" s="20"/>
      <c r="O47" s="20"/>
      <c r="P47" s="50"/>
      <c r="Q47" s="20"/>
      <c r="R47" s="15"/>
      <c r="S47" s="15"/>
      <c r="T47" s="15"/>
      <c r="U47" s="15"/>
      <c r="V47" s="15"/>
      <c r="W47" s="15"/>
      <c r="X47" s="15"/>
      <c r="Y47" s="15"/>
      <c r="Z47" s="15"/>
      <c r="AA47" s="15"/>
    </row>
    <row r="48" spans="1:27" ht="102">
      <c r="A48" s="273"/>
      <c r="B48" s="76" t="s">
        <v>78</v>
      </c>
      <c r="C48" s="20" t="s">
        <v>18</v>
      </c>
      <c r="D48" s="20" t="s">
        <v>19</v>
      </c>
      <c r="E48" s="20"/>
      <c r="F48" s="20"/>
      <c r="G48" s="17" t="s">
        <v>788</v>
      </c>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78</v>
      </c>
      <c r="C49" s="20"/>
      <c r="D49" s="20"/>
      <c r="E49" s="83"/>
      <c r="F49" s="15"/>
      <c r="G49" s="17"/>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78</v>
      </c>
      <c r="C50" s="20"/>
      <c r="D50" s="20"/>
      <c r="E50" s="20"/>
      <c r="F50" s="20"/>
      <c r="G50" s="17"/>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78</v>
      </c>
      <c r="C51" s="20"/>
      <c r="D51" s="20"/>
      <c r="E51" s="20"/>
      <c r="F51" s="20"/>
      <c r="G51" s="17"/>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78</v>
      </c>
      <c r="C52" s="20"/>
      <c r="D52" s="20"/>
      <c r="E52" s="20"/>
      <c r="F52" s="20"/>
      <c r="G52" s="17"/>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522</v>
      </c>
      <c r="C53" s="20"/>
      <c r="D53" s="20"/>
      <c r="E53" s="20"/>
      <c r="F53" s="20"/>
      <c r="G53" s="17"/>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522</v>
      </c>
      <c r="C54" s="20"/>
      <c r="D54" s="20"/>
      <c r="E54" s="20"/>
      <c r="F54" s="20"/>
      <c r="G54" s="17"/>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522</v>
      </c>
      <c r="C55" s="20"/>
      <c r="D55" s="20"/>
      <c r="E55" s="20"/>
      <c r="F55" s="20"/>
      <c r="G55" s="17"/>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522</v>
      </c>
      <c r="C56" s="20"/>
      <c r="D56" s="20"/>
      <c r="E56" s="20"/>
      <c r="F56" s="20"/>
      <c r="G56" s="17"/>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522</v>
      </c>
      <c r="C57" s="20"/>
      <c r="D57" s="20"/>
      <c r="E57" s="20"/>
      <c r="F57" s="20"/>
      <c r="G57" s="17"/>
      <c r="H57" s="25" t="s">
        <v>38</v>
      </c>
      <c r="I57" s="20"/>
      <c r="J57" s="20"/>
      <c r="K57" s="20"/>
      <c r="L57" s="20"/>
      <c r="M57" s="20"/>
      <c r="N57" s="20"/>
      <c r="O57" s="20"/>
      <c r="P57" s="35"/>
      <c r="Q57" s="20"/>
      <c r="R57" s="15"/>
      <c r="S57" s="15"/>
      <c r="T57" s="15"/>
      <c r="U57" s="15"/>
      <c r="V57" s="15"/>
      <c r="W57" s="15"/>
      <c r="X57" s="15"/>
      <c r="Y57" s="15"/>
      <c r="Z57" s="15"/>
      <c r="AA57" s="15"/>
    </row>
    <row r="58" spans="1:27" ht="12.75">
      <c r="A58" s="272">
        <v>45905</v>
      </c>
      <c r="B58" s="76" t="s">
        <v>783</v>
      </c>
      <c r="C58" s="20"/>
      <c r="D58" s="20"/>
      <c r="E58" s="20"/>
      <c r="F58" s="20"/>
      <c r="G58" s="17"/>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76" t="s">
        <v>783</v>
      </c>
      <c r="C59" s="20"/>
      <c r="D59" s="20"/>
      <c r="E59" s="20"/>
      <c r="F59" s="20"/>
      <c r="G59" s="17"/>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76" t="s">
        <v>783</v>
      </c>
      <c r="C60" s="20"/>
      <c r="D60" s="20"/>
      <c r="E60" s="83"/>
      <c r="F60" s="15"/>
      <c r="G60" s="16"/>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76" t="s">
        <v>783</v>
      </c>
      <c r="C61" s="20"/>
      <c r="D61" s="20"/>
      <c r="E61" s="20"/>
      <c r="F61" s="20"/>
      <c r="G61" s="17"/>
      <c r="H61" s="35" t="s">
        <v>25</v>
      </c>
      <c r="I61" s="20"/>
      <c r="J61" s="20"/>
      <c r="K61" s="20"/>
      <c r="L61" s="20"/>
      <c r="M61" s="20"/>
      <c r="N61" s="20"/>
      <c r="O61" s="20"/>
      <c r="P61" s="20"/>
      <c r="Q61" s="20"/>
      <c r="R61" s="15"/>
      <c r="S61" s="15"/>
      <c r="T61" s="15"/>
      <c r="U61" s="15"/>
      <c r="V61" s="15"/>
      <c r="W61" s="15"/>
      <c r="X61" s="15"/>
      <c r="Y61" s="15"/>
      <c r="Z61" s="15"/>
      <c r="AA61" s="15"/>
    </row>
    <row r="62" spans="1:27" ht="12.75">
      <c r="A62" s="273"/>
      <c r="B62" s="76" t="s">
        <v>78</v>
      </c>
      <c r="C62" s="20"/>
      <c r="D62" s="20"/>
      <c r="E62" s="20"/>
      <c r="F62" s="20"/>
      <c r="G62" s="17"/>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78</v>
      </c>
      <c r="C63" s="20"/>
      <c r="D63" s="20"/>
      <c r="E63" s="20"/>
      <c r="F63" s="20"/>
      <c r="G63" s="16"/>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78</v>
      </c>
      <c r="C64" s="20"/>
      <c r="D64" s="20"/>
      <c r="E64" s="20"/>
      <c r="F64" s="20"/>
      <c r="G64" s="17"/>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78</v>
      </c>
      <c r="C65" s="20"/>
      <c r="D65" s="20"/>
      <c r="E65" s="85"/>
      <c r="F65" s="86"/>
      <c r="G65" s="17"/>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78</v>
      </c>
      <c r="C66" s="20"/>
      <c r="D66" s="20"/>
      <c r="E66" s="20"/>
      <c r="F66" s="20"/>
      <c r="G66" s="17"/>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51</v>
      </c>
      <c r="C67" s="20"/>
      <c r="D67" s="20"/>
      <c r="E67" s="20"/>
      <c r="F67" s="20"/>
      <c r="G67" s="16"/>
      <c r="H67" s="38" t="s">
        <v>34</v>
      </c>
      <c r="I67" s="20"/>
      <c r="J67" s="20"/>
      <c r="K67" s="20"/>
      <c r="L67" s="20"/>
      <c r="M67" s="20"/>
      <c r="N67" s="20"/>
      <c r="O67" s="20"/>
      <c r="P67" s="35"/>
      <c r="Q67" s="20"/>
      <c r="R67" s="15"/>
      <c r="S67" s="15"/>
      <c r="T67" s="15"/>
      <c r="U67" s="15"/>
      <c r="V67" s="15"/>
      <c r="W67" s="15"/>
      <c r="X67" s="15"/>
      <c r="Y67" s="15"/>
      <c r="Z67" s="15"/>
      <c r="AA67" s="15"/>
    </row>
    <row r="68" spans="1:27" ht="153">
      <c r="A68" s="273"/>
      <c r="B68" s="76" t="s">
        <v>51</v>
      </c>
      <c r="C68" s="20" t="s">
        <v>18</v>
      </c>
      <c r="D68" s="20" t="s">
        <v>19</v>
      </c>
      <c r="E68" s="20"/>
      <c r="F68" s="20"/>
      <c r="G68" s="17" t="s">
        <v>789</v>
      </c>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76" t="s">
        <v>51</v>
      </c>
      <c r="C69" s="17" t="s">
        <v>18</v>
      </c>
      <c r="D69" s="17" t="s">
        <v>19</v>
      </c>
      <c r="E69" s="17"/>
      <c r="F69" s="17"/>
      <c r="G69" s="16" t="s">
        <v>790</v>
      </c>
      <c r="H69" s="39" t="s">
        <v>36</v>
      </c>
      <c r="I69" s="17"/>
      <c r="J69" s="17"/>
      <c r="K69" s="17"/>
      <c r="L69" s="17"/>
      <c r="M69" s="17"/>
      <c r="N69" s="17"/>
      <c r="O69" s="17"/>
      <c r="P69" s="44"/>
      <c r="Q69" s="17"/>
      <c r="R69" s="22"/>
      <c r="S69" s="22"/>
      <c r="T69" s="22"/>
      <c r="U69" s="22"/>
      <c r="V69" s="22"/>
      <c r="W69" s="22"/>
      <c r="X69" s="22"/>
      <c r="Y69" s="22"/>
      <c r="Z69" s="22"/>
      <c r="AA69" s="22"/>
    </row>
    <row r="70" spans="1:27" ht="12.75">
      <c r="A70" s="273"/>
      <c r="B70" s="76" t="s">
        <v>51</v>
      </c>
      <c r="C70" s="17"/>
      <c r="D70" s="17"/>
      <c r="E70" s="17"/>
      <c r="F70" s="17"/>
      <c r="G70" s="16"/>
      <c r="H70" s="39" t="s">
        <v>37</v>
      </c>
      <c r="I70" s="17"/>
      <c r="J70" s="17"/>
      <c r="K70" s="17"/>
      <c r="L70" s="17"/>
      <c r="M70" s="17"/>
      <c r="N70" s="17"/>
      <c r="O70" s="17"/>
      <c r="P70" s="44"/>
      <c r="Q70" s="17"/>
      <c r="R70" s="22"/>
      <c r="S70" s="22"/>
      <c r="T70" s="22"/>
      <c r="U70" s="22"/>
      <c r="V70" s="22"/>
      <c r="W70" s="22"/>
      <c r="X70" s="22"/>
      <c r="Y70" s="22"/>
      <c r="Z70" s="22"/>
      <c r="AA70" s="22"/>
    </row>
    <row r="71" spans="1:27" ht="12.75">
      <c r="A71" s="274"/>
      <c r="B71" s="76" t="s">
        <v>51</v>
      </c>
      <c r="C71" s="20"/>
      <c r="D71" s="20"/>
      <c r="E71" s="20"/>
      <c r="F71" s="20"/>
      <c r="G71" s="17"/>
      <c r="H71" s="35" t="s">
        <v>38</v>
      </c>
      <c r="I71" s="20"/>
      <c r="J71" s="20"/>
      <c r="K71" s="20"/>
      <c r="L71" s="20"/>
      <c r="M71" s="20"/>
      <c r="N71" s="20"/>
      <c r="O71" s="20"/>
      <c r="P71" s="35"/>
      <c r="Q71" s="20"/>
      <c r="R71" s="15"/>
      <c r="S71" s="15"/>
      <c r="T71" s="15"/>
      <c r="U71" s="15"/>
      <c r="V71" s="15"/>
      <c r="W71" s="15"/>
      <c r="X71" s="15"/>
      <c r="Y71" s="15"/>
      <c r="Z71" s="15"/>
      <c r="AA71" s="15"/>
    </row>
    <row r="72" spans="1:27" ht="12.75">
      <c r="A72" s="272">
        <v>45906</v>
      </c>
      <c r="B72" s="76" t="s">
        <v>78</v>
      </c>
      <c r="C72" s="20" t="s">
        <v>54</v>
      </c>
      <c r="D72" s="20" t="s">
        <v>19</v>
      </c>
      <c r="E72" s="20"/>
      <c r="G72" s="71" t="s">
        <v>791</v>
      </c>
      <c r="H72" s="34" t="s">
        <v>17</v>
      </c>
      <c r="I72" s="20"/>
      <c r="J72" s="20"/>
      <c r="K72" s="20"/>
      <c r="L72" s="20"/>
      <c r="M72" s="20"/>
      <c r="N72" s="20"/>
      <c r="O72" s="20"/>
      <c r="P72" s="20"/>
      <c r="Q72" s="20"/>
      <c r="R72" s="15"/>
      <c r="S72" s="15"/>
      <c r="T72" s="15"/>
      <c r="U72" s="15"/>
      <c r="V72" s="15"/>
      <c r="W72" s="15"/>
      <c r="X72" s="15"/>
      <c r="Y72" s="15"/>
      <c r="Z72" s="15"/>
      <c r="AA72" s="15"/>
    </row>
    <row r="73" spans="1:27" ht="38.25">
      <c r="A73" s="273"/>
      <c r="B73" s="76" t="s">
        <v>78</v>
      </c>
      <c r="C73" s="20" t="s">
        <v>44</v>
      </c>
      <c r="D73" s="20" t="s">
        <v>19</v>
      </c>
      <c r="E73" s="20"/>
      <c r="F73" s="20"/>
      <c r="G73" s="17" t="s">
        <v>792</v>
      </c>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76" t="s">
        <v>78</v>
      </c>
      <c r="C74" s="20"/>
      <c r="D74" s="20"/>
      <c r="E74" s="20"/>
      <c r="F74" s="20"/>
      <c r="G74" s="17"/>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76" t="s">
        <v>78</v>
      </c>
      <c r="C75" s="20"/>
      <c r="D75" s="20"/>
      <c r="E75" s="20"/>
      <c r="F75" s="20"/>
      <c r="G75" s="17"/>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78</v>
      </c>
      <c r="C76" s="20"/>
      <c r="D76" s="20"/>
      <c r="E76" s="20"/>
      <c r="F76" s="20"/>
      <c r="G76" s="17"/>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78</v>
      </c>
      <c r="C77" s="20"/>
      <c r="D77" s="20"/>
      <c r="E77" s="20"/>
      <c r="F77" s="20"/>
      <c r="G77" s="17"/>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78</v>
      </c>
      <c r="C78" s="20"/>
      <c r="D78" s="20"/>
      <c r="E78" s="20"/>
      <c r="F78" s="20"/>
      <c r="G78" s="16"/>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78</v>
      </c>
      <c r="C79" s="20"/>
      <c r="D79" s="20"/>
      <c r="E79" s="20"/>
      <c r="F79" s="20"/>
      <c r="G79" s="16"/>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51</v>
      </c>
      <c r="C80" s="20"/>
      <c r="D80" s="20"/>
      <c r="E80" s="20"/>
      <c r="F80" s="20"/>
      <c r="G80" s="17"/>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51</v>
      </c>
      <c r="C81" s="20"/>
      <c r="D81" s="20"/>
      <c r="E81" s="20"/>
      <c r="F81" s="20"/>
      <c r="G81" s="17"/>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76" t="s">
        <v>78</v>
      </c>
      <c r="C82" s="17"/>
      <c r="D82" s="17"/>
      <c r="E82" s="17"/>
      <c r="F82" s="17"/>
      <c r="G82" s="17"/>
      <c r="H82" s="39" t="s">
        <v>35</v>
      </c>
      <c r="I82" s="17"/>
      <c r="J82" s="17"/>
      <c r="K82" s="17"/>
      <c r="L82" s="17"/>
      <c r="M82" s="17"/>
      <c r="N82" s="17"/>
      <c r="O82" s="17"/>
      <c r="P82" s="17"/>
      <c r="Q82" s="17"/>
      <c r="R82" s="22"/>
      <c r="S82" s="22"/>
      <c r="T82" s="22"/>
      <c r="U82" s="22"/>
      <c r="V82" s="22"/>
      <c r="W82" s="22"/>
      <c r="X82" s="22"/>
      <c r="Y82" s="22"/>
      <c r="Z82" s="22"/>
      <c r="AA82" s="22"/>
    </row>
    <row r="83" spans="1:27" ht="17.25" customHeight="1">
      <c r="A83" s="273"/>
      <c r="B83" s="76" t="s">
        <v>78</v>
      </c>
      <c r="C83" s="20"/>
      <c r="D83" s="20"/>
      <c r="E83" s="20"/>
      <c r="F83" s="20"/>
      <c r="G83" s="17"/>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78</v>
      </c>
      <c r="C84" s="20"/>
      <c r="D84" s="20"/>
      <c r="E84" s="83"/>
      <c r="F84" s="20"/>
      <c r="G84" s="17"/>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51</v>
      </c>
      <c r="C85" s="20"/>
      <c r="D85" s="20"/>
      <c r="E85" s="20"/>
      <c r="F85" s="20"/>
      <c r="G85" s="17"/>
      <c r="H85" s="35" t="s">
        <v>38</v>
      </c>
      <c r="I85" s="20"/>
      <c r="J85" s="20"/>
      <c r="K85" s="20"/>
      <c r="L85" s="20"/>
      <c r="M85" s="20"/>
      <c r="N85" s="20"/>
      <c r="O85" s="20"/>
      <c r="P85" s="20"/>
      <c r="Q85" s="20"/>
      <c r="R85" s="15"/>
      <c r="S85" s="15"/>
      <c r="T85" s="15"/>
      <c r="U85" s="15"/>
      <c r="V85" s="15"/>
      <c r="W85" s="15"/>
      <c r="X85" s="15"/>
      <c r="Y85" s="15"/>
      <c r="Z85" s="15"/>
      <c r="AA85" s="15"/>
    </row>
    <row r="86" spans="1:27" ht="12.75">
      <c r="A86" s="272">
        <v>45907</v>
      </c>
      <c r="B86" s="76" t="s">
        <v>78</v>
      </c>
      <c r="C86" s="20"/>
      <c r="D86" s="20"/>
      <c r="E86" s="20"/>
      <c r="F86" s="20"/>
      <c r="G86" s="17"/>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78</v>
      </c>
      <c r="C87" s="20"/>
      <c r="D87" s="20"/>
      <c r="E87" s="20"/>
      <c r="F87" s="20"/>
      <c r="G87" s="17"/>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78</v>
      </c>
      <c r="C88" s="20"/>
      <c r="D88" s="20"/>
      <c r="E88" s="20"/>
      <c r="F88" s="20"/>
      <c r="G88" s="17"/>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78</v>
      </c>
      <c r="C89" s="20"/>
      <c r="D89" s="20"/>
      <c r="E89" s="20"/>
      <c r="F89" s="20"/>
      <c r="G89" s="17"/>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76" t="s">
        <v>78</v>
      </c>
      <c r="C90" s="17"/>
      <c r="D90" s="17"/>
      <c r="E90" s="17"/>
      <c r="F90" s="17"/>
      <c r="G90" s="17"/>
      <c r="H90" s="44" t="s">
        <v>26</v>
      </c>
      <c r="I90" s="17"/>
      <c r="J90" s="17"/>
      <c r="K90" s="17"/>
      <c r="L90" s="17"/>
      <c r="M90" s="17"/>
      <c r="N90" s="17"/>
      <c r="O90" s="17"/>
      <c r="P90" s="17"/>
      <c r="Q90" s="17"/>
      <c r="R90" s="22"/>
      <c r="S90" s="22"/>
      <c r="T90" s="22"/>
      <c r="U90" s="22"/>
      <c r="V90" s="22"/>
      <c r="W90" s="22"/>
      <c r="X90" s="22"/>
      <c r="Y90" s="22"/>
      <c r="Z90" s="22"/>
      <c r="AA90" s="22"/>
    </row>
    <row r="91" spans="1:27" ht="12.75">
      <c r="A91" s="273"/>
      <c r="B91" s="76" t="s">
        <v>78</v>
      </c>
      <c r="C91" s="20"/>
      <c r="D91" s="20"/>
      <c r="E91" s="20"/>
      <c r="F91" s="20"/>
      <c r="G91" s="17"/>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78</v>
      </c>
      <c r="C92" s="20"/>
      <c r="D92" s="20"/>
      <c r="E92" s="20"/>
      <c r="F92" s="20"/>
      <c r="G92" s="17"/>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78</v>
      </c>
      <c r="C93" s="20"/>
      <c r="D93" s="20"/>
      <c r="E93" s="20"/>
      <c r="F93" s="78"/>
      <c r="G93" s="17"/>
      <c r="H93" s="35" t="s">
        <v>29</v>
      </c>
      <c r="I93" s="20"/>
      <c r="J93" s="20"/>
      <c r="K93" s="20"/>
      <c r="L93" s="20"/>
      <c r="M93" s="20"/>
      <c r="N93" s="20"/>
      <c r="O93" s="20"/>
      <c r="P93" s="20"/>
      <c r="Q93" s="20"/>
      <c r="R93" s="15"/>
      <c r="S93" s="15"/>
      <c r="T93" s="15"/>
      <c r="U93" s="15"/>
      <c r="V93" s="15"/>
      <c r="W93" s="15"/>
      <c r="X93" s="15"/>
      <c r="Y93" s="15"/>
      <c r="Z93" s="15"/>
      <c r="AA93" s="15"/>
    </row>
    <row r="94" spans="1:27" ht="89.25">
      <c r="A94" s="273"/>
      <c r="B94" s="76" t="s">
        <v>78</v>
      </c>
      <c r="C94" s="20" t="s">
        <v>18</v>
      </c>
      <c r="D94" s="20" t="s">
        <v>19</v>
      </c>
      <c r="E94" s="20"/>
      <c r="F94" s="20"/>
      <c r="G94" s="17" t="s">
        <v>793</v>
      </c>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783</v>
      </c>
      <c r="C95" s="20"/>
      <c r="D95" s="20"/>
      <c r="E95" s="20"/>
      <c r="F95" s="20"/>
      <c r="G95" s="17"/>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76" t="s">
        <v>783</v>
      </c>
      <c r="C96" s="17"/>
      <c r="D96" s="17"/>
      <c r="E96" s="17"/>
      <c r="F96" s="17"/>
      <c r="G96" s="17"/>
      <c r="H96" s="39" t="s">
        <v>35</v>
      </c>
      <c r="I96" s="17"/>
      <c r="J96" s="17"/>
      <c r="K96" s="17"/>
      <c r="L96" s="17"/>
      <c r="M96" s="17"/>
      <c r="N96" s="17"/>
      <c r="O96" s="17"/>
      <c r="P96" s="17"/>
      <c r="Q96" s="17"/>
      <c r="R96" s="22"/>
      <c r="S96" s="22"/>
      <c r="T96" s="22"/>
      <c r="U96" s="22"/>
      <c r="V96" s="22"/>
      <c r="W96" s="22"/>
      <c r="X96" s="22"/>
      <c r="Y96" s="22"/>
      <c r="Z96" s="22"/>
      <c r="AA96" s="22"/>
    </row>
    <row r="97" spans="1:27" ht="12.75">
      <c r="A97" s="273"/>
      <c r="B97" s="76" t="s">
        <v>783</v>
      </c>
      <c r="C97" s="20"/>
      <c r="D97" s="20"/>
      <c r="E97" s="20"/>
      <c r="F97" s="20"/>
      <c r="G97" s="17"/>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783</v>
      </c>
      <c r="C98" s="20"/>
      <c r="D98" s="20"/>
      <c r="E98" s="20"/>
      <c r="F98" s="20"/>
      <c r="G98" s="17"/>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783</v>
      </c>
      <c r="C99" s="20"/>
      <c r="D99" s="20"/>
      <c r="E99" s="20"/>
      <c r="F99" s="20"/>
      <c r="G99" s="17"/>
      <c r="H99" s="35" t="s">
        <v>38</v>
      </c>
      <c r="I99" s="20"/>
      <c r="J99" s="20"/>
      <c r="K99" s="20"/>
      <c r="L99" s="20"/>
      <c r="M99" s="20"/>
      <c r="N99" s="20"/>
      <c r="O99" s="20"/>
      <c r="P99" s="20"/>
      <c r="Q99" s="20"/>
      <c r="R99" s="15"/>
      <c r="S99" s="15"/>
      <c r="T99" s="15"/>
      <c r="U99" s="15"/>
      <c r="V99" s="15"/>
      <c r="W99" s="15"/>
      <c r="X99" s="15"/>
      <c r="Y99" s="15"/>
      <c r="Z99" s="15"/>
      <c r="AA99" s="15"/>
    </row>
    <row r="100" spans="1:27" ht="12.75">
      <c r="A100" s="272">
        <v>45908</v>
      </c>
      <c r="B100" s="76" t="s">
        <v>78</v>
      </c>
      <c r="C100" s="20"/>
      <c r="D100" s="20"/>
      <c r="E100" s="20"/>
      <c r="F100" s="20"/>
      <c r="G100" s="17"/>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78</v>
      </c>
      <c r="C101" s="20" t="s">
        <v>75</v>
      </c>
      <c r="D101" s="20" t="s">
        <v>19</v>
      </c>
      <c r="E101" s="20"/>
      <c r="F101" s="20"/>
      <c r="G101" s="17" t="s">
        <v>794</v>
      </c>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78</v>
      </c>
      <c r="C102" s="20" t="s">
        <v>75</v>
      </c>
      <c r="D102" s="20" t="s">
        <v>19</v>
      </c>
      <c r="E102" s="20"/>
      <c r="F102" s="20"/>
      <c r="G102" s="17" t="s">
        <v>794</v>
      </c>
      <c r="H102" s="35" t="s">
        <v>24</v>
      </c>
      <c r="I102" s="20"/>
      <c r="J102" s="20"/>
      <c r="K102" s="20"/>
      <c r="L102" s="20"/>
      <c r="M102" s="20"/>
      <c r="N102" s="20"/>
      <c r="O102" s="20"/>
      <c r="P102" s="20"/>
      <c r="Q102" s="20"/>
      <c r="R102" s="15"/>
      <c r="S102" s="15"/>
      <c r="T102" s="15"/>
      <c r="U102" s="15"/>
      <c r="V102" s="15"/>
      <c r="W102" s="15"/>
      <c r="X102" s="15"/>
      <c r="Y102" s="15"/>
      <c r="Z102" s="15"/>
      <c r="AA102" s="15"/>
    </row>
    <row r="103" spans="1:27" ht="306">
      <c r="A103" s="273"/>
      <c r="B103" s="76" t="s">
        <v>78</v>
      </c>
      <c r="C103" s="20" t="s">
        <v>41</v>
      </c>
      <c r="D103" s="20" t="s">
        <v>31</v>
      </c>
      <c r="E103" s="78" t="s">
        <v>795</v>
      </c>
      <c r="F103" s="88"/>
      <c r="G103" s="17" t="s">
        <v>796</v>
      </c>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78</v>
      </c>
      <c r="C104" s="20"/>
      <c r="D104" s="20"/>
      <c r="E104" s="20"/>
      <c r="F104" s="20"/>
      <c r="G104" s="17"/>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78</v>
      </c>
      <c r="C105" s="20"/>
      <c r="D105" s="20"/>
      <c r="E105" s="20"/>
      <c r="F105" s="20"/>
      <c r="G105" s="17"/>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78</v>
      </c>
      <c r="C106" s="20"/>
      <c r="D106" s="20"/>
      <c r="E106" s="20"/>
      <c r="F106" s="20"/>
      <c r="G106" s="17"/>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78</v>
      </c>
      <c r="C107" s="20"/>
      <c r="D107" s="20"/>
      <c r="E107" s="20"/>
      <c r="F107" s="20"/>
      <c r="G107" s="17"/>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76" t="s">
        <v>78</v>
      </c>
      <c r="C108" s="17"/>
      <c r="D108" s="17"/>
      <c r="E108" s="17"/>
      <c r="F108" s="17"/>
      <c r="G108" s="17"/>
      <c r="H108" s="44" t="s">
        <v>30</v>
      </c>
      <c r="I108" s="17"/>
      <c r="J108" s="17"/>
      <c r="K108" s="17"/>
      <c r="L108" s="17"/>
      <c r="M108" s="17"/>
      <c r="N108" s="17"/>
      <c r="O108" s="17"/>
      <c r="P108" s="17"/>
      <c r="Q108" s="17"/>
      <c r="R108" s="22"/>
      <c r="S108" s="22"/>
      <c r="T108" s="22"/>
      <c r="U108" s="22"/>
      <c r="V108" s="22"/>
      <c r="W108" s="22"/>
      <c r="X108" s="22"/>
      <c r="Y108" s="22"/>
      <c r="Z108" s="22"/>
      <c r="AA108" s="22"/>
    </row>
    <row r="109" spans="1:27" ht="12.75">
      <c r="A109" s="273"/>
      <c r="B109" s="76" t="s">
        <v>522</v>
      </c>
      <c r="C109" s="20"/>
      <c r="D109" s="20"/>
      <c r="E109" s="20"/>
      <c r="F109" s="20"/>
      <c r="G109" s="16"/>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522</v>
      </c>
      <c r="C110" s="20"/>
      <c r="D110" s="20"/>
      <c r="E110" s="20"/>
      <c r="F110" s="20"/>
      <c r="G110" s="17"/>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522</v>
      </c>
      <c r="C111" s="20"/>
      <c r="D111" s="20"/>
      <c r="E111" s="20"/>
      <c r="F111" s="20"/>
      <c r="G111" s="16"/>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522</v>
      </c>
      <c r="C112" s="20"/>
      <c r="D112" s="20"/>
      <c r="E112" s="20"/>
      <c r="F112" s="20"/>
      <c r="G112" s="17"/>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522</v>
      </c>
      <c r="C113" s="20"/>
      <c r="D113" s="20"/>
      <c r="E113" s="20"/>
      <c r="F113" s="20"/>
      <c r="G113" s="17"/>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45909</v>
      </c>
      <c r="B114" s="76" t="s">
        <v>51</v>
      </c>
      <c r="C114" s="20"/>
      <c r="D114" s="20"/>
      <c r="E114" s="20"/>
      <c r="F114" s="20"/>
      <c r="G114" s="17"/>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51</v>
      </c>
      <c r="C115" s="20"/>
      <c r="D115" s="20"/>
      <c r="E115" s="20"/>
      <c r="F115" s="20"/>
      <c r="G115" s="17"/>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51</v>
      </c>
      <c r="C116" s="20"/>
      <c r="D116" s="20"/>
      <c r="E116" s="20"/>
      <c r="F116" s="20"/>
      <c r="G116" s="17"/>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78</v>
      </c>
      <c r="C117" s="20"/>
      <c r="D117" s="20"/>
      <c r="E117" s="20"/>
      <c r="F117" s="20"/>
      <c r="G117" s="17"/>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78</v>
      </c>
      <c r="C118" s="20"/>
      <c r="D118" s="20"/>
      <c r="E118" s="20"/>
      <c r="F118" s="20"/>
      <c r="G118" s="17"/>
      <c r="H118" s="35" t="s">
        <v>26</v>
      </c>
      <c r="I118" s="20"/>
      <c r="J118" s="20"/>
      <c r="K118" s="20"/>
      <c r="L118" s="20"/>
      <c r="M118" s="20"/>
      <c r="N118" s="20"/>
      <c r="O118" s="20"/>
      <c r="P118" s="20"/>
      <c r="Q118" s="20"/>
      <c r="R118" s="15"/>
      <c r="S118" s="15"/>
      <c r="T118" s="15"/>
      <c r="U118" s="15"/>
      <c r="V118" s="15"/>
      <c r="W118" s="15"/>
      <c r="X118" s="15"/>
      <c r="Y118" s="15"/>
      <c r="Z118" s="15"/>
      <c r="AA118" s="15"/>
    </row>
    <row r="119" spans="1:27" ht="38.25">
      <c r="A119" s="273"/>
      <c r="B119" s="76" t="s">
        <v>78</v>
      </c>
      <c r="C119" s="17" t="s">
        <v>18</v>
      </c>
      <c r="D119" s="17" t="s">
        <v>19</v>
      </c>
      <c r="E119" s="17"/>
      <c r="F119" s="17"/>
      <c r="G119" s="17" t="s">
        <v>797</v>
      </c>
      <c r="H119" s="44" t="s">
        <v>27</v>
      </c>
      <c r="I119" s="17"/>
      <c r="J119" s="17"/>
      <c r="K119" s="17"/>
      <c r="L119" s="17"/>
      <c r="M119" s="17"/>
      <c r="N119" s="17"/>
      <c r="O119" s="17"/>
      <c r="P119" s="17"/>
      <c r="Q119" s="17"/>
      <c r="R119" s="22"/>
      <c r="S119" s="22"/>
      <c r="T119" s="22"/>
      <c r="U119" s="22"/>
      <c r="V119" s="22"/>
      <c r="W119" s="22"/>
      <c r="X119" s="22"/>
      <c r="Y119" s="22"/>
      <c r="Z119" s="22"/>
      <c r="AA119" s="22"/>
    </row>
    <row r="120" spans="1:27" ht="12.75">
      <c r="A120" s="273"/>
      <c r="B120" s="76" t="s">
        <v>78</v>
      </c>
      <c r="C120" s="20"/>
      <c r="D120" s="20"/>
      <c r="E120" s="20"/>
      <c r="F120" s="20"/>
      <c r="G120" s="17"/>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78</v>
      </c>
      <c r="C121" s="20"/>
      <c r="D121" s="20"/>
      <c r="E121" s="47"/>
      <c r="F121" s="47"/>
      <c r="G121" s="17"/>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78</v>
      </c>
      <c r="C122" s="20"/>
      <c r="D122" s="20"/>
      <c r="E122" s="20"/>
      <c r="F122" s="20"/>
      <c r="G122" s="17"/>
      <c r="H122" s="35" t="s">
        <v>30</v>
      </c>
      <c r="I122" s="20"/>
      <c r="J122" s="20"/>
      <c r="K122" s="20"/>
      <c r="L122" s="20"/>
      <c r="M122" s="20"/>
      <c r="N122" s="20"/>
      <c r="O122" s="20"/>
      <c r="P122" s="20"/>
      <c r="Q122" s="20"/>
      <c r="R122" s="15"/>
      <c r="S122" s="15"/>
      <c r="T122" s="15"/>
      <c r="U122" s="15"/>
      <c r="V122" s="15"/>
      <c r="W122" s="15"/>
      <c r="X122" s="15"/>
      <c r="Y122" s="15"/>
      <c r="Z122" s="15"/>
      <c r="AA122" s="15"/>
    </row>
    <row r="123" spans="1:27" ht="89.25">
      <c r="A123" s="273"/>
      <c r="B123" s="76" t="s">
        <v>783</v>
      </c>
      <c r="C123" s="20" t="s">
        <v>18</v>
      </c>
      <c r="D123" s="20" t="s">
        <v>19</v>
      </c>
      <c r="E123" s="20"/>
      <c r="F123" s="20"/>
      <c r="G123" s="17" t="s">
        <v>798</v>
      </c>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783</v>
      </c>
      <c r="C124" s="20"/>
      <c r="D124" s="20"/>
      <c r="E124" s="20"/>
      <c r="F124" s="20"/>
      <c r="G124" s="17"/>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783</v>
      </c>
      <c r="C125" s="20"/>
      <c r="D125" s="20"/>
      <c r="E125" s="20"/>
      <c r="F125" s="20"/>
      <c r="G125" s="17"/>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783</v>
      </c>
      <c r="C126" s="20"/>
      <c r="D126" s="20"/>
      <c r="E126" s="20"/>
      <c r="F126" s="20"/>
      <c r="G126" s="17"/>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783</v>
      </c>
      <c r="C127" s="20"/>
      <c r="D127" s="20"/>
      <c r="E127" s="20"/>
      <c r="F127" s="78"/>
      <c r="G127" s="17"/>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45910</v>
      </c>
      <c r="B128" s="76" t="s">
        <v>78</v>
      </c>
      <c r="C128" s="20"/>
      <c r="D128" s="20"/>
      <c r="E128" s="20"/>
      <c r="F128" s="20"/>
      <c r="G128" s="17"/>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78</v>
      </c>
      <c r="C129" s="20"/>
      <c r="D129" s="20"/>
      <c r="E129" s="20"/>
      <c r="F129" s="20"/>
      <c r="G129" s="17"/>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78</v>
      </c>
      <c r="C130" s="20"/>
      <c r="D130" s="20"/>
      <c r="E130" s="20"/>
      <c r="F130" s="20"/>
      <c r="G130" s="17"/>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78</v>
      </c>
      <c r="C131" s="20"/>
      <c r="D131" s="20"/>
      <c r="E131" s="20"/>
      <c r="F131" s="20"/>
      <c r="G131" s="17"/>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78</v>
      </c>
      <c r="C132" s="20"/>
      <c r="D132" s="20"/>
      <c r="E132" s="20"/>
      <c r="F132" s="20"/>
      <c r="G132" s="16"/>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78</v>
      </c>
      <c r="C133" s="20"/>
      <c r="D133" s="20"/>
      <c r="E133" s="20"/>
      <c r="F133" s="20"/>
      <c r="G133" s="17"/>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78</v>
      </c>
      <c r="C134" s="20"/>
      <c r="D134" s="20"/>
      <c r="E134" s="20"/>
      <c r="F134" s="20"/>
      <c r="G134" s="17"/>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78</v>
      </c>
      <c r="C135" s="20"/>
      <c r="D135" s="20"/>
      <c r="E135" s="20"/>
      <c r="F135" s="20"/>
      <c r="G135" s="17"/>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78</v>
      </c>
      <c r="C136" s="20"/>
      <c r="D136" s="20"/>
      <c r="E136" s="20"/>
      <c r="F136" s="20"/>
      <c r="G136" s="17"/>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522</v>
      </c>
      <c r="C137" s="20"/>
      <c r="D137" s="20"/>
      <c r="E137" s="20"/>
      <c r="F137" s="20"/>
      <c r="G137" s="17"/>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522</v>
      </c>
      <c r="C138" s="20"/>
      <c r="D138" s="20"/>
      <c r="E138" s="20"/>
      <c r="F138" s="20"/>
      <c r="G138" s="17"/>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522</v>
      </c>
      <c r="C139" s="20"/>
      <c r="D139" s="20"/>
      <c r="E139" s="78"/>
      <c r="F139" s="20"/>
      <c r="G139" s="17"/>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522</v>
      </c>
      <c r="C140" s="20"/>
      <c r="D140" s="20"/>
      <c r="E140" s="20"/>
      <c r="F140" s="20"/>
      <c r="G140" s="17"/>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522</v>
      </c>
      <c r="C141" s="20"/>
      <c r="D141" s="20"/>
      <c r="E141" s="20"/>
      <c r="F141" s="20"/>
      <c r="G141" s="17"/>
      <c r="H141" s="35" t="s">
        <v>38</v>
      </c>
      <c r="I141" s="20"/>
      <c r="J141" s="20"/>
      <c r="K141" s="20"/>
      <c r="L141" s="20"/>
      <c r="M141" s="20"/>
      <c r="N141" s="20"/>
      <c r="O141" s="20"/>
      <c r="P141" s="20"/>
      <c r="Q141" s="20"/>
      <c r="R141" s="15"/>
      <c r="S141" s="15"/>
      <c r="T141" s="15"/>
      <c r="U141" s="15"/>
      <c r="V141" s="15"/>
      <c r="W141" s="15"/>
      <c r="X141" s="15"/>
      <c r="Y141" s="15"/>
      <c r="Z141" s="15"/>
      <c r="AA141" s="15"/>
    </row>
    <row r="142" spans="1:27" ht="12.75">
      <c r="A142" s="272">
        <v>45911</v>
      </c>
      <c r="B142" s="76" t="s">
        <v>522</v>
      </c>
      <c r="C142" s="20"/>
      <c r="D142" s="20"/>
      <c r="E142" s="20"/>
      <c r="F142" s="20"/>
      <c r="G142" s="17"/>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522</v>
      </c>
      <c r="C143" s="20"/>
      <c r="D143" s="20"/>
      <c r="E143" s="20"/>
      <c r="F143" s="20"/>
      <c r="G143" s="17"/>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522</v>
      </c>
      <c r="C144" s="20"/>
      <c r="D144" s="20"/>
      <c r="E144" s="20"/>
      <c r="F144" s="20"/>
      <c r="G144" s="17"/>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522</v>
      </c>
      <c r="C145" s="20"/>
      <c r="D145" s="20"/>
      <c r="E145" s="20"/>
      <c r="F145" s="20"/>
      <c r="G145" s="17"/>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78</v>
      </c>
      <c r="C146" s="20"/>
      <c r="D146" s="20"/>
      <c r="E146" s="20"/>
      <c r="F146" s="20"/>
      <c r="G146" s="17"/>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78</v>
      </c>
      <c r="C147" s="20"/>
      <c r="D147" s="20"/>
      <c r="E147" s="20"/>
      <c r="F147" s="20"/>
      <c r="G147" s="16"/>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78</v>
      </c>
      <c r="C148" s="20"/>
      <c r="D148" s="20"/>
      <c r="E148" s="20"/>
      <c r="F148" s="20"/>
      <c r="G148" s="16"/>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78</v>
      </c>
      <c r="C149" s="20"/>
      <c r="D149" s="20"/>
      <c r="E149" s="20"/>
      <c r="F149" s="20"/>
      <c r="G149" s="17"/>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78</v>
      </c>
      <c r="C150" s="20"/>
      <c r="D150" s="20"/>
      <c r="E150" s="20"/>
      <c r="F150" s="20"/>
      <c r="G150" s="17"/>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343</v>
      </c>
      <c r="C151" s="20"/>
      <c r="D151" s="20"/>
      <c r="E151" s="20"/>
      <c r="F151" s="20"/>
      <c r="G151" s="17"/>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343</v>
      </c>
      <c r="C152" s="20"/>
      <c r="D152" s="20"/>
      <c r="E152" s="20"/>
      <c r="F152" s="20"/>
      <c r="G152" s="17"/>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343</v>
      </c>
      <c r="C153" s="20"/>
      <c r="D153" s="20"/>
      <c r="E153" s="20"/>
      <c r="F153" s="20"/>
      <c r="G153" s="17"/>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343</v>
      </c>
      <c r="C154" s="20"/>
      <c r="D154" s="20"/>
      <c r="E154" s="20"/>
      <c r="F154" s="20"/>
      <c r="G154" s="17"/>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783</v>
      </c>
      <c r="C155" s="20"/>
      <c r="D155" s="20"/>
      <c r="E155" s="20"/>
      <c r="F155" s="20"/>
      <c r="G155" s="17"/>
      <c r="H155" s="35" t="s">
        <v>38</v>
      </c>
      <c r="I155" s="20"/>
      <c r="J155" s="20"/>
      <c r="K155" s="20"/>
      <c r="L155" s="20"/>
      <c r="M155" s="20"/>
      <c r="N155" s="20"/>
      <c r="O155" s="20"/>
      <c r="P155" s="20"/>
      <c r="Q155" s="20"/>
      <c r="R155" s="15"/>
      <c r="S155" s="15"/>
      <c r="T155" s="15"/>
      <c r="U155" s="15"/>
      <c r="V155" s="15"/>
      <c r="W155" s="15"/>
      <c r="X155" s="15"/>
      <c r="Y155" s="15"/>
      <c r="Z155" s="15"/>
      <c r="AA155" s="15"/>
    </row>
    <row r="156" spans="1:27" ht="51">
      <c r="A156" s="272">
        <v>45912</v>
      </c>
      <c r="B156" s="76" t="s">
        <v>51</v>
      </c>
      <c r="C156" s="20" t="s">
        <v>18</v>
      </c>
      <c r="D156" s="20" t="s">
        <v>19</v>
      </c>
      <c r="E156" s="20"/>
      <c r="F156" s="20"/>
      <c r="G156" s="17" t="s">
        <v>799</v>
      </c>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51</v>
      </c>
      <c r="C157" s="20"/>
      <c r="D157" s="20"/>
      <c r="E157" s="20"/>
      <c r="F157" s="20"/>
      <c r="G157" s="17"/>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51</v>
      </c>
      <c r="C158" s="20"/>
      <c r="D158" s="20"/>
      <c r="E158" s="20"/>
      <c r="F158" s="20"/>
      <c r="G158" s="17"/>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51</v>
      </c>
      <c r="C159" s="20"/>
      <c r="D159" s="20"/>
      <c r="E159" s="20"/>
      <c r="F159" s="20"/>
      <c r="G159" s="17"/>
      <c r="H159" s="35" t="s">
        <v>25</v>
      </c>
      <c r="I159" s="20"/>
      <c r="J159" s="20"/>
      <c r="K159" s="20"/>
      <c r="L159" s="20"/>
      <c r="M159" s="20"/>
      <c r="N159" s="20"/>
      <c r="O159" s="20"/>
      <c r="P159" s="20"/>
      <c r="Q159" s="20"/>
      <c r="R159" s="15"/>
      <c r="S159" s="15"/>
      <c r="T159" s="15"/>
      <c r="U159" s="15"/>
      <c r="V159" s="15"/>
      <c r="W159" s="15"/>
      <c r="X159" s="15"/>
      <c r="Y159" s="15"/>
      <c r="Z159" s="15"/>
      <c r="AA159" s="15"/>
    </row>
    <row r="160" spans="1:27" ht="89.25">
      <c r="A160" s="273"/>
      <c r="B160" s="76" t="s">
        <v>78</v>
      </c>
      <c r="C160" s="20" t="s">
        <v>18</v>
      </c>
      <c r="D160" s="20"/>
      <c r="E160" s="20"/>
      <c r="F160" s="78"/>
      <c r="G160" s="17" t="s">
        <v>800</v>
      </c>
      <c r="H160" s="35" t="s">
        <v>26</v>
      </c>
      <c r="I160" s="20"/>
      <c r="J160" s="20"/>
      <c r="K160" s="20"/>
      <c r="L160" s="20"/>
      <c r="M160" s="20"/>
      <c r="N160" s="20"/>
      <c r="O160" s="20"/>
      <c r="P160" s="20"/>
      <c r="Q160" s="20"/>
      <c r="R160" s="15"/>
      <c r="S160" s="15"/>
      <c r="T160" s="15"/>
      <c r="U160" s="15"/>
      <c r="V160" s="15"/>
      <c r="W160" s="15"/>
      <c r="X160" s="15"/>
      <c r="Y160" s="15"/>
      <c r="Z160" s="15"/>
      <c r="AA160" s="15"/>
    </row>
    <row r="161" spans="1:27" ht="229.5">
      <c r="A161" s="273"/>
      <c r="B161" s="76" t="s">
        <v>78</v>
      </c>
      <c r="C161" s="20" t="s">
        <v>41</v>
      </c>
      <c r="D161" s="20" t="s">
        <v>19</v>
      </c>
      <c r="E161" s="20"/>
      <c r="F161" s="20"/>
      <c r="G161" s="17" t="s">
        <v>801</v>
      </c>
      <c r="H161" s="35" t="s">
        <v>27</v>
      </c>
      <c r="I161" s="20"/>
      <c r="J161" s="20"/>
      <c r="K161" s="20"/>
      <c r="L161" s="20"/>
      <c r="M161" s="20"/>
      <c r="N161" s="20"/>
      <c r="O161" s="20"/>
      <c r="P161" s="20"/>
      <c r="Q161" s="20"/>
      <c r="R161" s="15"/>
      <c r="S161" s="15"/>
      <c r="T161" s="15"/>
      <c r="U161" s="15"/>
      <c r="V161" s="15"/>
      <c r="W161" s="15"/>
      <c r="X161" s="15"/>
      <c r="Y161" s="15"/>
      <c r="Z161" s="15"/>
      <c r="AA161" s="15"/>
    </row>
    <row r="162" spans="1:27" ht="51">
      <c r="A162" s="273"/>
      <c r="B162" s="76" t="s">
        <v>78</v>
      </c>
      <c r="C162" s="20" t="s">
        <v>18</v>
      </c>
      <c r="D162" s="20"/>
      <c r="E162" s="20"/>
      <c r="F162" s="20"/>
      <c r="G162" s="17" t="s">
        <v>802</v>
      </c>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78</v>
      </c>
      <c r="C163" s="20"/>
      <c r="D163" s="20"/>
      <c r="E163" s="20"/>
      <c r="F163" s="20"/>
      <c r="G163" s="17"/>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78</v>
      </c>
      <c r="C164" s="20"/>
      <c r="D164" s="20"/>
      <c r="E164" s="20"/>
      <c r="F164" s="20"/>
      <c r="G164" s="17"/>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343</v>
      </c>
      <c r="C165" s="20" t="s">
        <v>18</v>
      </c>
      <c r="D165" s="20" t="s">
        <v>19</v>
      </c>
      <c r="E165" s="78"/>
      <c r="F165" s="20"/>
      <c r="G165" s="109" t="s">
        <v>803</v>
      </c>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343</v>
      </c>
      <c r="C166" s="20"/>
      <c r="D166" s="20"/>
      <c r="E166" s="20"/>
      <c r="F166" s="20"/>
      <c r="G166" s="17"/>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343</v>
      </c>
      <c r="C167" s="20"/>
      <c r="D167" s="20"/>
      <c r="E167" s="20"/>
      <c r="F167" s="20"/>
      <c r="G167" s="17"/>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343</v>
      </c>
      <c r="C168" s="20"/>
      <c r="D168" s="20"/>
      <c r="E168" s="20"/>
      <c r="F168" s="20"/>
      <c r="G168" s="17"/>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343</v>
      </c>
      <c r="C169" s="20"/>
      <c r="D169" s="20"/>
      <c r="E169" s="20"/>
      <c r="F169" s="20"/>
      <c r="G169" s="16"/>
      <c r="H169" s="38" t="s">
        <v>38</v>
      </c>
      <c r="I169" s="20"/>
      <c r="J169" s="20"/>
      <c r="K169" s="20"/>
      <c r="L169" s="20"/>
      <c r="M169" s="20"/>
      <c r="N169" s="20"/>
      <c r="O169" s="20"/>
      <c r="P169" s="20"/>
      <c r="Q169" s="20"/>
      <c r="R169" s="15"/>
      <c r="S169" s="15"/>
      <c r="T169" s="15"/>
      <c r="U169" s="15"/>
      <c r="V169" s="15"/>
      <c r="W169" s="15"/>
      <c r="X169" s="15"/>
      <c r="Y169" s="15"/>
      <c r="Z169" s="15"/>
      <c r="AA169" s="15"/>
    </row>
    <row r="170" spans="1:27" ht="409.5">
      <c r="A170" s="272">
        <v>45913</v>
      </c>
      <c r="B170" s="76" t="s">
        <v>78</v>
      </c>
      <c r="C170" s="20" t="s">
        <v>18</v>
      </c>
      <c r="D170" s="20" t="s">
        <v>19</v>
      </c>
      <c r="E170" s="20" t="s">
        <v>804</v>
      </c>
      <c r="F170" s="20"/>
      <c r="G170" s="17" t="s">
        <v>805</v>
      </c>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78</v>
      </c>
      <c r="C171" s="20"/>
      <c r="D171" s="20"/>
      <c r="E171" s="78"/>
      <c r="F171" s="78"/>
      <c r="G171" s="17"/>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78</v>
      </c>
      <c r="C172" s="20"/>
      <c r="D172" s="20"/>
      <c r="E172" s="78"/>
      <c r="F172" s="78"/>
      <c r="G172" s="17"/>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78</v>
      </c>
      <c r="C173" s="20"/>
      <c r="D173" s="20"/>
      <c r="E173" s="88"/>
      <c r="F173" s="78"/>
      <c r="G173" s="17"/>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78</v>
      </c>
      <c r="C174" s="20"/>
      <c r="D174" s="20"/>
      <c r="E174" s="78"/>
      <c r="F174" s="78"/>
      <c r="G174" s="17"/>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78</v>
      </c>
      <c r="C175" s="20"/>
      <c r="D175" s="20"/>
      <c r="E175" s="20"/>
      <c r="F175" s="20"/>
      <c r="G175" s="17"/>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78</v>
      </c>
      <c r="C176" s="20"/>
      <c r="D176" s="20"/>
      <c r="E176" s="20"/>
      <c r="F176" s="20"/>
      <c r="G176" s="16"/>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78</v>
      </c>
      <c r="C177" s="20"/>
      <c r="D177" s="20"/>
      <c r="E177" s="20"/>
      <c r="F177" s="20"/>
      <c r="G177" s="17"/>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522</v>
      </c>
      <c r="C178" s="20"/>
      <c r="D178" s="20"/>
      <c r="E178" s="20"/>
      <c r="F178" s="20"/>
      <c r="G178" s="17"/>
      <c r="H178" s="50" t="s">
        <v>30</v>
      </c>
      <c r="I178" s="20"/>
      <c r="J178" s="20"/>
      <c r="K178" s="20"/>
      <c r="L178" s="20"/>
      <c r="M178" s="20"/>
      <c r="N178" s="20"/>
      <c r="O178" s="20"/>
      <c r="P178" s="20"/>
      <c r="Q178" s="20"/>
      <c r="R178" s="15"/>
      <c r="S178" s="15"/>
      <c r="T178" s="15"/>
      <c r="U178" s="15"/>
      <c r="V178" s="15"/>
      <c r="W178" s="15"/>
      <c r="X178" s="15"/>
      <c r="Y178" s="15"/>
      <c r="Z178" s="15"/>
      <c r="AA178" s="15"/>
    </row>
    <row r="179" spans="1:27" ht="395.25">
      <c r="A179" s="273"/>
      <c r="B179" s="76" t="s">
        <v>783</v>
      </c>
      <c r="C179" s="20" t="s">
        <v>41</v>
      </c>
      <c r="D179" s="20" t="s">
        <v>19</v>
      </c>
      <c r="E179" s="20"/>
      <c r="F179" s="20"/>
      <c r="G179" s="59" t="s">
        <v>806</v>
      </c>
      <c r="H179" s="50" t="s">
        <v>34</v>
      </c>
      <c r="I179" s="20"/>
      <c r="J179" s="20"/>
      <c r="K179" s="20"/>
      <c r="L179" s="20"/>
      <c r="M179" s="20"/>
      <c r="N179" s="20"/>
      <c r="O179" s="20"/>
      <c r="P179" s="20"/>
      <c r="Q179" s="20"/>
      <c r="R179" s="15"/>
      <c r="S179" s="15"/>
      <c r="T179" s="15"/>
      <c r="U179" s="15"/>
      <c r="V179" s="15"/>
      <c r="W179" s="15"/>
      <c r="X179" s="15"/>
      <c r="Y179" s="15"/>
      <c r="Z179" s="15"/>
      <c r="AA179" s="15"/>
    </row>
    <row r="180" spans="1:27" ht="409.5">
      <c r="A180" s="273"/>
      <c r="B180" s="76" t="s">
        <v>783</v>
      </c>
      <c r="C180" s="20" t="s">
        <v>18</v>
      </c>
      <c r="D180" s="20" t="s">
        <v>19</v>
      </c>
      <c r="E180" s="20"/>
      <c r="F180" s="20"/>
      <c r="G180" s="17" t="s">
        <v>807</v>
      </c>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783</v>
      </c>
      <c r="C181" s="20"/>
      <c r="D181" s="20"/>
      <c r="E181" s="20"/>
      <c r="F181" s="20"/>
      <c r="G181" s="17"/>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783</v>
      </c>
      <c r="C182" s="20"/>
      <c r="D182" s="20"/>
      <c r="E182" s="20"/>
      <c r="F182" s="20"/>
      <c r="G182" s="17"/>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783</v>
      </c>
      <c r="C183" s="20"/>
      <c r="D183" s="20"/>
      <c r="E183" s="20"/>
      <c r="F183" s="20"/>
      <c r="G183" s="17"/>
      <c r="H183" s="51" t="s">
        <v>38</v>
      </c>
      <c r="I183" s="20"/>
      <c r="J183" s="20"/>
      <c r="K183" s="20"/>
      <c r="L183" s="20"/>
      <c r="M183" s="20"/>
      <c r="N183" s="20"/>
      <c r="O183" s="20"/>
      <c r="P183" s="20"/>
      <c r="Q183" s="20"/>
      <c r="R183" s="15"/>
      <c r="S183" s="15"/>
      <c r="T183" s="15"/>
      <c r="U183" s="15"/>
      <c r="V183" s="15"/>
      <c r="W183" s="15"/>
      <c r="X183" s="15"/>
      <c r="Y183" s="15"/>
      <c r="Z183" s="15"/>
      <c r="AA183" s="15"/>
    </row>
    <row r="184" spans="1:27" ht="12.75">
      <c r="A184" s="272">
        <v>45914</v>
      </c>
      <c r="B184" s="76" t="s">
        <v>78</v>
      </c>
      <c r="C184" s="17" t="s">
        <v>18</v>
      </c>
      <c r="D184" s="17" t="s">
        <v>19</v>
      </c>
      <c r="E184" s="17"/>
      <c r="F184" s="17"/>
      <c r="G184" s="100" t="s">
        <v>808</v>
      </c>
      <c r="H184" s="17" t="s">
        <v>17</v>
      </c>
      <c r="I184" s="17"/>
      <c r="J184" s="17"/>
      <c r="K184" s="17"/>
      <c r="L184" s="17"/>
      <c r="M184" s="17"/>
      <c r="N184" s="17"/>
      <c r="O184" s="17"/>
      <c r="P184" s="17"/>
      <c r="Q184" s="17"/>
      <c r="R184" s="22"/>
      <c r="S184" s="22"/>
      <c r="T184" s="22"/>
      <c r="U184" s="22"/>
      <c r="V184" s="22"/>
      <c r="W184" s="22"/>
      <c r="X184" s="22"/>
      <c r="Y184" s="22"/>
      <c r="Z184" s="22"/>
      <c r="AA184" s="22"/>
    </row>
    <row r="185" spans="1:27" ht="12.75">
      <c r="A185" s="273"/>
      <c r="B185" s="76" t="s">
        <v>78</v>
      </c>
      <c r="C185" s="20" t="s">
        <v>18</v>
      </c>
      <c r="D185" s="20" t="s">
        <v>19</v>
      </c>
      <c r="E185" s="20"/>
      <c r="F185" s="20"/>
      <c r="G185" s="110" t="s">
        <v>809</v>
      </c>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76" t="s">
        <v>78</v>
      </c>
      <c r="C186" s="17"/>
      <c r="D186" s="17"/>
      <c r="E186" s="21"/>
      <c r="F186" s="21"/>
      <c r="G186" s="17"/>
      <c r="H186" s="53" t="s">
        <v>24</v>
      </c>
      <c r="I186" s="17"/>
      <c r="J186" s="17"/>
      <c r="K186" s="17"/>
      <c r="L186" s="17"/>
      <c r="M186" s="17"/>
      <c r="N186" s="17"/>
      <c r="O186" s="17"/>
      <c r="P186" s="17"/>
      <c r="Q186" s="17"/>
      <c r="R186" s="22"/>
      <c r="S186" s="22"/>
      <c r="T186" s="22"/>
      <c r="U186" s="22"/>
      <c r="V186" s="22"/>
      <c r="W186" s="22"/>
      <c r="X186" s="22"/>
      <c r="Y186" s="22"/>
      <c r="Z186" s="22"/>
      <c r="AA186" s="22"/>
    </row>
    <row r="187" spans="1:27" ht="12.75">
      <c r="A187" s="273"/>
      <c r="B187" s="76" t="s">
        <v>78</v>
      </c>
      <c r="C187" s="20"/>
      <c r="D187" s="20"/>
      <c r="E187" s="20"/>
      <c r="F187" s="20"/>
      <c r="G187" s="17"/>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78</v>
      </c>
      <c r="C188" s="20" t="s">
        <v>41</v>
      </c>
      <c r="D188" s="20" t="s">
        <v>19</v>
      </c>
      <c r="E188" s="76"/>
      <c r="F188" s="20"/>
      <c r="G188" s="111" t="s">
        <v>810</v>
      </c>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76" t="s">
        <v>78</v>
      </c>
      <c r="C189" s="17" t="s">
        <v>41</v>
      </c>
      <c r="D189" s="17" t="s">
        <v>19</v>
      </c>
      <c r="E189" s="17"/>
      <c r="F189" s="17"/>
      <c r="G189" s="100" t="s">
        <v>811</v>
      </c>
      <c r="H189" s="53" t="s">
        <v>27</v>
      </c>
      <c r="I189" s="17"/>
      <c r="J189" s="17"/>
      <c r="K189" s="17"/>
      <c r="L189" s="17"/>
      <c r="M189" s="17"/>
      <c r="N189" s="17"/>
      <c r="O189" s="17"/>
      <c r="P189" s="17"/>
      <c r="Q189" s="17"/>
      <c r="R189" s="22"/>
      <c r="S189" s="22"/>
      <c r="T189" s="22"/>
      <c r="U189" s="22"/>
      <c r="V189" s="22"/>
      <c r="W189" s="22"/>
      <c r="X189" s="22"/>
      <c r="Y189" s="22"/>
      <c r="Z189" s="22"/>
      <c r="AA189" s="22"/>
    </row>
    <row r="190" spans="1:27" ht="12.75">
      <c r="A190" s="273"/>
      <c r="B190" s="76" t="s">
        <v>78</v>
      </c>
      <c r="C190" s="20"/>
      <c r="D190" s="20"/>
      <c r="E190" s="20"/>
      <c r="F190" s="15"/>
      <c r="G190" s="17"/>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78</v>
      </c>
      <c r="C191" s="20"/>
      <c r="D191" s="20"/>
      <c r="E191" s="20"/>
      <c r="F191" s="20"/>
      <c r="G191" s="17"/>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78</v>
      </c>
      <c r="C192" s="20"/>
      <c r="D192" s="20"/>
      <c r="E192" s="20"/>
      <c r="F192" s="20"/>
      <c r="G192" s="17"/>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78</v>
      </c>
      <c r="C193" s="20"/>
      <c r="D193" s="20"/>
      <c r="E193" s="20"/>
      <c r="F193" s="20"/>
      <c r="G193" s="17"/>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522</v>
      </c>
      <c r="C194" s="20"/>
      <c r="D194" s="20"/>
      <c r="E194" s="20"/>
      <c r="F194" s="20"/>
      <c r="G194" s="17"/>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522</v>
      </c>
      <c r="C195" s="20"/>
      <c r="D195" s="20"/>
      <c r="E195" s="20"/>
      <c r="F195" s="20"/>
      <c r="G195" s="17"/>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522</v>
      </c>
      <c r="C196" s="20"/>
      <c r="D196" s="20"/>
      <c r="E196" s="20"/>
      <c r="F196" s="20"/>
      <c r="G196" s="17"/>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522</v>
      </c>
      <c r="C197" s="20"/>
      <c r="D197" s="20"/>
      <c r="E197" s="20"/>
      <c r="F197" s="20"/>
      <c r="G197" s="17"/>
      <c r="H197" s="54" t="s">
        <v>38</v>
      </c>
      <c r="I197" s="20"/>
      <c r="J197" s="20"/>
      <c r="K197" s="20"/>
      <c r="L197" s="20"/>
      <c r="M197" s="20"/>
      <c r="N197" s="20"/>
      <c r="O197" s="20"/>
      <c r="P197" s="20"/>
      <c r="Q197" s="20"/>
      <c r="R197" s="15"/>
      <c r="S197" s="15"/>
      <c r="T197" s="15"/>
      <c r="U197" s="15"/>
      <c r="V197" s="15"/>
      <c r="W197" s="15"/>
      <c r="X197" s="15"/>
      <c r="Y197" s="15"/>
      <c r="Z197" s="15"/>
      <c r="AA197" s="15"/>
    </row>
    <row r="198" spans="1:27" ht="369.75">
      <c r="A198" s="272">
        <v>45915</v>
      </c>
      <c r="B198" s="76" t="s">
        <v>51</v>
      </c>
      <c r="C198" s="20" t="s">
        <v>355</v>
      </c>
      <c r="D198" s="20" t="s">
        <v>92</v>
      </c>
      <c r="E198" s="20"/>
      <c r="F198" s="65" t="s">
        <v>812</v>
      </c>
      <c r="G198" s="100" t="s">
        <v>813</v>
      </c>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51</v>
      </c>
      <c r="C199" s="20" t="s">
        <v>54</v>
      </c>
      <c r="D199" s="20" t="s">
        <v>19</v>
      </c>
      <c r="E199" s="20"/>
      <c r="F199" s="20"/>
      <c r="G199" s="112" t="s">
        <v>814</v>
      </c>
      <c r="H199" s="52" t="s">
        <v>22</v>
      </c>
      <c r="I199" s="20"/>
      <c r="J199" s="20"/>
      <c r="K199" s="20"/>
      <c r="L199" s="20"/>
      <c r="M199" s="20"/>
      <c r="N199" s="20"/>
      <c r="O199" s="20"/>
      <c r="P199" s="20"/>
      <c r="Q199" s="20"/>
      <c r="R199" s="15"/>
      <c r="S199" s="15"/>
      <c r="T199" s="15"/>
      <c r="U199" s="15"/>
      <c r="V199" s="15"/>
      <c r="W199" s="15"/>
      <c r="X199" s="15"/>
      <c r="Y199" s="15"/>
      <c r="Z199" s="15"/>
      <c r="AA199" s="15"/>
    </row>
    <row r="200" spans="1:27" ht="12.75">
      <c r="A200" s="273"/>
      <c r="B200" s="76" t="s">
        <v>51</v>
      </c>
      <c r="C200" s="17" t="s">
        <v>18</v>
      </c>
      <c r="D200" s="17" t="s">
        <v>19</v>
      </c>
      <c r="E200" s="17"/>
      <c r="F200" s="17"/>
      <c r="G200" s="113" t="s">
        <v>815</v>
      </c>
      <c r="H200" s="53" t="s">
        <v>24</v>
      </c>
      <c r="I200" s="17"/>
      <c r="J200" s="17"/>
      <c r="K200" s="17"/>
      <c r="L200" s="17"/>
      <c r="M200" s="17"/>
      <c r="N200" s="17"/>
      <c r="O200" s="17"/>
      <c r="P200" s="17"/>
      <c r="Q200" s="17"/>
      <c r="R200" s="22"/>
      <c r="S200" s="22"/>
      <c r="T200" s="22"/>
      <c r="U200" s="22"/>
      <c r="V200" s="22"/>
      <c r="W200" s="22"/>
      <c r="X200" s="22"/>
      <c r="Y200" s="22"/>
      <c r="Z200" s="22"/>
      <c r="AA200" s="22"/>
    </row>
    <row r="201" spans="1:27" ht="89.25">
      <c r="A201" s="273"/>
      <c r="B201" s="76" t="s">
        <v>51</v>
      </c>
      <c r="C201" s="20" t="s">
        <v>41</v>
      </c>
      <c r="D201" s="20" t="s">
        <v>31</v>
      </c>
      <c r="E201" s="20"/>
      <c r="F201" s="20"/>
      <c r="G201" s="100" t="s">
        <v>816</v>
      </c>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78</v>
      </c>
      <c r="C202" s="20"/>
      <c r="D202" s="20"/>
      <c r="E202" s="20"/>
      <c r="F202" s="20"/>
      <c r="G202" s="17"/>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v>
      </c>
      <c r="C203" s="20" t="s">
        <v>18</v>
      </c>
      <c r="D203" s="20" t="s">
        <v>19</v>
      </c>
      <c r="E203" s="20"/>
      <c r="F203" s="20"/>
      <c r="G203" s="114" t="s">
        <v>817</v>
      </c>
      <c r="H203" s="52" t="s">
        <v>27</v>
      </c>
      <c r="I203" s="20"/>
      <c r="J203" s="20"/>
      <c r="K203" s="20"/>
      <c r="L203" s="20"/>
      <c r="M203" s="20"/>
      <c r="N203" s="20"/>
      <c r="O203" s="20"/>
      <c r="P203" s="20"/>
      <c r="Q203" s="20"/>
      <c r="R203" s="15"/>
      <c r="S203" s="15"/>
      <c r="T203" s="15"/>
      <c r="U203" s="15"/>
      <c r="V203" s="15"/>
      <c r="W203" s="15"/>
      <c r="X203" s="15"/>
      <c r="Y203" s="15"/>
      <c r="Z203" s="15"/>
      <c r="AA203" s="15"/>
    </row>
    <row r="204" spans="1:27" ht="114.75">
      <c r="A204" s="273"/>
      <c r="B204" s="76" t="s">
        <v>78</v>
      </c>
      <c r="C204" s="20" t="s">
        <v>41</v>
      </c>
      <c r="D204" s="20" t="s">
        <v>19</v>
      </c>
      <c r="E204" s="20"/>
      <c r="F204" s="20"/>
      <c r="G204" s="100" t="s">
        <v>818</v>
      </c>
      <c r="H204" s="52" t="s">
        <v>28</v>
      </c>
      <c r="I204" s="20"/>
      <c r="J204" s="20"/>
      <c r="K204" s="20"/>
      <c r="L204" s="20"/>
      <c r="M204" s="20"/>
      <c r="N204" s="20"/>
      <c r="O204" s="20"/>
      <c r="P204" s="20"/>
      <c r="Q204" s="20"/>
      <c r="R204" s="15"/>
      <c r="S204" s="15"/>
      <c r="T204" s="15"/>
      <c r="U204" s="15"/>
      <c r="V204" s="15"/>
      <c r="W204" s="15"/>
      <c r="X204" s="15"/>
      <c r="Y204" s="15"/>
      <c r="Z204" s="15"/>
      <c r="AA204" s="15"/>
    </row>
    <row r="205" spans="1:27" ht="191.25">
      <c r="A205" s="273"/>
      <c r="B205" s="76" t="s">
        <v>78</v>
      </c>
      <c r="C205" s="20" t="s">
        <v>102</v>
      </c>
      <c r="D205" s="20" t="s">
        <v>19</v>
      </c>
      <c r="E205" s="20"/>
      <c r="F205" s="20"/>
      <c r="G205" s="115" t="s">
        <v>819</v>
      </c>
      <c r="H205" s="52" t="s">
        <v>29</v>
      </c>
      <c r="I205" s="20"/>
      <c r="J205" s="20"/>
      <c r="K205" s="20"/>
      <c r="L205" s="20"/>
      <c r="M205" s="20"/>
      <c r="N205" s="20"/>
      <c r="O205" s="20"/>
      <c r="P205" s="20"/>
      <c r="Q205" s="20"/>
      <c r="R205" s="15"/>
      <c r="S205" s="15"/>
      <c r="T205" s="15"/>
      <c r="U205" s="15"/>
      <c r="V205" s="15"/>
      <c r="W205" s="15"/>
      <c r="X205" s="15"/>
      <c r="Y205" s="15"/>
      <c r="Z205" s="15"/>
      <c r="AA205" s="15"/>
    </row>
    <row r="206" spans="1:27" ht="51">
      <c r="A206" s="273"/>
      <c r="B206" s="76" t="s">
        <v>78</v>
      </c>
      <c r="C206" s="20" t="s">
        <v>18</v>
      </c>
      <c r="D206" s="20" t="s">
        <v>19</v>
      </c>
      <c r="E206" s="20"/>
      <c r="F206" s="20"/>
      <c r="G206" s="100" t="s">
        <v>820</v>
      </c>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76" t="s">
        <v>343</v>
      </c>
      <c r="C207" s="17"/>
      <c r="D207" s="17"/>
      <c r="E207" s="17"/>
      <c r="F207" s="16"/>
      <c r="G207" s="16"/>
      <c r="H207" s="53" t="s">
        <v>34</v>
      </c>
      <c r="I207" s="17"/>
      <c r="J207" s="17"/>
      <c r="K207" s="17"/>
      <c r="L207" s="17"/>
      <c r="M207" s="17"/>
      <c r="N207" s="17"/>
      <c r="O207" s="17"/>
      <c r="P207" s="17"/>
      <c r="Q207" s="17"/>
      <c r="R207" s="17"/>
      <c r="S207" s="22"/>
      <c r="T207" s="22"/>
      <c r="U207" s="22"/>
      <c r="V207" s="22"/>
      <c r="W207" s="22"/>
      <c r="X207" s="22"/>
      <c r="Y207" s="22"/>
      <c r="Z207" s="22"/>
      <c r="AA207" s="22"/>
    </row>
    <row r="208" spans="1:27" ht="12.75">
      <c r="A208" s="273"/>
      <c r="B208" s="76" t="s">
        <v>343</v>
      </c>
      <c r="C208" s="20"/>
      <c r="D208" s="20"/>
      <c r="E208" s="20"/>
      <c r="F208" s="20"/>
      <c r="G208" s="16"/>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343</v>
      </c>
      <c r="C209" s="20"/>
      <c r="D209" s="20"/>
      <c r="E209" s="20"/>
      <c r="F209" s="20"/>
      <c r="G209" s="16"/>
      <c r="H209" s="52" t="s">
        <v>36</v>
      </c>
      <c r="I209" s="91"/>
      <c r="J209" s="20"/>
      <c r="K209" s="20"/>
      <c r="L209" s="91"/>
      <c r="M209" s="20"/>
      <c r="N209" s="91"/>
      <c r="O209" s="91"/>
      <c r="P209" s="20"/>
      <c r="Q209" s="91"/>
      <c r="R209" s="274"/>
      <c r="S209" s="15"/>
      <c r="T209" s="15"/>
      <c r="U209" s="15"/>
      <c r="V209" s="15"/>
      <c r="W209" s="15"/>
      <c r="X209" s="15"/>
      <c r="Y209" s="15"/>
      <c r="Z209" s="15"/>
      <c r="AA209" s="15"/>
    </row>
    <row r="210" spans="1:27" ht="63.75">
      <c r="A210" s="273"/>
      <c r="B210" s="76" t="s">
        <v>343</v>
      </c>
      <c r="C210" s="20" t="s">
        <v>102</v>
      </c>
      <c r="D210" s="20" t="s">
        <v>19</v>
      </c>
      <c r="E210" s="92"/>
      <c r="F210" s="20"/>
      <c r="G210" s="69" t="s">
        <v>821</v>
      </c>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343</v>
      </c>
      <c r="C211" s="20"/>
      <c r="D211" s="20"/>
      <c r="E211" s="20"/>
      <c r="F211" s="20"/>
      <c r="G211" s="17"/>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45916</v>
      </c>
      <c r="B212" s="76" t="s">
        <v>531</v>
      </c>
      <c r="C212" s="20"/>
      <c r="D212" s="20"/>
      <c r="E212" s="20"/>
      <c r="F212" s="20"/>
      <c r="G212" s="17"/>
      <c r="H212" s="55" t="s">
        <v>17</v>
      </c>
      <c r="I212" s="20"/>
      <c r="J212" s="20"/>
      <c r="K212" s="20"/>
      <c r="L212" s="20"/>
      <c r="M212" s="20"/>
      <c r="N212" s="20"/>
      <c r="O212" s="20"/>
      <c r="P212" s="20"/>
      <c r="Q212" s="20"/>
      <c r="R212" s="20"/>
      <c r="S212" s="15"/>
      <c r="T212" s="15"/>
      <c r="U212" s="15"/>
      <c r="V212" s="15"/>
      <c r="W212" s="15"/>
      <c r="X212" s="15"/>
      <c r="Y212" s="15"/>
      <c r="Z212" s="15"/>
      <c r="AA212" s="15"/>
    </row>
    <row r="213" spans="1:27" ht="51">
      <c r="A213" s="273"/>
      <c r="B213" s="76" t="s">
        <v>531</v>
      </c>
      <c r="C213" s="20" t="s">
        <v>54</v>
      </c>
      <c r="D213" s="20" t="s">
        <v>19</v>
      </c>
      <c r="E213" s="20"/>
      <c r="F213" s="20"/>
      <c r="G213" s="100" t="s">
        <v>822</v>
      </c>
      <c r="H213" s="52" t="s">
        <v>22</v>
      </c>
      <c r="I213" s="20"/>
      <c r="J213" s="20"/>
      <c r="K213" s="20"/>
      <c r="L213" s="20"/>
      <c r="M213" s="20"/>
      <c r="N213" s="20"/>
      <c r="O213" s="20"/>
      <c r="P213" s="20"/>
      <c r="Q213" s="20"/>
      <c r="R213" s="20"/>
      <c r="S213" s="15"/>
      <c r="T213" s="15"/>
      <c r="U213" s="15"/>
      <c r="V213" s="15"/>
      <c r="W213" s="15"/>
      <c r="X213" s="15"/>
      <c r="Y213" s="15"/>
      <c r="Z213" s="15"/>
      <c r="AA213" s="15"/>
    </row>
    <row r="214" spans="1:27" ht="63.75">
      <c r="A214" s="273"/>
      <c r="B214" s="76" t="s">
        <v>531</v>
      </c>
      <c r="C214" s="20" t="s">
        <v>638</v>
      </c>
      <c r="D214" s="20" t="s">
        <v>19</v>
      </c>
      <c r="E214" s="20"/>
      <c r="F214" s="32" t="s">
        <v>823</v>
      </c>
      <c r="G214" s="100" t="s">
        <v>824</v>
      </c>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531</v>
      </c>
      <c r="C215" s="20"/>
      <c r="D215" s="20"/>
      <c r="E215" s="20"/>
      <c r="F215" s="20"/>
      <c r="G215" s="17"/>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78</v>
      </c>
      <c r="C216" s="20"/>
      <c r="D216" s="20"/>
      <c r="E216" s="20"/>
      <c r="F216" s="20"/>
      <c r="G216" s="17"/>
      <c r="H216" s="52" t="s">
        <v>26</v>
      </c>
      <c r="I216" s="20"/>
      <c r="J216" s="20"/>
      <c r="K216" s="20"/>
      <c r="L216" s="20"/>
      <c r="M216" s="20"/>
      <c r="N216" s="20"/>
      <c r="O216" s="20"/>
      <c r="P216" s="20"/>
      <c r="Q216" s="20"/>
      <c r="R216" s="20"/>
      <c r="S216" s="15"/>
      <c r="T216" s="15"/>
      <c r="U216" s="15"/>
      <c r="V216" s="15"/>
      <c r="W216" s="15"/>
      <c r="X216" s="15"/>
      <c r="Y216" s="15"/>
      <c r="Z216" s="15"/>
      <c r="AA216" s="15"/>
    </row>
    <row r="217" spans="1:27" ht="153">
      <c r="A217" s="273"/>
      <c r="B217" s="76" t="s">
        <v>78</v>
      </c>
      <c r="C217" s="20" t="s">
        <v>41</v>
      </c>
      <c r="D217" s="20" t="s">
        <v>19</v>
      </c>
      <c r="E217" s="78"/>
      <c r="F217" s="20"/>
      <c r="G217" s="100" t="s">
        <v>825</v>
      </c>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78</v>
      </c>
      <c r="C218" s="20"/>
      <c r="D218" s="20"/>
      <c r="E218" s="20"/>
      <c r="F218" s="20"/>
      <c r="G218" s="17"/>
      <c r="H218" s="52" t="s">
        <v>28</v>
      </c>
      <c r="I218" s="20"/>
      <c r="J218" s="20"/>
      <c r="K218" s="20"/>
      <c r="L218" s="20"/>
      <c r="M218" s="20"/>
      <c r="N218" s="20"/>
      <c r="O218" s="20"/>
      <c r="P218" s="20"/>
      <c r="Q218" s="20"/>
      <c r="R218" s="20"/>
      <c r="S218" s="15"/>
      <c r="T218" s="15"/>
      <c r="U218" s="15"/>
      <c r="V218" s="15"/>
      <c r="W218" s="15"/>
      <c r="X218" s="15"/>
      <c r="Y218" s="15"/>
      <c r="Z218" s="15"/>
      <c r="AA218" s="15"/>
    </row>
    <row r="219" spans="1:27" ht="15.75" customHeight="1">
      <c r="A219" s="273"/>
      <c r="B219" s="76" t="s">
        <v>78</v>
      </c>
      <c r="C219" s="20"/>
      <c r="D219" s="20"/>
      <c r="E219" s="20"/>
      <c r="F219" s="20"/>
      <c r="G219" s="17"/>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78</v>
      </c>
      <c r="C220" s="20"/>
      <c r="D220" s="20"/>
      <c r="E220" s="76"/>
      <c r="F220" s="20"/>
      <c r="G220" s="17"/>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343</v>
      </c>
      <c r="C221" s="20"/>
      <c r="D221" s="20"/>
      <c r="E221" s="20"/>
      <c r="F221" s="93"/>
      <c r="G221" s="17"/>
      <c r="H221" s="52" t="s">
        <v>34</v>
      </c>
      <c r="I221" s="20"/>
      <c r="J221" s="20"/>
      <c r="K221" s="20"/>
      <c r="L221" s="20"/>
      <c r="M221" s="20"/>
      <c r="N221" s="20"/>
      <c r="O221" s="20"/>
      <c r="P221" s="20"/>
      <c r="Q221" s="20"/>
      <c r="R221" s="20"/>
      <c r="S221" s="15"/>
      <c r="T221" s="15"/>
      <c r="U221" s="15"/>
      <c r="V221" s="15"/>
      <c r="W221" s="15"/>
      <c r="X221" s="15"/>
      <c r="Y221" s="15"/>
      <c r="Z221" s="15"/>
      <c r="AA221" s="15"/>
    </row>
    <row r="222" spans="1:27" ht="114.75">
      <c r="A222" s="273"/>
      <c r="B222" s="76" t="s">
        <v>343</v>
      </c>
      <c r="C222" s="20" t="s">
        <v>18</v>
      </c>
      <c r="D222" s="20" t="s">
        <v>19</v>
      </c>
      <c r="E222" s="20"/>
      <c r="F222" s="20"/>
      <c r="G222" s="100" t="s">
        <v>826</v>
      </c>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343</v>
      </c>
      <c r="C223" s="20"/>
      <c r="D223" s="20"/>
      <c r="E223" s="20"/>
      <c r="F223" s="20"/>
      <c r="G223" s="17"/>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343</v>
      </c>
      <c r="C224" s="20"/>
      <c r="D224" s="20"/>
      <c r="E224" s="20"/>
      <c r="F224" s="20"/>
      <c r="G224" s="17"/>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343</v>
      </c>
      <c r="C225" s="20"/>
      <c r="D225" s="20"/>
      <c r="E225" s="20"/>
      <c r="F225" s="20"/>
      <c r="G225" s="17"/>
      <c r="H225" s="54" t="s">
        <v>38</v>
      </c>
      <c r="I225" s="20"/>
      <c r="J225" s="20"/>
      <c r="K225" s="20"/>
      <c r="L225" s="20"/>
      <c r="M225" s="20"/>
      <c r="N225" s="20"/>
      <c r="O225" s="20"/>
      <c r="P225" s="20"/>
      <c r="Q225" s="20"/>
      <c r="R225" s="20"/>
      <c r="S225" s="15"/>
      <c r="T225" s="15"/>
      <c r="U225" s="15"/>
      <c r="V225" s="15"/>
      <c r="W225" s="15"/>
      <c r="X225" s="15"/>
      <c r="Y225" s="15"/>
      <c r="Z225" s="15"/>
      <c r="AA225" s="15"/>
    </row>
    <row r="226" spans="1:27" ht="38.25">
      <c r="A226" s="272">
        <v>45917</v>
      </c>
      <c r="B226" s="76" t="s">
        <v>531</v>
      </c>
      <c r="C226" s="20" t="s">
        <v>18</v>
      </c>
      <c r="D226" s="20" t="s">
        <v>19</v>
      </c>
      <c r="E226" s="20"/>
      <c r="F226" s="20"/>
      <c r="G226" s="100" t="s">
        <v>827</v>
      </c>
      <c r="H226" s="55" t="s">
        <v>17</v>
      </c>
      <c r="I226" s="20"/>
      <c r="J226" s="20"/>
      <c r="K226" s="20"/>
      <c r="L226" s="20"/>
      <c r="M226" s="20"/>
      <c r="N226" s="20"/>
      <c r="O226" s="20"/>
      <c r="P226" s="20"/>
      <c r="Q226" s="20"/>
      <c r="R226" s="20"/>
      <c r="S226" s="15"/>
      <c r="T226" s="15"/>
      <c r="U226" s="15"/>
      <c r="V226" s="15"/>
      <c r="W226" s="15"/>
      <c r="X226" s="15"/>
      <c r="Y226" s="15"/>
      <c r="Z226" s="15"/>
      <c r="AA226" s="15"/>
    </row>
    <row r="227" spans="1:27" ht="76.5">
      <c r="A227" s="273"/>
      <c r="B227" s="76" t="s">
        <v>531</v>
      </c>
      <c r="C227" s="20" t="s">
        <v>18</v>
      </c>
      <c r="D227" s="20" t="s">
        <v>19</v>
      </c>
      <c r="E227" s="20"/>
      <c r="F227" s="20"/>
      <c r="G227" s="100" t="s">
        <v>828</v>
      </c>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632</v>
      </c>
      <c r="C228" s="20"/>
      <c r="D228" s="20"/>
      <c r="E228" s="20"/>
      <c r="F228" s="20"/>
      <c r="G228" s="17"/>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632</v>
      </c>
      <c r="C229" s="20"/>
      <c r="D229" s="20"/>
      <c r="E229" s="20"/>
      <c r="F229" s="20"/>
      <c r="G229" s="17"/>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78</v>
      </c>
      <c r="C230" s="20"/>
      <c r="D230" s="20"/>
      <c r="E230" s="20"/>
      <c r="F230" s="20"/>
      <c r="G230" s="17"/>
      <c r="H230" s="52" t="s">
        <v>26</v>
      </c>
      <c r="I230" s="20"/>
      <c r="J230" s="20"/>
      <c r="K230" s="20"/>
      <c r="L230" s="20"/>
      <c r="M230" s="20"/>
      <c r="N230" s="20"/>
      <c r="O230" s="20"/>
      <c r="P230" s="20"/>
      <c r="Q230" s="20"/>
      <c r="R230" s="20"/>
      <c r="S230" s="15"/>
      <c r="T230" s="15"/>
      <c r="U230" s="15"/>
      <c r="V230" s="15"/>
      <c r="W230" s="15"/>
      <c r="X230" s="15"/>
      <c r="Y230" s="15"/>
      <c r="Z230" s="15"/>
      <c r="AA230" s="15"/>
    </row>
    <row r="231" spans="1:27" ht="89.25">
      <c r="A231" s="273"/>
      <c r="B231" s="76" t="s">
        <v>78</v>
      </c>
      <c r="C231" s="20" t="s">
        <v>41</v>
      </c>
      <c r="D231" s="20" t="s">
        <v>19</v>
      </c>
      <c r="E231" s="20"/>
      <c r="F231" s="20"/>
      <c r="G231" s="100" t="s">
        <v>829</v>
      </c>
      <c r="H231" s="52" t="s">
        <v>27</v>
      </c>
      <c r="I231" s="20"/>
      <c r="J231" s="20"/>
      <c r="K231" s="20"/>
      <c r="L231" s="20"/>
      <c r="M231" s="20"/>
      <c r="N231" s="20"/>
      <c r="O231" s="20"/>
      <c r="P231" s="20"/>
      <c r="Q231" s="20"/>
      <c r="R231" s="20"/>
      <c r="S231" s="15"/>
      <c r="T231" s="15"/>
      <c r="U231" s="15"/>
      <c r="V231" s="15"/>
      <c r="W231" s="15"/>
      <c r="X231" s="15"/>
      <c r="Y231" s="15"/>
      <c r="Z231" s="15"/>
      <c r="AA231" s="15"/>
    </row>
    <row r="232" spans="1:27" ht="38.25">
      <c r="A232" s="273"/>
      <c r="B232" s="76" t="s">
        <v>78</v>
      </c>
      <c r="C232" s="20" t="s">
        <v>399</v>
      </c>
      <c r="D232" s="20" t="s">
        <v>19</v>
      </c>
      <c r="E232" s="20"/>
      <c r="F232" s="20"/>
      <c r="G232" s="100" t="s">
        <v>830</v>
      </c>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78</v>
      </c>
      <c r="C233" s="20"/>
      <c r="D233" s="20"/>
      <c r="E233" s="20"/>
      <c r="F233" s="20"/>
      <c r="G233" s="16"/>
      <c r="H233" s="52" t="s">
        <v>29</v>
      </c>
      <c r="I233" s="20"/>
      <c r="J233" s="20"/>
      <c r="K233" s="20"/>
      <c r="L233" s="20"/>
      <c r="M233" s="20"/>
      <c r="N233" s="20"/>
      <c r="O233" s="20"/>
      <c r="P233" s="20"/>
      <c r="Q233" s="20"/>
      <c r="R233" s="20"/>
      <c r="S233" s="15"/>
      <c r="T233" s="15"/>
      <c r="U233" s="15"/>
      <c r="V233" s="15"/>
      <c r="W233" s="15"/>
      <c r="X233" s="15"/>
      <c r="Y233" s="15"/>
      <c r="Z233" s="15"/>
      <c r="AA233" s="15"/>
    </row>
    <row r="234" spans="1:27" ht="13.5" customHeight="1">
      <c r="A234" s="273"/>
      <c r="B234" s="76" t="s">
        <v>78</v>
      </c>
      <c r="C234" s="20"/>
      <c r="D234" s="20"/>
      <c r="E234" s="20"/>
      <c r="F234" s="20"/>
      <c r="G234" s="17"/>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343</v>
      </c>
      <c r="C235" s="20"/>
      <c r="D235" s="20"/>
      <c r="E235" s="20"/>
      <c r="F235" s="20"/>
      <c r="G235" s="17"/>
      <c r="H235" s="52" t="s">
        <v>34</v>
      </c>
      <c r="I235" s="20"/>
      <c r="J235" s="20"/>
      <c r="K235" s="20"/>
      <c r="L235" s="20"/>
      <c r="M235" s="20"/>
      <c r="N235" s="20"/>
      <c r="O235" s="20"/>
      <c r="P235" s="20"/>
      <c r="Q235" s="20"/>
      <c r="R235" s="20"/>
      <c r="S235" s="15"/>
      <c r="T235" s="15"/>
      <c r="U235" s="15"/>
      <c r="V235" s="15"/>
      <c r="W235" s="15"/>
      <c r="X235" s="15"/>
      <c r="Y235" s="15"/>
      <c r="Z235" s="15"/>
      <c r="AA235" s="15"/>
    </row>
    <row r="236" spans="1:27" ht="12.75">
      <c r="A236" s="273"/>
      <c r="B236" s="76" t="s">
        <v>343</v>
      </c>
      <c r="C236" s="20"/>
      <c r="D236" s="20"/>
      <c r="E236" s="20"/>
      <c r="F236" s="20"/>
      <c r="G236" s="17"/>
      <c r="H236" s="57" t="s">
        <v>35</v>
      </c>
      <c r="I236" s="20"/>
      <c r="J236" s="20"/>
      <c r="K236" s="20"/>
      <c r="L236" s="20"/>
      <c r="M236" s="20"/>
      <c r="N236" s="20"/>
      <c r="O236" s="20"/>
      <c r="P236" s="20"/>
      <c r="Q236" s="20"/>
      <c r="R236" s="20"/>
      <c r="S236" s="15"/>
      <c r="T236" s="15"/>
      <c r="U236" s="15"/>
      <c r="V236" s="15"/>
      <c r="W236" s="15"/>
      <c r="X236" s="15"/>
      <c r="Y236" s="15"/>
      <c r="Z236" s="15"/>
      <c r="AA236" s="15"/>
    </row>
    <row r="237" spans="1:27" ht="15" customHeight="1">
      <c r="A237" s="273"/>
      <c r="B237" s="76" t="s">
        <v>343</v>
      </c>
      <c r="C237" s="20" t="s">
        <v>41</v>
      </c>
      <c r="D237" s="20" t="s">
        <v>19</v>
      </c>
      <c r="E237" s="20"/>
      <c r="F237" s="20"/>
      <c r="G237" s="69" t="s">
        <v>831</v>
      </c>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343</v>
      </c>
      <c r="C238" s="20"/>
      <c r="D238" s="20"/>
      <c r="E238" s="20"/>
      <c r="F238" s="20"/>
      <c r="G238" s="17"/>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343</v>
      </c>
      <c r="C239" s="20"/>
      <c r="D239" s="20"/>
      <c r="E239" s="20"/>
      <c r="F239" s="20"/>
      <c r="G239" s="17"/>
      <c r="H239" s="54" t="s">
        <v>38</v>
      </c>
      <c r="I239" s="20"/>
      <c r="J239" s="20"/>
      <c r="K239" s="20"/>
      <c r="L239" s="20"/>
      <c r="M239" s="20"/>
      <c r="N239" s="20"/>
      <c r="O239" s="20"/>
      <c r="P239" s="20"/>
      <c r="Q239" s="20"/>
      <c r="R239" s="20"/>
      <c r="S239" s="15"/>
      <c r="T239" s="15"/>
      <c r="U239" s="15"/>
      <c r="V239" s="15"/>
      <c r="W239" s="15"/>
      <c r="X239" s="15"/>
      <c r="Y239" s="15"/>
      <c r="Z239" s="15"/>
      <c r="AA239" s="15"/>
    </row>
    <row r="240" spans="1:27" ht="12.75">
      <c r="A240" s="272">
        <v>45918</v>
      </c>
      <c r="B240" s="76" t="s">
        <v>522</v>
      </c>
      <c r="C240" s="20" t="s">
        <v>18</v>
      </c>
      <c r="D240" s="20" t="s">
        <v>31</v>
      </c>
      <c r="E240" s="20"/>
      <c r="F240" s="20"/>
      <c r="G240" s="114" t="s">
        <v>832</v>
      </c>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522</v>
      </c>
      <c r="C241" s="20" t="s">
        <v>54</v>
      </c>
      <c r="D241" s="20" t="s">
        <v>19</v>
      </c>
      <c r="E241" s="20"/>
      <c r="F241" s="20"/>
      <c r="G241" s="100" t="s">
        <v>731</v>
      </c>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522</v>
      </c>
      <c r="C242" s="20" t="s">
        <v>54</v>
      </c>
      <c r="D242" s="20" t="s">
        <v>19</v>
      </c>
      <c r="E242" s="92"/>
      <c r="F242" s="20"/>
      <c r="G242" s="114" t="s">
        <v>833</v>
      </c>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522</v>
      </c>
      <c r="C243" s="20"/>
      <c r="D243" s="20"/>
      <c r="E243" s="20"/>
      <c r="F243" s="20"/>
      <c r="G243" s="17"/>
      <c r="H243" s="55" t="s">
        <v>25</v>
      </c>
      <c r="I243" s="20"/>
      <c r="J243" s="20"/>
      <c r="K243" s="20"/>
      <c r="L243" s="20"/>
      <c r="M243" s="20"/>
      <c r="N243" s="20"/>
      <c r="O243" s="20"/>
      <c r="P243" s="20"/>
      <c r="Q243" s="20"/>
      <c r="R243" s="20"/>
      <c r="S243" s="15"/>
      <c r="T243" s="15"/>
      <c r="U243" s="15"/>
      <c r="V243" s="15"/>
      <c r="W243" s="15"/>
      <c r="X243" s="15"/>
      <c r="Y243" s="15"/>
      <c r="Z243" s="15"/>
      <c r="AA243" s="15"/>
    </row>
    <row r="244" spans="1:27" ht="12.75">
      <c r="A244" s="273"/>
      <c r="B244" s="76" t="s">
        <v>78</v>
      </c>
      <c r="C244" s="20"/>
      <c r="D244" s="20"/>
      <c r="E244" s="20"/>
      <c r="F244" s="20"/>
      <c r="G244" s="17"/>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78</v>
      </c>
      <c r="C245" s="20"/>
      <c r="D245" s="20"/>
      <c r="E245" s="20"/>
      <c r="F245" s="20"/>
      <c r="G245" s="17"/>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78</v>
      </c>
      <c r="C246" s="20"/>
      <c r="D246" s="20"/>
      <c r="E246" s="20"/>
      <c r="F246" s="20"/>
      <c r="G246" s="17"/>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78</v>
      </c>
      <c r="C247" s="20"/>
      <c r="D247" s="20"/>
      <c r="E247" s="20"/>
      <c r="F247" s="20"/>
      <c r="G247" s="17"/>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78</v>
      </c>
      <c r="C248" s="20"/>
      <c r="D248" s="20"/>
      <c r="E248" s="20"/>
      <c r="F248" s="20"/>
      <c r="G248" s="17"/>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343</v>
      </c>
      <c r="C249" s="20"/>
      <c r="D249" s="20"/>
      <c r="E249" s="20"/>
      <c r="F249" s="20"/>
      <c r="G249" s="17"/>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343</v>
      </c>
      <c r="C250" s="20"/>
      <c r="D250" s="20"/>
      <c r="E250" s="20"/>
      <c r="F250" s="20"/>
      <c r="G250" s="17"/>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343</v>
      </c>
      <c r="C251" s="20"/>
      <c r="D251" s="20"/>
      <c r="E251" s="20"/>
      <c r="F251" s="20"/>
      <c r="G251" s="17"/>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343</v>
      </c>
      <c r="C252" s="20"/>
      <c r="D252" s="20"/>
      <c r="E252" s="20"/>
      <c r="F252" s="20"/>
      <c r="G252" s="17"/>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343</v>
      </c>
      <c r="C253" s="20"/>
      <c r="D253" s="20"/>
      <c r="E253" s="20"/>
      <c r="F253" s="20"/>
      <c r="G253" s="16"/>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72">
        <v>45919</v>
      </c>
      <c r="B254" s="76" t="s">
        <v>78</v>
      </c>
      <c r="C254" s="20"/>
      <c r="D254" s="20"/>
      <c r="E254" s="20"/>
      <c r="F254" s="20"/>
      <c r="G254" s="17"/>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78</v>
      </c>
      <c r="C255" s="20"/>
      <c r="D255" s="20"/>
      <c r="E255" s="20"/>
      <c r="F255" s="20"/>
      <c r="G255" s="17"/>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78</v>
      </c>
      <c r="C256" s="20"/>
      <c r="D256" s="20"/>
      <c r="E256" s="20"/>
      <c r="F256" s="20"/>
      <c r="G256" s="17"/>
      <c r="H256" s="55" t="s">
        <v>24</v>
      </c>
      <c r="I256" s="20"/>
      <c r="J256" s="20"/>
      <c r="K256" s="20"/>
      <c r="L256" s="20"/>
      <c r="M256" s="20"/>
      <c r="N256" s="20"/>
      <c r="O256" s="20"/>
      <c r="P256" s="20"/>
      <c r="Q256" s="20"/>
      <c r="R256" s="20"/>
      <c r="S256" s="15"/>
      <c r="T256" s="15"/>
      <c r="U256" s="15"/>
      <c r="V256" s="15"/>
      <c r="W256" s="15"/>
      <c r="X256" s="15"/>
      <c r="Y256" s="15"/>
      <c r="Z256" s="15"/>
      <c r="AA256" s="15"/>
    </row>
    <row r="257" spans="1:27" ht="12.75">
      <c r="A257" s="273"/>
      <c r="B257" s="76" t="s">
        <v>78</v>
      </c>
      <c r="C257" s="20"/>
      <c r="D257" s="20"/>
      <c r="E257" s="20"/>
      <c r="F257" s="20"/>
      <c r="G257" s="17"/>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78</v>
      </c>
      <c r="C258" s="20"/>
      <c r="D258" s="20"/>
      <c r="E258" s="20"/>
      <c r="F258" s="20"/>
      <c r="G258" s="17"/>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78</v>
      </c>
      <c r="C259" s="20"/>
      <c r="D259" s="20"/>
      <c r="E259" s="20"/>
      <c r="F259" s="20"/>
      <c r="G259" s="17"/>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t="s">
        <v>102</v>
      </c>
      <c r="D260" s="20" t="s">
        <v>19</v>
      </c>
      <c r="E260" s="20"/>
      <c r="F260" s="20"/>
      <c r="G260" s="100" t="s">
        <v>834</v>
      </c>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17"/>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c r="D262" s="20"/>
      <c r="E262" s="20"/>
      <c r="F262" s="20"/>
      <c r="G262" s="16"/>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343</v>
      </c>
      <c r="C263" s="20"/>
      <c r="D263" s="20"/>
      <c r="E263" s="20"/>
      <c r="G263" s="74"/>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343</v>
      </c>
      <c r="C264" s="20"/>
      <c r="D264" s="20"/>
      <c r="E264" s="20"/>
      <c r="F264" s="20"/>
      <c r="G264" s="17"/>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343</v>
      </c>
      <c r="C265" s="20"/>
      <c r="D265" s="20"/>
      <c r="E265" s="20"/>
      <c r="F265" s="20"/>
      <c r="G265" s="17"/>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343</v>
      </c>
      <c r="C266" s="20"/>
      <c r="D266" s="20"/>
      <c r="E266" s="20"/>
      <c r="F266" s="20"/>
      <c r="G266" s="17"/>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343</v>
      </c>
      <c r="C267" s="20"/>
      <c r="D267" s="20"/>
      <c r="E267" s="20"/>
      <c r="F267" s="20"/>
      <c r="G267" s="17"/>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45920</v>
      </c>
      <c r="B268" s="76" t="s">
        <v>78</v>
      </c>
      <c r="C268" s="20"/>
      <c r="D268" s="20"/>
      <c r="E268" s="20"/>
      <c r="F268" s="20"/>
      <c r="G268" s="16"/>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78</v>
      </c>
      <c r="C269" s="20"/>
      <c r="D269" s="20"/>
      <c r="E269" s="20"/>
      <c r="F269" s="20"/>
      <c r="G269" s="17"/>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78</v>
      </c>
      <c r="C270" s="20"/>
      <c r="D270" s="20"/>
      <c r="E270" s="20"/>
      <c r="F270" s="20"/>
      <c r="G270" s="17"/>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78</v>
      </c>
      <c r="C271" s="20"/>
      <c r="D271" s="20"/>
      <c r="E271" s="20"/>
      <c r="F271" s="20"/>
      <c r="G271" s="17"/>
      <c r="H271" s="55" t="s">
        <v>25</v>
      </c>
      <c r="I271" s="20"/>
      <c r="J271" s="20"/>
      <c r="K271" s="20"/>
      <c r="L271" s="20"/>
      <c r="M271" s="20"/>
      <c r="N271" s="20"/>
      <c r="O271" s="20"/>
      <c r="P271" s="20"/>
      <c r="Q271" s="20"/>
      <c r="R271" s="20"/>
      <c r="S271" s="15"/>
      <c r="T271" s="15"/>
      <c r="U271" s="15"/>
      <c r="V271" s="15"/>
      <c r="W271" s="15"/>
      <c r="X271" s="15"/>
      <c r="Y271" s="15"/>
      <c r="Z271" s="15"/>
      <c r="AA271" s="15"/>
    </row>
    <row r="272" spans="1:27" ht="13.5" customHeight="1">
      <c r="A272" s="273"/>
      <c r="B272" s="76" t="s">
        <v>78</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78</v>
      </c>
      <c r="C273" s="20"/>
      <c r="D273" s="20"/>
      <c r="E273" s="20"/>
      <c r="F273" s="20"/>
      <c r="G273" s="17"/>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78</v>
      </c>
      <c r="C274" s="20"/>
      <c r="D274" s="20"/>
      <c r="E274" s="20"/>
      <c r="F274" s="20"/>
      <c r="G274" s="16"/>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78</v>
      </c>
      <c r="C275" s="20"/>
      <c r="D275" s="20"/>
      <c r="E275" s="20"/>
      <c r="F275" s="20"/>
      <c r="G275" s="16"/>
      <c r="H275" s="55" t="s">
        <v>29</v>
      </c>
      <c r="I275" s="20"/>
      <c r="J275" s="20"/>
      <c r="K275" s="20"/>
      <c r="L275" s="20"/>
      <c r="M275" s="20"/>
      <c r="N275" s="20"/>
      <c r="O275" s="20"/>
      <c r="P275" s="20"/>
      <c r="Q275" s="20"/>
      <c r="R275" s="20"/>
      <c r="S275" s="15"/>
      <c r="T275" s="15"/>
      <c r="U275" s="15"/>
      <c r="V275" s="15"/>
      <c r="W275" s="15"/>
      <c r="X275" s="15"/>
      <c r="Y275" s="15"/>
      <c r="Z275" s="15"/>
      <c r="AA275" s="15"/>
    </row>
    <row r="276" spans="1:27" ht="12.75">
      <c r="A276" s="273"/>
      <c r="B276" s="76" t="s">
        <v>51</v>
      </c>
      <c r="C276" s="20"/>
      <c r="D276" s="20"/>
      <c r="E276" s="20"/>
      <c r="F276" s="20"/>
      <c r="G276" s="16"/>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51</v>
      </c>
      <c r="C277" s="20"/>
      <c r="D277" s="20"/>
      <c r="E277" s="20"/>
      <c r="F277" s="20"/>
      <c r="G277" s="17"/>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51</v>
      </c>
      <c r="C278" s="20"/>
      <c r="D278" s="20"/>
      <c r="E278" s="20"/>
      <c r="F278" s="20"/>
      <c r="G278" s="17"/>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51</v>
      </c>
      <c r="C279" s="20"/>
      <c r="D279" s="20"/>
      <c r="E279" s="20"/>
      <c r="F279" s="20"/>
      <c r="G279" s="17"/>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51</v>
      </c>
      <c r="C280" s="20"/>
      <c r="D280" s="20"/>
      <c r="E280" s="20"/>
      <c r="F280" s="20"/>
      <c r="G280" s="17"/>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51</v>
      </c>
      <c r="C281" s="20"/>
      <c r="D281" s="20"/>
      <c r="E281" s="20"/>
      <c r="F281" s="20"/>
      <c r="G281" s="17"/>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45921</v>
      </c>
      <c r="B282" s="76" t="s">
        <v>78</v>
      </c>
      <c r="C282" s="20"/>
      <c r="D282" s="20"/>
      <c r="E282" s="20"/>
      <c r="F282" s="20"/>
      <c r="G282" s="17"/>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78</v>
      </c>
      <c r="C283" s="20"/>
      <c r="D283" s="20"/>
      <c r="E283" s="20"/>
      <c r="F283" s="20"/>
      <c r="G283" s="17"/>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78</v>
      </c>
      <c r="C284" s="20"/>
      <c r="D284" s="20"/>
      <c r="E284" s="20"/>
      <c r="F284" s="20"/>
      <c r="G284" s="17"/>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78</v>
      </c>
      <c r="C285" s="20"/>
      <c r="D285" s="20"/>
      <c r="E285" s="20"/>
      <c r="F285" s="20"/>
      <c r="G285" s="17"/>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78</v>
      </c>
      <c r="C286" s="20"/>
      <c r="D286" s="20"/>
      <c r="E286" s="20"/>
      <c r="F286" s="20"/>
      <c r="G286" s="17"/>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78</v>
      </c>
      <c r="C287" s="20"/>
      <c r="D287" s="20"/>
      <c r="E287" s="20"/>
      <c r="F287" s="20"/>
      <c r="G287" s="17"/>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78</v>
      </c>
      <c r="C288" s="20"/>
      <c r="D288" s="20"/>
      <c r="E288" s="20"/>
      <c r="F288" s="88"/>
      <c r="G288" s="17"/>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78</v>
      </c>
      <c r="C289" s="20"/>
      <c r="D289" s="20"/>
      <c r="E289" s="20"/>
      <c r="F289" s="20"/>
      <c r="G289" s="17"/>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51</v>
      </c>
      <c r="C290" s="20"/>
      <c r="D290" s="20"/>
      <c r="E290" s="20"/>
      <c r="F290" s="20"/>
      <c r="G290" s="17"/>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51</v>
      </c>
      <c r="C291" s="20"/>
      <c r="D291" s="20"/>
      <c r="E291" s="20"/>
      <c r="F291" s="20"/>
      <c r="G291" s="17"/>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51</v>
      </c>
      <c r="C292" s="20"/>
      <c r="D292" s="20"/>
      <c r="E292" s="20"/>
      <c r="F292" s="20"/>
      <c r="G292" s="17"/>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51</v>
      </c>
      <c r="C293" s="20"/>
      <c r="D293" s="20"/>
      <c r="E293" s="20"/>
      <c r="F293" s="20"/>
      <c r="G293" s="17"/>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51</v>
      </c>
      <c r="C294" s="20"/>
      <c r="D294" s="20"/>
      <c r="E294" s="20"/>
      <c r="F294" s="20"/>
      <c r="G294" s="17"/>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51</v>
      </c>
      <c r="C295" s="20"/>
      <c r="D295" s="20"/>
      <c r="E295" s="20"/>
      <c r="F295" s="20"/>
      <c r="G295" s="17"/>
      <c r="H295" s="62" t="s">
        <v>38</v>
      </c>
      <c r="I295" s="20"/>
      <c r="J295" s="20"/>
      <c r="K295" s="20"/>
      <c r="L295" s="20"/>
      <c r="M295" s="20"/>
      <c r="N295" s="20"/>
      <c r="O295" s="20"/>
      <c r="P295" s="20"/>
      <c r="Q295" s="20"/>
      <c r="R295" s="20"/>
      <c r="S295" s="15"/>
      <c r="T295" s="15"/>
      <c r="U295" s="15"/>
      <c r="V295" s="15"/>
      <c r="W295" s="15"/>
      <c r="X295" s="15"/>
      <c r="Y295" s="15"/>
      <c r="Z295" s="15"/>
      <c r="AA295" s="15"/>
    </row>
    <row r="296" spans="1:27" ht="15">
      <c r="A296" s="272">
        <v>45922</v>
      </c>
      <c r="B296" s="76" t="s">
        <v>78</v>
      </c>
      <c r="C296" s="20"/>
      <c r="D296" s="20"/>
      <c r="E296" s="20"/>
      <c r="F296" s="96"/>
      <c r="G296" s="17"/>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78</v>
      </c>
      <c r="C297" s="20"/>
      <c r="D297" s="20"/>
      <c r="E297" s="20"/>
      <c r="F297" s="20"/>
      <c r="G297" s="17"/>
      <c r="H297" s="55" t="s">
        <v>22</v>
      </c>
      <c r="I297" s="20"/>
      <c r="J297" s="20"/>
      <c r="K297" s="20"/>
      <c r="L297" s="20"/>
      <c r="M297" s="20"/>
      <c r="N297" s="20"/>
      <c r="O297" s="20"/>
      <c r="P297" s="20"/>
      <c r="Q297" s="20"/>
      <c r="R297" s="20"/>
      <c r="S297" s="15"/>
      <c r="T297" s="15"/>
      <c r="U297" s="15"/>
      <c r="V297" s="15"/>
      <c r="W297" s="15"/>
      <c r="X297" s="15"/>
      <c r="Y297" s="15"/>
      <c r="Z297" s="15"/>
      <c r="AA297" s="15"/>
    </row>
    <row r="298" spans="1:27" ht="15">
      <c r="A298" s="273"/>
      <c r="B298" s="76" t="s">
        <v>78</v>
      </c>
      <c r="C298" s="20"/>
      <c r="D298" s="20"/>
      <c r="E298" s="20"/>
      <c r="F298" s="96"/>
      <c r="G298" s="17"/>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78</v>
      </c>
      <c r="C299" s="20"/>
      <c r="D299" s="20"/>
      <c r="E299" s="20"/>
      <c r="F299" s="20"/>
      <c r="G299" s="17"/>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78</v>
      </c>
      <c r="C300" s="20"/>
      <c r="D300" s="20"/>
      <c r="E300" s="20"/>
      <c r="F300" s="20"/>
      <c r="G300" s="17"/>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78</v>
      </c>
      <c r="C301" s="20"/>
      <c r="D301" s="20"/>
      <c r="E301" s="20"/>
      <c r="F301" s="20"/>
      <c r="G301" s="17"/>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78</v>
      </c>
      <c r="C302" s="20"/>
      <c r="D302" s="20"/>
      <c r="E302" s="20"/>
      <c r="F302" s="20"/>
      <c r="G302" s="17"/>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17"/>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78</v>
      </c>
      <c r="C304" s="20"/>
      <c r="D304" s="20"/>
      <c r="E304" s="20"/>
      <c r="F304" s="20"/>
      <c r="G304" s="17"/>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51</v>
      </c>
      <c r="C305" s="20"/>
      <c r="D305" s="20"/>
      <c r="E305" s="20"/>
      <c r="F305" s="20"/>
      <c r="G305" s="17"/>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51</v>
      </c>
      <c r="C306" s="20"/>
      <c r="D306" s="20"/>
      <c r="E306" s="20"/>
      <c r="F306" s="20"/>
      <c r="G306" s="17"/>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51</v>
      </c>
      <c r="C307" s="20"/>
      <c r="D307" s="20"/>
      <c r="E307" s="20"/>
      <c r="F307" s="20"/>
      <c r="G307" s="17"/>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51</v>
      </c>
      <c r="C308" s="20"/>
      <c r="D308" s="20"/>
      <c r="E308" s="20"/>
      <c r="F308" s="20"/>
      <c r="G308" s="17"/>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51</v>
      </c>
      <c r="C309" s="20"/>
      <c r="D309" s="20"/>
      <c r="E309" s="20"/>
      <c r="F309" s="20"/>
      <c r="G309" s="17"/>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45923</v>
      </c>
      <c r="B310" s="76" t="s">
        <v>522</v>
      </c>
      <c r="C310" s="20" t="s">
        <v>18</v>
      </c>
      <c r="D310" s="20" t="s">
        <v>19</v>
      </c>
      <c r="E310" s="20"/>
      <c r="F310" s="20"/>
      <c r="G310" s="73" t="s">
        <v>835</v>
      </c>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522</v>
      </c>
      <c r="C311" s="20" t="s">
        <v>41</v>
      </c>
      <c r="D311" s="20" t="s">
        <v>19</v>
      </c>
      <c r="E311" s="20"/>
      <c r="F311" s="20"/>
      <c r="G311" s="73" t="s">
        <v>836</v>
      </c>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522</v>
      </c>
      <c r="C312" s="20" t="s">
        <v>18</v>
      </c>
      <c r="D312" s="20" t="s">
        <v>19</v>
      </c>
      <c r="E312" s="20"/>
      <c r="F312" s="20"/>
      <c r="G312" s="73" t="s">
        <v>837</v>
      </c>
      <c r="H312" s="55" t="s">
        <v>24</v>
      </c>
      <c r="I312" s="20"/>
      <c r="J312" s="20"/>
      <c r="K312" s="20"/>
      <c r="L312" s="20"/>
      <c r="M312" s="20"/>
      <c r="N312" s="20"/>
      <c r="O312" s="20"/>
      <c r="P312" s="20"/>
      <c r="Q312" s="20"/>
      <c r="R312" s="20"/>
      <c r="S312" s="15"/>
      <c r="T312" s="15"/>
      <c r="U312" s="15"/>
      <c r="V312" s="15"/>
      <c r="W312" s="15"/>
      <c r="X312" s="15"/>
      <c r="Y312" s="15"/>
      <c r="Z312" s="15"/>
      <c r="AA312" s="15"/>
    </row>
    <row r="313" spans="1:27" ht="16.5" customHeight="1">
      <c r="A313" s="273"/>
      <c r="B313" s="76" t="s">
        <v>522</v>
      </c>
      <c r="C313" s="20" t="s">
        <v>18</v>
      </c>
      <c r="D313" s="20" t="s">
        <v>19</v>
      </c>
      <c r="E313" s="78"/>
      <c r="F313" s="78"/>
      <c r="G313" s="73" t="s">
        <v>838</v>
      </c>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783</v>
      </c>
      <c r="C314" s="20"/>
      <c r="D314" s="20"/>
      <c r="E314" s="20"/>
      <c r="F314" s="20"/>
      <c r="G314" s="17"/>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783</v>
      </c>
      <c r="C315" s="20"/>
      <c r="D315" s="20"/>
      <c r="E315" s="20"/>
      <c r="F315" s="20"/>
      <c r="G315" s="17"/>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783</v>
      </c>
      <c r="C316" s="20" t="s">
        <v>102</v>
      </c>
      <c r="D316" s="20" t="s">
        <v>19</v>
      </c>
      <c r="E316" s="20"/>
      <c r="F316" s="20"/>
      <c r="G316" s="73" t="s">
        <v>839</v>
      </c>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783</v>
      </c>
      <c r="C317" s="20"/>
      <c r="D317" s="20"/>
      <c r="E317" s="20"/>
      <c r="F317" s="20"/>
      <c r="G317" s="17"/>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783</v>
      </c>
      <c r="C318" s="20"/>
      <c r="D318" s="20"/>
      <c r="E318" s="20"/>
      <c r="F318" s="20"/>
      <c r="G318" s="17"/>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343</v>
      </c>
      <c r="C319" s="20"/>
      <c r="D319" s="20"/>
      <c r="E319" s="20"/>
      <c r="F319" s="20"/>
      <c r="G319" s="17"/>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343</v>
      </c>
      <c r="C320" s="20"/>
      <c r="D320" s="20"/>
      <c r="E320" s="20"/>
      <c r="F320" s="20"/>
      <c r="G320" s="17"/>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343</v>
      </c>
      <c r="C321" s="20"/>
      <c r="D321" s="20"/>
      <c r="E321" s="20"/>
      <c r="F321" s="20"/>
      <c r="G321" s="17"/>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343</v>
      </c>
      <c r="C322" s="20"/>
      <c r="D322" s="20"/>
      <c r="E322" s="20"/>
      <c r="F322" s="20"/>
      <c r="G322" s="17"/>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343</v>
      </c>
      <c r="C323" s="20"/>
      <c r="D323" s="20"/>
      <c r="E323" s="20"/>
      <c r="F323" s="20"/>
      <c r="G323" s="17"/>
      <c r="H323" s="62" t="s">
        <v>38</v>
      </c>
      <c r="I323" s="20"/>
      <c r="J323" s="20"/>
      <c r="K323" s="20"/>
      <c r="L323" s="20"/>
      <c r="M323" s="20"/>
      <c r="N323" s="20"/>
      <c r="O323" s="20"/>
      <c r="P323" s="20"/>
      <c r="Q323" s="20"/>
      <c r="R323" s="20"/>
      <c r="S323" s="15"/>
      <c r="T323" s="15"/>
      <c r="U323" s="15"/>
      <c r="V323" s="15"/>
      <c r="W323" s="15"/>
      <c r="X323" s="15"/>
      <c r="Y323" s="15"/>
      <c r="Z323" s="15"/>
      <c r="AA323" s="15"/>
    </row>
    <row r="324" spans="1:27" ht="38.25">
      <c r="A324" s="272">
        <v>45924</v>
      </c>
      <c r="B324" s="76" t="s">
        <v>531</v>
      </c>
      <c r="C324" s="20" t="s">
        <v>18</v>
      </c>
      <c r="D324" s="20" t="s">
        <v>19</v>
      </c>
      <c r="E324" s="20"/>
      <c r="F324" s="20"/>
      <c r="G324" s="100" t="s">
        <v>840</v>
      </c>
      <c r="H324" s="61" t="s">
        <v>17</v>
      </c>
      <c r="I324" s="20"/>
      <c r="J324" s="20"/>
      <c r="K324" s="20"/>
      <c r="L324" s="20"/>
      <c r="M324" s="20"/>
      <c r="N324" s="20"/>
      <c r="O324" s="20"/>
      <c r="P324" s="20"/>
      <c r="Q324" s="20"/>
      <c r="R324" s="20"/>
      <c r="S324" s="15"/>
      <c r="T324" s="15"/>
      <c r="U324" s="15"/>
      <c r="V324" s="15"/>
      <c r="W324" s="15"/>
      <c r="X324" s="15"/>
      <c r="Y324" s="15"/>
      <c r="Z324" s="15"/>
      <c r="AA324" s="15"/>
    </row>
    <row r="325" spans="1:27" ht="25.5">
      <c r="A325" s="273"/>
      <c r="B325" s="76" t="s">
        <v>531</v>
      </c>
      <c r="C325" s="20" t="s">
        <v>18</v>
      </c>
      <c r="D325" s="20" t="s">
        <v>19</v>
      </c>
      <c r="E325" s="20"/>
      <c r="F325" s="20"/>
      <c r="G325" s="100" t="s">
        <v>841</v>
      </c>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531</v>
      </c>
      <c r="C326" s="20"/>
      <c r="D326" s="20"/>
      <c r="E326" s="20"/>
      <c r="F326" s="20"/>
      <c r="G326" s="16"/>
      <c r="H326" s="55" t="s">
        <v>24</v>
      </c>
      <c r="I326" s="20"/>
      <c r="J326" s="20"/>
      <c r="K326" s="20"/>
      <c r="L326" s="20"/>
      <c r="M326" s="20"/>
      <c r="N326" s="20"/>
      <c r="O326" s="20"/>
      <c r="P326" s="20"/>
      <c r="Q326" s="20"/>
      <c r="R326" s="20"/>
      <c r="S326" s="15"/>
      <c r="T326" s="15"/>
      <c r="U326" s="15"/>
      <c r="V326" s="15"/>
      <c r="W326" s="15"/>
      <c r="X326" s="15"/>
      <c r="Y326" s="15"/>
      <c r="Z326" s="15"/>
      <c r="AA326" s="15"/>
    </row>
    <row r="327" spans="1:27" ht="12.75">
      <c r="A327" s="273"/>
      <c r="B327" s="76" t="s">
        <v>531</v>
      </c>
      <c r="C327" s="20"/>
      <c r="D327" s="20"/>
      <c r="E327" s="20"/>
      <c r="F327" s="20"/>
      <c r="G327" s="17"/>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783</v>
      </c>
      <c r="C328" s="20"/>
      <c r="D328" s="20"/>
      <c r="E328" s="20"/>
      <c r="F328" s="20"/>
      <c r="G328" s="17"/>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783</v>
      </c>
      <c r="C329" s="20"/>
      <c r="D329" s="20"/>
      <c r="E329" s="20"/>
      <c r="F329" s="20"/>
      <c r="G329" s="75"/>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632</v>
      </c>
      <c r="C330" s="20"/>
      <c r="D330" s="20"/>
      <c r="E330" s="20"/>
      <c r="F330" s="20"/>
      <c r="G330" s="17"/>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632</v>
      </c>
      <c r="C331" s="20"/>
      <c r="D331" s="20"/>
      <c r="E331" s="20"/>
      <c r="F331" s="20"/>
      <c r="G331" s="17"/>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632</v>
      </c>
      <c r="C332" s="20"/>
      <c r="D332" s="20"/>
      <c r="E332" s="20"/>
      <c r="F332" s="20"/>
      <c r="G332" s="17"/>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343</v>
      </c>
      <c r="C333" s="20"/>
      <c r="D333" s="20"/>
      <c r="E333" s="20"/>
      <c r="F333" s="20"/>
      <c r="G333" s="17"/>
      <c r="H333" s="55" t="s">
        <v>34</v>
      </c>
      <c r="I333" s="20"/>
      <c r="J333" s="20"/>
      <c r="K333" s="20"/>
      <c r="L333" s="20"/>
      <c r="M333" s="20"/>
      <c r="N333" s="20"/>
      <c r="O333" s="20"/>
      <c r="P333" s="20"/>
      <c r="Q333" s="20"/>
      <c r="R333" s="20"/>
      <c r="S333" s="15"/>
      <c r="T333" s="15"/>
      <c r="U333" s="15"/>
      <c r="V333" s="15"/>
      <c r="W333" s="15"/>
      <c r="X333" s="15"/>
      <c r="Y333" s="15"/>
      <c r="Z333" s="15"/>
      <c r="AA333" s="15"/>
    </row>
    <row r="334" spans="1:27" ht="12.75">
      <c r="A334" s="273"/>
      <c r="B334" s="76" t="s">
        <v>343</v>
      </c>
      <c r="C334" s="20"/>
      <c r="D334" s="20"/>
      <c r="E334" s="20"/>
      <c r="F334" s="20"/>
      <c r="G334" s="17"/>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343</v>
      </c>
      <c r="C335" s="20"/>
      <c r="D335" s="20"/>
      <c r="E335" s="20"/>
      <c r="F335" s="20"/>
      <c r="G335" s="17"/>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343</v>
      </c>
      <c r="C336" s="20"/>
      <c r="D336" s="20"/>
      <c r="E336" s="20"/>
      <c r="F336" s="20"/>
      <c r="G336" s="17"/>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343</v>
      </c>
      <c r="C337" s="20"/>
      <c r="D337" s="20"/>
      <c r="E337" s="20"/>
      <c r="F337" s="20"/>
      <c r="G337" s="17"/>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45925</v>
      </c>
      <c r="B338" s="76" t="s">
        <v>522</v>
      </c>
      <c r="C338" s="20" t="s">
        <v>54</v>
      </c>
      <c r="D338" s="20" t="s">
        <v>19</v>
      </c>
      <c r="E338" s="20"/>
      <c r="F338" s="20"/>
      <c r="G338" s="114" t="s">
        <v>842</v>
      </c>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522</v>
      </c>
      <c r="C339" s="20"/>
      <c r="D339" s="20"/>
      <c r="E339" s="20"/>
      <c r="F339" s="20"/>
      <c r="G339" s="20"/>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522</v>
      </c>
      <c r="C340" s="20" t="s">
        <v>18</v>
      </c>
      <c r="D340" s="20" t="s">
        <v>19</v>
      </c>
      <c r="E340" s="20"/>
      <c r="F340" s="20"/>
      <c r="G340" s="73" t="s">
        <v>843</v>
      </c>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522</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522</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522</v>
      </c>
      <c r="C343" s="20" t="s">
        <v>41</v>
      </c>
      <c r="D343" s="20" t="s">
        <v>19</v>
      </c>
      <c r="E343" s="20"/>
      <c r="F343" s="20"/>
      <c r="G343" s="114" t="s">
        <v>844</v>
      </c>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522</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522</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522</v>
      </c>
      <c r="C346" s="20" t="s">
        <v>75</v>
      </c>
      <c r="D346" s="20" t="s">
        <v>19</v>
      </c>
      <c r="E346" s="20"/>
      <c r="F346" s="20"/>
      <c r="G346" s="114" t="s">
        <v>845</v>
      </c>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343</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343</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343</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343</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343</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45926</v>
      </c>
      <c r="B352" s="76" t="s">
        <v>51</v>
      </c>
      <c r="C352" s="20"/>
      <c r="D352" s="20"/>
      <c r="E352" s="20"/>
      <c r="F352" s="20"/>
      <c r="G352" s="20"/>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51</v>
      </c>
      <c r="C353" s="20"/>
      <c r="D353" s="20"/>
      <c r="E353" s="20"/>
      <c r="F353" s="20"/>
      <c r="G353" s="20"/>
      <c r="H353" s="55" t="s">
        <v>22</v>
      </c>
      <c r="I353" s="20"/>
      <c r="J353" s="20"/>
      <c r="K353" s="20"/>
      <c r="L353" s="20"/>
      <c r="M353" s="20"/>
      <c r="N353" s="20"/>
      <c r="O353" s="20"/>
      <c r="P353" s="20"/>
      <c r="Q353" s="20"/>
      <c r="R353" s="20"/>
      <c r="S353" s="15"/>
      <c r="T353" s="15"/>
      <c r="U353" s="15"/>
      <c r="V353" s="15"/>
      <c r="W353" s="15"/>
      <c r="X353" s="15"/>
      <c r="Y353" s="15"/>
      <c r="Z353" s="15"/>
      <c r="AA353" s="15"/>
    </row>
    <row r="354" spans="1:27" ht="12.75">
      <c r="A354" s="273"/>
      <c r="B354" s="76" t="s">
        <v>51</v>
      </c>
      <c r="C354" s="20"/>
      <c r="D354" s="20"/>
      <c r="E354" s="20"/>
      <c r="F354" s="20"/>
      <c r="G354" s="20"/>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51</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522</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522</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522</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522</v>
      </c>
      <c r="C359" s="20"/>
      <c r="D359" s="20"/>
      <c r="E359" s="20"/>
      <c r="F359" s="20"/>
      <c r="G359" s="20"/>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522</v>
      </c>
      <c r="C360" s="20"/>
      <c r="D360" s="20"/>
      <c r="E360" s="20"/>
      <c r="F360" s="20"/>
      <c r="G360" s="76"/>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343</v>
      </c>
      <c r="C361" s="20"/>
      <c r="D361" s="20"/>
      <c r="E361" s="20"/>
      <c r="F361" s="20"/>
      <c r="G361" s="76"/>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343</v>
      </c>
      <c r="C362" s="20"/>
      <c r="D362" s="20"/>
      <c r="E362" s="20"/>
      <c r="F362" s="20"/>
      <c r="G362" s="76"/>
      <c r="H362" s="55" t="s">
        <v>35</v>
      </c>
      <c r="I362" s="20"/>
      <c r="J362" s="20"/>
      <c r="K362" s="20"/>
      <c r="L362" s="20"/>
      <c r="M362" s="20"/>
      <c r="N362" s="20"/>
      <c r="O362" s="20"/>
      <c r="P362" s="20"/>
      <c r="Q362" s="20"/>
      <c r="R362" s="20"/>
      <c r="S362" s="15"/>
      <c r="T362" s="15"/>
      <c r="U362" s="15"/>
      <c r="V362" s="15"/>
      <c r="W362" s="15"/>
      <c r="X362" s="15"/>
      <c r="Y362" s="15"/>
      <c r="Z362" s="15"/>
      <c r="AA362" s="15"/>
    </row>
    <row r="363" spans="1:27" ht="12.75">
      <c r="A363" s="273"/>
      <c r="B363" s="76" t="s">
        <v>343</v>
      </c>
      <c r="C363" s="20"/>
      <c r="D363" s="20"/>
      <c r="E363" s="97"/>
      <c r="F363" s="20"/>
      <c r="G363" s="20"/>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343</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343</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45927</v>
      </c>
      <c r="B366" s="76" t="s">
        <v>343</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343</v>
      </c>
      <c r="C367" s="20"/>
      <c r="D367" s="20"/>
      <c r="E367" s="20"/>
      <c r="F367" s="20"/>
      <c r="G367" s="20"/>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343</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343</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357">
      <c r="A370" s="273"/>
      <c r="B370" s="76" t="s">
        <v>51</v>
      </c>
      <c r="C370" s="20" t="s">
        <v>41</v>
      </c>
      <c r="D370" s="20" t="s">
        <v>19</v>
      </c>
      <c r="E370" s="20"/>
      <c r="F370" s="20"/>
      <c r="G370" s="100" t="s">
        <v>846</v>
      </c>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51</v>
      </c>
      <c r="C371" s="20" t="s">
        <v>102</v>
      </c>
      <c r="D371" s="20" t="s">
        <v>19</v>
      </c>
      <c r="E371" s="20"/>
      <c r="F371" s="20"/>
      <c r="G371" s="100" t="s">
        <v>847</v>
      </c>
      <c r="H371" s="55" t="s">
        <v>27</v>
      </c>
      <c r="I371" s="20"/>
      <c r="J371" s="20"/>
      <c r="K371" s="20"/>
      <c r="L371" s="20"/>
      <c r="M371" s="20"/>
      <c r="N371" s="20"/>
      <c r="O371" s="20"/>
      <c r="P371" s="20"/>
      <c r="Q371" s="20"/>
      <c r="R371" s="20"/>
      <c r="S371" s="15"/>
      <c r="T371" s="15"/>
      <c r="U371" s="15"/>
      <c r="V371" s="15"/>
      <c r="W371" s="15"/>
      <c r="X371" s="15"/>
      <c r="Y371" s="15"/>
      <c r="Z371" s="15"/>
      <c r="AA371" s="15"/>
    </row>
    <row r="372" spans="1:27" ht="38.25">
      <c r="A372" s="273"/>
      <c r="B372" s="76" t="s">
        <v>51</v>
      </c>
      <c r="C372" s="20" t="s">
        <v>18</v>
      </c>
      <c r="D372" s="20" t="s">
        <v>19</v>
      </c>
      <c r="E372" s="20"/>
      <c r="F372" s="20"/>
      <c r="G372" s="100" t="s">
        <v>848</v>
      </c>
      <c r="H372" s="55" t="s">
        <v>28</v>
      </c>
      <c r="I372" s="20"/>
      <c r="J372" s="20"/>
      <c r="K372" s="20"/>
      <c r="L372" s="20"/>
      <c r="M372" s="20"/>
      <c r="N372" s="20"/>
      <c r="O372" s="20"/>
      <c r="P372" s="20"/>
      <c r="Q372" s="20"/>
      <c r="R372" s="20"/>
      <c r="S372" s="15"/>
      <c r="T372" s="15"/>
      <c r="U372" s="15"/>
      <c r="V372" s="15"/>
      <c r="W372" s="15"/>
      <c r="X372" s="15"/>
      <c r="Y372" s="15"/>
      <c r="Z372" s="15"/>
      <c r="AA372" s="15"/>
    </row>
    <row r="373" spans="1:27" ht="12.75">
      <c r="A373" s="273"/>
      <c r="B373" s="76" t="s">
        <v>51</v>
      </c>
      <c r="C373" s="20"/>
      <c r="D373" s="20"/>
      <c r="E373" s="20"/>
      <c r="F373" s="20"/>
      <c r="G373" s="20"/>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51</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51</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51</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51</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51</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51</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2.75">
      <c r="A380" s="272">
        <v>45928</v>
      </c>
      <c r="B380" s="76" t="s">
        <v>531</v>
      </c>
      <c r="C380" s="20"/>
      <c r="D380" s="20"/>
      <c r="E380" s="20"/>
      <c r="F380" s="20"/>
      <c r="G380" s="20"/>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531</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102">
      <c r="A382" s="273"/>
      <c r="B382" s="76" t="s">
        <v>78</v>
      </c>
      <c r="C382" s="20" t="s">
        <v>18</v>
      </c>
      <c r="D382" s="20" t="s">
        <v>19</v>
      </c>
      <c r="E382" s="20"/>
      <c r="F382" s="20"/>
      <c r="G382" s="20" t="s">
        <v>849</v>
      </c>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78</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78</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51">
      <c r="A385" s="273"/>
      <c r="B385" s="76" t="s">
        <v>78</v>
      </c>
      <c r="C385" s="20" t="s">
        <v>18</v>
      </c>
      <c r="D385" s="20" t="s">
        <v>19</v>
      </c>
      <c r="E385" s="20"/>
      <c r="F385" s="20"/>
      <c r="G385" s="100" t="s">
        <v>850</v>
      </c>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78</v>
      </c>
      <c r="C386" s="20"/>
      <c r="D386" s="20"/>
      <c r="E386" s="20"/>
      <c r="F386" s="20"/>
      <c r="G386" s="20"/>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c r="D387" s="20"/>
      <c r="E387" s="20"/>
      <c r="F387" s="20"/>
      <c r="G387" s="76"/>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51</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51</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51</v>
      </c>
      <c r="C390" s="20"/>
      <c r="D390" s="20"/>
      <c r="E390" s="20"/>
      <c r="F390" s="20"/>
      <c r="G390" s="7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51</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51</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78.5">
      <c r="A393" s="274"/>
      <c r="B393" s="76" t="s">
        <v>51</v>
      </c>
      <c r="C393" s="20" t="s">
        <v>41</v>
      </c>
      <c r="D393" s="20" t="s">
        <v>31</v>
      </c>
      <c r="E393" s="20"/>
      <c r="F393" s="20"/>
      <c r="G393" s="100" t="s">
        <v>851</v>
      </c>
      <c r="H393" s="62" t="s">
        <v>38</v>
      </c>
      <c r="I393" s="20"/>
      <c r="J393" s="20"/>
      <c r="K393" s="20"/>
      <c r="L393" s="20"/>
      <c r="M393" s="20"/>
      <c r="N393" s="20"/>
      <c r="O393" s="20"/>
      <c r="P393" s="20"/>
      <c r="Q393" s="20"/>
      <c r="R393" s="20"/>
      <c r="S393" s="15"/>
      <c r="T393" s="15"/>
      <c r="U393" s="15"/>
      <c r="V393" s="15"/>
      <c r="W393" s="15"/>
      <c r="X393" s="15"/>
      <c r="Y393" s="15"/>
      <c r="Z393" s="15"/>
      <c r="AA393" s="15"/>
    </row>
    <row r="394" spans="1:27" ht="25.5">
      <c r="A394" s="272">
        <v>45929</v>
      </c>
      <c r="B394" s="76" t="s">
        <v>78</v>
      </c>
      <c r="C394" s="20" t="s">
        <v>18</v>
      </c>
      <c r="D394" s="20" t="s">
        <v>19</v>
      </c>
      <c r="E394" s="20"/>
      <c r="F394" s="20"/>
      <c r="G394" s="20" t="s">
        <v>852</v>
      </c>
      <c r="H394" s="61" t="s">
        <v>17</v>
      </c>
      <c r="I394" s="20"/>
      <c r="J394" s="20"/>
      <c r="K394" s="20"/>
      <c r="L394" s="20"/>
      <c r="M394" s="20"/>
      <c r="N394" s="20"/>
      <c r="O394" s="20"/>
      <c r="P394" s="20"/>
      <c r="Q394" s="20"/>
      <c r="R394" s="20"/>
      <c r="S394" s="15"/>
      <c r="T394" s="15"/>
      <c r="U394" s="15"/>
      <c r="V394" s="15"/>
      <c r="W394" s="15"/>
      <c r="X394" s="15"/>
      <c r="Y394" s="15"/>
      <c r="Z394" s="15"/>
      <c r="AA394" s="15"/>
    </row>
    <row r="395" spans="1:27" ht="395.25">
      <c r="A395" s="273"/>
      <c r="B395" s="76" t="s">
        <v>78</v>
      </c>
      <c r="C395" s="20" t="s">
        <v>41</v>
      </c>
      <c r="D395" s="20" t="s">
        <v>19</v>
      </c>
      <c r="E395" s="20"/>
      <c r="F395" s="20"/>
      <c r="G395" s="20" t="s">
        <v>853</v>
      </c>
      <c r="H395" s="55" t="s">
        <v>22</v>
      </c>
      <c r="I395" s="20"/>
      <c r="J395" s="20"/>
      <c r="K395" s="20"/>
      <c r="L395" s="20"/>
      <c r="M395" s="20"/>
      <c r="N395" s="20"/>
      <c r="O395" s="20"/>
      <c r="P395" s="20"/>
      <c r="Q395" s="20"/>
      <c r="R395" s="20"/>
      <c r="S395" s="15"/>
      <c r="T395" s="15"/>
      <c r="U395" s="15"/>
      <c r="V395" s="15"/>
      <c r="W395" s="15"/>
      <c r="X395" s="15"/>
      <c r="Y395" s="15"/>
      <c r="Z395" s="15"/>
      <c r="AA395" s="15"/>
    </row>
    <row r="396" spans="1:27" ht="63.75">
      <c r="A396" s="273"/>
      <c r="B396" s="76" t="s">
        <v>78</v>
      </c>
      <c r="C396" s="20" t="s">
        <v>102</v>
      </c>
      <c r="D396" s="20" t="s">
        <v>19</v>
      </c>
      <c r="E396" s="20"/>
      <c r="F396" s="20"/>
      <c r="G396" s="20" t="s">
        <v>854</v>
      </c>
      <c r="H396" s="55" t="s">
        <v>24</v>
      </c>
      <c r="I396" s="20"/>
      <c r="J396" s="20"/>
      <c r="K396" s="20"/>
      <c r="L396" s="20"/>
      <c r="M396" s="20"/>
      <c r="N396" s="20"/>
      <c r="O396" s="20"/>
      <c r="P396" s="20"/>
      <c r="Q396" s="20"/>
      <c r="R396" s="20"/>
      <c r="S396" s="15"/>
      <c r="T396" s="15"/>
      <c r="U396" s="15"/>
      <c r="V396" s="15"/>
      <c r="W396" s="15"/>
      <c r="X396" s="15"/>
      <c r="Y396" s="15"/>
      <c r="Z396" s="15"/>
      <c r="AA396" s="15"/>
    </row>
    <row r="397" spans="1:27" ht="38.25">
      <c r="A397" s="273"/>
      <c r="B397" s="76" t="s">
        <v>78</v>
      </c>
      <c r="C397" s="20" t="s">
        <v>18</v>
      </c>
      <c r="D397" s="20" t="s">
        <v>19</v>
      </c>
      <c r="E397" s="20"/>
      <c r="F397" s="20"/>
      <c r="G397" s="20" t="s">
        <v>855</v>
      </c>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78</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78</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78</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78</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51</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51</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51</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51</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51</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45930</v>
      </c>
      <c r="B408" s="76" t="s">
        <v>78</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38.25">
      <c r="A409" s="273"/>
      <c r="B409" s="76" t="s">
        <v>78</v>
      </c>
      <c r="C409" s="20" t="s">
        <v>54</v>
      </c>
      <c r="D409" s="50" t="s">
        <v>19</v>
      </c>
      <c r="E409" s="50"/>
      <c r="F409" s="50"/>
      <c r="G409" s="20" t="s">
        <v>856</v>
      </c>
      <c r="H409" s="55" t="s">
        <v>22</v>
      </c>
      <c r="I409" s="20"/>
      <c r="J409" s="20"/>
      <c r="K409" s="20"/>
      <c r="L409" s="20"/>
      <c r="M409" s="20"/>
      <c r="N409" s="20"/>
      <c r="O409" s="20"/>
      <c r="P409" s="20"/>
      <c r="Q409" s="20"/>
      <c r="R409" s="20"/>
      <c r="S409" s="15"/>
      <c r="T409" s="15"/>
      <c r="U409" s="15"/>
      <c r="V409" s="15"/>
      <c r="W409" s="15"/>
      <c r="X409" s="15"/>
      <c r="Y409" s="15"/>
      <c r="Z409" s="15"/>
      <c r="AA409" s="15"/>
    </row>
    <row r="410" spans="1:27" ht="178.5">
      <c r="A410" s="273"/>
      <c r="B410" s="76" t="s">
        <v>78</v>
      </c>
      <c r="C410" s="20" t="s">
        <v>41</v>
      </c>
      <c r="D410" s="50" t="s">
        <v>19</v>
      </c>
      <c r="E410" s="50"/>
      <c r="F410" s="50"/>
      <c r="G410" s="20" t="s">
        <v>857</v>
      </c>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78</v>
      </c>
      <c r="C411" s="20" t="s">
        <v>18</v>
      </c>
      <c r="D411" s="50" t="s">
        <v>19</v>
      </c>
      <c r="E411" s="50"/>
      <c r="F411" s="50"/>
      <c r="G411" s="20" t="s">
        <v>858</v>
      </c>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78</v>
      </c>
      <c r="C412" s="20"/>
      <c r="D412" s="50"/>
      <c r="E412" s="50"/>
      <c r="F412" s="50"/>
      <c r="G412" s="76"/>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78</v>
      </c>
      <c r="C413" s="20"/>
      <c r="D413" s="50"/>
      <c r="E413" s="50"/>
      <c r="F413" s="50"/>
      <c r="G413" s="76"/>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76" t="s">
        <v>78</v>
      </c>
      <c r="C414" s="20"/>
      <c r="D414" s="50"/>
      <c r="E414" s="50"/>
      <c r="F414" s="50"/>
      <c r="G414" s="20"/>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78</v>
      </c>
      <c r="C415" s="20"/>
      <c r="D415" s="50"/>
      <c r="E415" s="50"/>
      <c r="F415" s="50"/>
      <c r="G415" s="76"/>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78</v>
      </c>
      <c r="C416" s="20"/>
      <c r="D416" s="50"/>
      <c r="E416" s="50"/>
      <c r="F416" s="50"/>
      <c r="G416" s="20"/>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76" t="s">
        <v>51</v>
      </c>
      <c r="C417" s="20"/>
      <c r="D417" s="50"/>
      <c r="E417" s="50"/>
      <c r="F417" s="50"/>
      <c r="G417" s="20"/>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51</v>
      </c>
      <c r="C418" s="20"/>
      <c r="D418" s="50"/>
      <c r="E418" s="50"/>
      <c r="F418" s="50"/>
      <c r="G418" s="20"/>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76" t="s">
        <v>51</v>
      </c>
      <c r="C419" s="20"/>
      <c r="D419" s="50"/>
      <c r="E419" s="50"/>
      <c r="F419" s="50"/>
      <c r="G419" s="20"/>
      <c r="H419" s="55" t="s">
        <v>36</v>
      </c>
      <c r="I419" s="20"/>
      <c r="J419" s="20"/>
      <c r="K419" s="20"/>
      <c r="L419" s="20"/>
      <c r="M419" s="20"/>
      <c r="N419" s="20"/>
      <c r="O419" s="20"/>
      <c r="P419" s="20"/>
      <c r="Q419" s="20"/>
      <c r="R419" s="20"/>
      <c r="S419" s="15"/>
      <c r="T419" s="15"/>
      <c r="U419" s="15"/>
      <c r="V419" s="15"/>
      <c r="W419" s="15"/>
      <c r="X419" s="15"/>
      <c r="Y419" s="15"/>
      <c r="Z419" s="15"/>
      <c r="AA419" s="15"/>
    </row>
    <row r="420" spans="1:27" ht="15" customHeight="1">
      <c r="A420" s="273"/>
      <c r="B420" s="76" t="s">
        <v>51</v>
      </c>
      <c r="C420" s="20"/>
      <c r="D420" s="50"/>
      <c r="E420" s="50"/>
      <c r="F420" s="50"/>
      <c r="G420" s="20"/>
      <c r="H420" s="55" t="s">
        <v>37</v>
      </c>
      <c r="I420" s="20"/>
      <c r="J420" s="20"/>
      <c r="K420" s="20"/>
      <c r="L420" s="20"/>
      <c r="M420" s="20"/>
      <c r="N420" s="20"/>
      <c r="O420" s="20"/>
      <c r="P420" s="20"/>
      <c r="Q420" s="20"/>
      <c r="R420" s="20"/>
      <c r="S420" s="15"/>
      <c r="T420" s="15"/>
      <c r="U420" s="15"/>
      <c r="V420" s="15"/>
      <c r="W420" s="15"/>
      <c r="X420" s="15"/>
      <c r="Y420" s="15"/>
      <c r="Z420" s="15"/>
      <c r="AA420" s="15"/>
    </row>
    <row r="421" spans="1:27" ht="12.75">
      <c r="A421" s="274"/>
      <c r="B421" s="76" t="s">
        <v>51</v>
      </c>
      <c r="C421" s="20"/>
      <c r="D421" s="50"/>
      <c r="E421" s="50"/>
      <c r="F421" s="50"/>
      <c r="G421" s="20"/>
      <c r="H421" s="98" t="s">
        <v>38</v>
      </c>
      <c r="I421" s="20"/>
      <c r="J421" s="20"/>
      <c r="K421" s="20"/>
      <c r="L421" s="20"/>
      <c r="M421" s="20"/>
      <c r="N421" s="20"/>
      <c r="O421" s="20"/>
      <c r="P421" s="20"/>
      <c r="Q421" s="20"/>
      <c r="R421" s="20"/>
      <c r="S421" s="15"/>
      <c r="T421" s="15"/>
      <c r="U421" s="15"/>
      <c r="V421" s="15"/>
      <c r="W421" s="15"/>
      <c r="X421" s="15"/>
      <c r="Y421" s="15"/>
      <c r="Z421" s="15"/>
      <c r="AA421" s="15"/>
    </row>
  </sheetData>
  <autoFilter ref="A1:AA421" xr:uid="{00000000-0009-0000-0000-000007000000}"/>
  <customSheetViews>
    <customSheetView guid="{EE409CCF-41C7-4BE1-8A6A-F342F255A85B}" filter="1" showAutoFilter="1">
      <pageMargins left="0.7" right="0.7" top="0.75" bottom="0.75" header="0.3" footer="0.3"/>
      <autoFilter ref="A1:AA421" xr:uid="{CFB6AE53-4858-4CB7-A698-1B8AE30DCC04}"/>
    </customSheetView>
  </customSheetViews>
  <mergeCells count="31">
    <mergeCell ref="A380:A393"/>
    <mergeCell ref="A394:A407"/>
    <mergeCell ref="A408:A421"/>
    <mergeCell ref="A212:A225"/>
    <mergeCell ref="A226:A239"/>
    <mergeCell ref="A240:A253"/>
    <mergeCell ref="A254:A267"/>
    <mergeCell ref="A268:A281"/>
    <mergeCell ref="A282:A295"/>
    <mergeCell ref="A296:A309"/>
    <mergeCell ref="A310:A323"/>
    <mergeCell ref="A324:A337"/>
    <mergeCell ref="A338:A351"/>
    <mergeCell ref="A352:A365"/>
    <mergeCell ref="A366:A379"/>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G179" r:id="rId1" xr:uid="{00000000-0004-0000-0700-000000000000}"/>
    <hyperlink ref="G188" r:id="rId2" xr:uid="{00000000-0004-0000-0700-000001000000}"/>
    <hyperlink ref="F198" r:id="rId3" xr:uid="{00000000-0004-0000-0700-000002000000}"/>
    <hyperlink ref="G205" r:id="rId4" xr:uid="{00000000-0004-0000-0700-000003000000}"/>
    <hyperlink ref="F214" r:id="rId5" xr:uid="{00000000-0004-0000-0700-000004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0700-000000000000}">
          <x14:formula1>
            <xm:f>'Служебный лист 2'!$A$2:$A$10</xm:f>
          </x14:formula1>
          <xm:sqref>B2:B421</xm:sqref>
        </x14:dataValidation>
        <x14:dataValidation type="list" allowBlank="1" showErrorMessage="1" xr:uid="{00000000-0002-0000-0700-000001000000}">
          <x14:formula1>
            <xm:f>'Служебный лист 2'!$B$2:$B$22</xm:f>
          </x14:formula1>
          <xm:sqref>C2:C421</xm:sqref>
        </x14:dataValidation>
        <x14:dataValidation type="list" allowBlank="1" showErrorMessage="1" xr:uid="{00000000-0002-0000-0700-000002000000}">
          <x14:formula1>
            <xm:f>'Служебный лист'!$C$2:$C$1000</xm:f>
          </x14:formula1>
          <xm:sqref>D2:D421</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435"/>
  <sheetViews>
    <sheetView workbookViewId="0">
      <pane ySplit="1" topLeftCell="A2" activePane="bottomLeft" state="frozen"/>
      <selection pane="bottomLeft" activeCell="B3" sqref="B3"/>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32.7109375" customWidth="1"/>
    <col min="6" max="6" width="18.7109375" customWidth="1"/>
    <col min="7" max="7" width="24.28515625" customWidth="1"/>
    <col min="8" max="8" width="11" customWidth="1"/>
  </cols>
  <sheetData>
    <row r="1" spans="1:27" ht="38.25">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45870</v>
      </c>
      <c r="B2" s="76" t="s">
        <v>640</v>
      </c>
      <c r="C2" s="20"/>
      <c r="D2" s="20"/>
      <c r="E2" s="20"/>
      <c r="F2" s="20"/>
      <c r="G2" s="17"/>
      <c r="H2" s="19" t="s">
        <v>17</v>
      </c>
      <c r="I2" s="20"/>
      <c r="J2" s="20"/>
      <c r="K2" s="20"/>
      <c r="L2" s="20"/>
      <c r="M2" s="20"/>
      <c r="N2" s="20"/>
      <c r="O2" s="20"/>
      <c r="P2" s="50"/>
      <c r="Q2" s="20"/>
      <c r="R2" s="15"/>
      <c r="S2" s="15"/>
      <c r="T2" s="15"/>
      <c r="U2" s="15"/>
      <c r="V2" s="15"/>
      <c r="W2" s="15"/>
      <c r="X2" s="15"/>
      <c r="Y2" s="15"/>
      <c r="Z2" s="15"/>
      <c r="AA2" s="15"/>
    </row>
    <row r="3" spans="1:27" ht="12.75">
      <c r="A3" s="273"/>
      <c r="B3" s="76" t="s">
        <v>640</v>
      </c>
      <c r="C3" s="20"/>
      <c r="D3" s="20"/>
      <c r="E3" s="20"/>
      <c r="F3" s="20"/>
      <c r="G3" s="17"/>
      <c r="H3" s="20" t="s">
        <v>22</v>
      </c>
      <c r="I3" s="20"/>
      <c r="J3" s="20"/>
      <c r="K3" s="20"/>
      <c r="L3" s="20"/>
      <c r="M3" s="20"/>
      <c r="N3" s="20"/>
      <c r="O3" s="20"/>
      <c r="P3" s="35"/>
      <c r="Q3" s="20"/>
      <c r="R3" s="15"/>
      <c r="S3" s="15"/>
      <c r="T3" s="15"/>
      <c r="U3" s="15"/>
      <c r="V3" s="15"/>
      <c r="W3" s="15"/>
      <c r="X3" s="15"/>
      <c r="Y3" s="15"/>
      <c r="Z3" s="15"/>
      <c r="AA3" s="15"/>
    </row>
    <row r="4" spans="1:27" ht="15.75" customHeight="1">
      <c r="A4" s="273"/>
      <c r="B4" s="76" t="s">
        <v>640</v>
      </c>
      <c r="C4" s="20"/>
      <c r="D4" s="20"/>
      <c r="E4" s="20"/>
      <c r="F4" s="20"/>
      <c r="G4" s="17"/>
      <c r="H4" s="20" t="s">
        <v>24</v>
      </c>
      <c r="I4" s="20"/>
      <c r="J4" s="20"/>
      <c r="K4" s="20"/>
      <c r="L4" s="20"/>
      <c r="M4" s="20"/>
      <c r="N4" s="20"/>
      <c r="O4" s="20"/>
      <c r="P4" s="35"/>
      <c r="Q4" s="20"/>
      <c r="R4" s="15"/>
      <c r="S4" s="15"/>
      <c r="T4" s="15"/>
      <c r="U4" s="15"/>
      <c r="V4" s="15"/>
      <c r="W4" s="15"/>
      <c r="X4" s="15"/>
      <c r="Y4" s="15"/>
      <c r="Z4" s="15"/>
      <c r="AA4" s="15"/>
    </row>
    <row r="5" spans="1:27" ht="12.75">
      <c r="A5" s="273"/>
      <c r="B5" s="76" t="s">
        <v>640</v>
      </c>
      <c r="C5" s="20"/>
      <c r="D5" s="20"/>
      <c r="E5" s="20"/>
      <c r="F5" s="20"/>
      <c r="G5" s="17"/>
      <c r="H5" s="20" t="s">
        <v>25</v>
      </c>
      <c r="I5" s="20"/>
      <c r="J5" s="20"/>
      <c r="K5" s="20"/>
      <c r="L5" s="20"/>
      <c r="M5" s="20"/>
      <c r="N5" s="20"/>
      <c r="O5" s="20"/>
      <c r="P5" s="35"/>
      <c r="Q5" s="20"/>
      <c r="R5" s="15"/>
      <c r="S5" s="15"/>
      <c r="T5" s="15"/>
      <c r="U5" s="15"/>
      <c r="V5" s="15"/>
      <c r="W5" s="15"/>
      <c r="X5" s="15"/>
      <c r="Y5" s="15"/>
      <c r="Z5" s="15"/>
      <c r="AA5" s="15"/>
    </row>
    <row r="6" spans="1:27" ht="38.25">
      <c r="A6" s="273"/>
      <c r="B6" s="76" t="s">
        <v>78</v>
      </c>
      <c r="C6" s="20" t="s">
        <v>41</v>
      </c>
      <c r="D6" s="20" t="s">
        <v>19</v>
      </c>
      <c r="E6" s="20" t="s">
        <v>859</v>
      </c>
      <c r="F6" s="20"/>
      <c r="G6" s="17" t="s">
        <v>860</v>
      </c>
      <c r="H6" s="20" t="s">
        <v>26</v>
      </c>
      <c r="I6" s="20"/>
      <c r="J6" s="20"/>
      <c r="K6" s="20"/>
      <c r="L6" s="20"/>
      <c r="M6" s="20"/>
      <c r="N6" s="20"/>
      <c r="O6" s="20"/>
      <c r="P6" s="35"/>
      <c r="Q6" s="20"/>
      <c r="R6" s="15"/>
      <c r="S6" s="15"/>
      <c r="T6" s="15"/>
      <c r="U6" s="15"/>
      <c r="V6" s="15"/>
      <c r="W6" s="15"/>
      <c r="X6" s="15"/>
      <c r="Y6" s="15"/>
      <c r="Z6" s="15"/>
      <c r="AA6" s="15"/>
    </row>
    <row r="7" spans="1:27" ht="12.75">
      <c r="A7" s="273"/>
      <c r="B7" s="76" t="s">
        <v>78</v>
      </c>
      <c r="C7" s="20"/>
      <c r="D7" s="20"/>
      <c r="E7" s="20"/>
      <c r="F7" s="20"/>
      <c r="G7" s="17"/>
      <c r="H7" s="20" t="s">
        <v>27</v>
      </c>
      <c r="I7" s="20"/>
      <c r="J7" s="20"/>
      <c r="K7" s="20"/>
      <c r="L7" s="20"/>
      <c r="M7" s="20"/>
      <c r="N7" s="20"/>
      <c r="O7" s="20"/>
      <c r="P7" s="35"/>
      <c r="Q7" s="20"/>
      <c r="R7" s="15"/>
      <c r="S7" s="15"/>
      <c r="T7" s="15"/>
      <c r="U7" s="15"/>
      <c r="V7" s="15"/>
      <c r="W7" s="15"/>
      <c r="X7" s="15"/>
      <c r="Y7" s="15"/>
      <c r="Z7" s="15"/>
      <c r="AA7" s="15"/>
    </row>
    <row r="8" spans="1:27" ht="12.75">
      <c r="A8" s="273"/>
      <c r="B8" s="76" t="s">
        <v>78</v>
      </c>
      <c r="C8" s="20"/>
      <c r="D8" s="20"/>
      <c r="E8" s="20"/>
      <c r="F8" s="20"/>
      <c r="G8" s="17"/>
      <c r="H8" s="20" t="s">
        <v>28</v>
      </c>
      <c r="I8" s="20"/>
      <c r="J8" s="20"/>
      <c r="K8" s="20"/>
      <c r="L8" s="20"/>
      <c r="M8" s="20"/>
      <c r="N8" s="20"/>
      <c r="O8" s="20"/>
      <c r="P8" s="35"/>
      <c r="Q8" s="20"/>
      <c r="R8" s="15"/>
      <c r="S8" s="15"/>
      <c r="T8" s="15"/>
      <c r="U8" s="15"/>
      <c r="V8" s="15"/>
      <c r="W8" s="15"/>
      <c r="X8" s="15"/>
      <c r="Y8" s="15"/>
      <c r="Z8" s="15"/>
      <c r="AA8" s="15"/>
    </row>
    <row r="9" spans="1:27" ht="14.25">
      <c r="A9" s="273"/>
      <c r="B9" s="76" t="s">
        <v>78</v>
      </c>
      <c r="C9" s="20"/>
      <c r="D9" s="78"/>
      <c r="E9" s="78"/>
      <c r="F9" s="20"/>
      <c r="G9" s="17"/>
      <c r="H9" s="20" t="s">
        <v>29</v>
      </c>
      <c r="I9" s="20"/>
      <c r="J9" s="20"/>
      <c r="K9" s="20"/>
      <c r="L9" s="20"/>
      <c r="M9" s="20"/>
      <c r="N9" s="20"/>
      <c r="O9" s="20"/>
      <c r="P9" s="35"/>
      <c r="Q9" s="20"/>
      <c r="R9" s="15"/>
      <c r="S9" s="15"/>
      <c r="T9" s="15"/>
      <c r="U9" s="15"/>
      <c r="V9" s="15"/>
      <c r="W9" s="15"/>
      <c r="X9" s="15"/>
      <c r="Y9" s="15"/>
      <c r="Z9" s="15"/>
      <c r="AA9" s="15"/>
    </row>
    <row r="10" spans="1:27" ht="12.75">
      <c r="A10" s="273"/>
      <c r="B10" s="76" t="s">
        <v>78</v>
      </c>
      <c r="C10" s="20" t="s">
        <v>154</v>
      </c>
      <c r="D10" s="20" t="s">
        <v>19</v>
      </c>
      <c r="E10" s="15"/>
      <c r="F10" s="20"/>
      <c r="G10" s="68" t="s">
        <v>861</v>
      </c>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783</v>
      </c>
      <c r="C11" s="20"/>
      <c r="D11" s="20"/>
      <c r="E11" s="20"/>
      <c r="F11" s="20"/>
      <c r="G11" s="17"/>
      <c r="H11" s="24" t="s">
        <v>34</v>
      </c>
      <c r="I11" s="20"/>
      <c r="J11" s="20"/>
      <c r="K11" s="20"/>
      <c r="L11" s="20"/>
      <c r="M11" s="20"/>
      <c r="N11" s="20"/>
      <c r="O11" s="20"/>
      <c r="P11" s="35"/>
      <c r="Q11" s="20"/>
      <c r="R11" s="15"/>
      <c r="S11" s="15"/>
      <c r="T11" s="15"/>
      <c r="U11" s="15"/>
      <c r="V11" s="15"/>
      <c r="W11" s="15"/>
      <c r="X11" s="15"/>
      <c r="Y11" s="15"/>
      <c r="Z11" s="15"/>
      <c r="AA11" s="15"/>
    </row>
    <row r="12" spans="1:27" ht="102">
      <c r="A12" s="273"/>
      <c r="B12" s="76" t="s">
        <v>783</v>
      </c>
      <c r="C12" s="20" t="s">
        <v>154</v>
      </c>
      <c r="D12" s="20" t="s">
        <v>19</v>
      </c>
      <c r="E12" s="20"/>
      <c r="F12" s="20"/>
      <c r="G12" s="17" t="s">
        <v>861</v>
      </c>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783</v>
      </c>
      <c r="C13" s="20"/>
      <c r="D13" s="20"/>
      <c r="E13" s="20"/>
      <c r="F13" s="20"/>
      <c r="G13" s="17"/>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783</v>
      </c>
      <c r="C14" s="20"/>
      <c r="D14" s="20"/>
      <c r="E14" s="15"/>
      <c r="F14" s="20"/>
      <c r="G14" s="17"/>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783</v>
      </c>
      <c r="C15" s="20"/>
      <c r="D15" s="20"/>
      <c r="E15" s="20"/>
      <c r="F15" s="20"/>
      <c r="G15" s="17"/>
      <c r="H15" s="25" t="s">
        <v>38</v>
      </c>
      <c r="I15" s="20"/>
      <c r="J15" s="20"/>
      <c r="K15" s="20"/>
      <c r="L15" s="20"/>
      <c r="M15" s="20"/>
      <c r="N15" s="20"/>
      <c r="O15" s="20"/>
      <c r="P15" s="35"/>
      <c r="Q15" s="20"/>
      <c r="R15" s="15"/>
      <c r="S15" s="15"/>
      <c r="T15" s="15"/>
      <c r="U15" s="15"/>
      <c r="V15" s="15"/>
      <c r="W15" s="15"/>
      <c r="X15" s="15"/>
      <c r="Y15" s="15"/>
      <c r="Z15" s="15"/>
      <c r="AA15" s="15"/>
    </row>
    <row r="16" spans="1:27" ht="12.75">
      <c r="A16" s="272">
        <v>45871</v>
      </c>
      <c r="B16" s="76" t="s">
        <v>640</v>
      </c>
      <c r="C16" s="20"/>
      <c r="D16" s="20"/>
      <c r="E16" s="20"/>
      <c r="F16" s="20"/>
      <c r="G16" s="17"/>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17"/>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c r="D18" s="20"/>
      <c r="E18" s="20"/>
      <c r="F18" s="20"/>
      <c r="G18" s="17"/>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640</v>
      </c>
      <c r="C19" s="17"/>
      <c r="D19" s="17"/>
      <c r="E19" s="17"/>
      <c r="F19" s="17"/>
      <c r="G19" s="17"/>
      <c r="H19" s="17" t="s">
        <v>25</v>
      </c>
      <c r="I19" s="17"/>
      <c r="J19" s="17"/>
      <c r="K19" s="17"/>
      <c r="L19" s="17"/>
      <c r="M19" s="17"/>
      <c r="N19" s="17"/>
      <c r="O19" s="17"/>
      <c r="P19" s="44"/>
      <c r="Q19" s="17"/>
      <c r="R19" s="22"/>
      <c r="S19" s="22"/>
      <c r="T19" s="22"/>
      <c r="U19" s="22"/>
      <c r="V19" s="22"/>
      <c r="W19" s="22"/>
      <c r="X19" s="22"/>
      <c r="Y19" s="22"/>
      <c r="Z19" s="22"/>
      <c r="AA19" s="22"/>
    </row>
    <row r="20" spans="1:27" ht="12.75">
      <c r="A20" s="273"/>
      <c r="B20" s="76" t="s">
        <v>640</v>
      </c>
      <c r="C20" s="20"/>
      <c r="D20" s="20"/>
      <c r="E20" s="20"/>
      <c r="F20" s="20"/>
      <c r="G20" s="17"/>
      <c r="H20" s="20" t="s">
        <v>26</v>
      </c>
      <c r="I20" s="20"/>
      <c r="J20" s="20"/>
      <c r="K20" s="20"/>
      <c r="L20" s="20"/>
      <c r="M20" s="20"/>
      <c r="N20" s="20"/>
      <c r="O20" s="20"/>
      <c r="P20" s="35"/>
      <c r="Q20" s="20"/>
      <c r="R20" s="15"/>
      <c r="S20" s="15"/>
      <c r="T20" s="15"/>
      <c r="U20" s="15"/>
      <c r="V20" s="15"/>
      <c r="W20" s="15"/>
      <c r="X20" s="15"/>
      <c r="Y20" s="15"/>
      <c r="Z20" s="15"/>
      <c r="AA20" s="15"/>
    </row>
    <row r="21" spans="1:27" ht="12.75">
      <c r="A21" s="273"/>
      <c r="B21" s="76" t="s">
        <v>640</v>
      </c>
      <c r="C21" s="20"/>
      <c r="D21" s="20"/>
      <c r="E21" s="15"/>
      <c r="F21" s="15"/>
      <c r="G21" s="17"/>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78</v>
      </c>
      <c r="C22" s="20"/>
      <c r="D22" s="20"/>
      <c r="E22" s="20"/>
      <c r="F22" s="20"/>
      <c r="G22" s="17"/>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51</v>
      </c>
      <c r="C23" s="20"/>
      <c r="D23" s="20"/>
      <c r="E23" s="20"/>
      <c r="F23" s="20"/>
      <c r="G23" s="17"/>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783</v>
      </c>
      <c r="C24" s="20"/>
      <c r="D24" s="20"/>
      <c r="E24" s="20"/>
      <c r="F24" s="20"/>
      <c r="G24" s="17"/>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16" t="s">
        <v>783</v>
      </c>
      <c r="C25" s="17"/>
      <c r="D25" s="17"/>
      <c r="E25" s="17"/>
      <c r="F25" s="17"/>
      <c r="G25" s="16"/>
      <c r="H25" s="27" t="s">
        <v>34</v>
      </c>
      <c r="I25" s="17"/>
      <c r="J25" s="17"/>
      <c r="K25" s="17"/>
      <c r="L25" s="17"/>
      <c r="M25" s="17"/>
      <c r="N25" s="17"/>
      <c r="O25" s="17"/>
      <c r="P25" s="44"/>
      <c r="Q25" s="17"/>
      <c r="R25" s="22"/>
      <c r="S25" s="22"/>
      <c r="T25" s="22"/>
      <c r="U25" s="22"/>
      <c r="V25" s="22"/>
      <c r="W25" s="22"/>
      <c r="X25" s="22"/>
      <c r="Y25" s="22"/>
      <c r="Z25" s="22"/>
      <c r="AA25" s="22"/>
    </row>
    <row r="26" spans="1:27" ht="18" customHeight="1">
      <c r="A26" s="273"/>
      <c r="B26" s="16" t="s">
        <v>78</v>
      </c>
      <c r="C26" s="17"/>
      <c r="D26" s="17"/>
      <c r="E26" s="17"/>
      <c r="F26" s="17"/>
      <c r="G26" s="16"/>
      <c r="H26" s="28" t="s">
        <v>35</v>
      </c>
      <c r="I26" s="17"/>
      <c r="J26" s="17"/>
      <c r="K26" s="17"/>
      <c r="L26" s="17"/>
      <c r="M26" s="17"/>
      <c r="N26" s="17"/>
      <c r="O26" s="17"/>
      <c r="P26" s="44"/>
      <c r="Q26" s="17"/>
      <c r="R26" s="22"/>
      <c r="S26" s="22"/>
      <c r="T26" s="22"/>
      <c r="U26" s="22"/>
      <c r="V26" s="22"/>
      <c r="W26" s="22"/>
      <c r="X26" s="22"/>
      <c r="Y26" s="22"/>
      <c r="Z26" s="22"/>
      <c r="AA26" s="22"/>
    </row>
    <row r="27" spans="1:27" ht="16.5" customHeight="1">
      <c r="A27" s="273"/>
      <c r="B27" s="76" t="s">
        <v>78</v>
      </c>
      <c r="C27" s="20"/>
      <c r="D27" s="20"/>
      <c r="E27" s="20"/>
      <c r="F27" s="20"/>
      <c r="G27" s="22"/>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78</v>
      </c>
      <c r="C28" s="20"/>
      <c r="D28" s="20"/>
      <c r="E28" s="20"/>
      <c r="F28" s="20"/>
      <c r="G28" s="22"/>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78</v>
      </c>
      <c r="C29" s="20"/>
      <c r="D29" s="20"/>
      <c r="E29" s="20"/>
      <c r="F29" s="20"/>
      <c r="G29" s="17"/>
      <c r="H29" s="25" t="s">
        <v>38</v>
      </c>
      <c r="I29" s="20"/>
      <c r="J29" s="20"/>
      <c r="K29" s="20"/>
      <c r="L29" s="20"/>
      <c r="M29" s="20"/>
      <c r="N29" s="20"/>
      <c r="O29" s="20"/>
      <c r="P29" s="35"/>
      <c r="Q29" s="20"/>
      <c r="R29" s="15"/>
      <c r="S29" s="15"/>
      <c r="T29" s="15"/>
      <c r="U29" s="15"/>
      <c r="V29" s="15"/>
      <c r="W29" s="15"/>
      <c r="X29" s="15"/>
      <c r="Y29" s="15"/>
      <c r="Z29" s="15"/>
      <c r="AA29" s="15"/>
    </row>
    <row r="30" spans="1:27" ht="12.75">
      <c r="A30" s="272">
        <v>45872</v>
      </c>
      <c r="B30" s="76" t="s">
        <v>640</v>
      </c>
      <c r="C30" s="20"/>
      <c r="D30" s="20"/>
      <c r="E30" s="20"/>
      <c r="F30" s="20"/>
      <c r="G30" s="17"/>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640</v>
      </c>
      <c r="C31" s="20"/>
      <c r="D31" s="20"/>
      <c r="E31" s="20"/>
      <c r="F31" s="20"/>
      <c r="G31" s="17"/>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640</v>
      </c>
      <c r="C32" s="76" t="s">
        <v>18</v>
      </c>
      <c r="D32" s="76" t="s">
        <v>19</v>
      </c>
      <c r="E32" s="80" t="s">
        <v>862</v>
      </c>
      <c r="F32" s="76"/>
      <c r="G32" s="31" t="s">
        <v>863</v>
      </c>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640</v>
      </c>
      <c r="C33" s="76"/>
      <c r="D33" s="76"/>
      <c r="E33" s="76"/>
      <c r="F33" s="76"/>
      <c r="G33" s="16"/>
      <c r="H33" s="20" t="s">
        <v>25</v>
      </c>
      <c r="I33" s="20"/>
      <c r="J33" s="20"/>
      <c r="K33" s="20"/>
      <c r="L33" s="20"/>
      <c r="M33" s="20"/>
      <c r="N33" s="20"/>
      <c r="O33" s="20"/>
      <c r="P33" s="35"/>
      <c r="Q33" s="20"/>
      <c r="R33" s="15"/>
      <c r="S33" s="15"/>
      <c r="T33" s="15"/>
      <c r="U33" s="15"/>
      <c r="V33" s="15"/>
      <c r="W33" s="15"/>
      <c r="X33" s="15"/>
      <c r="Y33" s="15"/>
      <c r="Z33" s="15"/>
      <c r="AA33" s="15"/>
    </row>
    <row r="34" spans="1:27" ht="12.75">
      <c r="A34" s="273"/>
      <c r="B34" s="76" t="s">
        <v>78</v>
      </c>
      <c r="C34" s="20"/>
      <c r="D34" s="20"/>
      <c r="E34" s="20"/>
      <c r="F34" s="20"/>
      <c r="G34" s="17"/>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78</v>
      </c>
      <c r="C35" s="20"/>
      <c r="D35" s="20"/>
      <c r="E35" s="20"/>
      <c r="F35" s="20"/>
      <c r="G35" s="17"/>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51</v>
      </c>
      <c r="C36" s="20"/>
      <c r="D36" s="20"/>
      <c r="E36" s="20"/>
      <c r="F36" s="20"/>
      <c r="G36" s="17"/>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78</v>
      </c>
      <c r="C37" s="20"/>
      <c r="D37" s="20"/>
      <c r="E37" s="20"/>
      <c r="F37" s="20"/>
      <c r="G37" s="17"/>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78</v>
      </c>
      <c r="C38" s="20" t="s">
        <v>41</v>
      </c>
      <c r="D38" s="20" t="s">
        <v>19</v>
      </c>
      <c r="E38" s="20"/>
      <c r="F38" s="20"/>
      <c r="G38" s="16" t="s">
        <v>864</v>
      </c>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783</v>
      </c>
      <c r="C39" s="20"/>
      <c r="D39" s="20"/>
      <c r="E39" s="20"/>
      <c r="F39" s="20"/>
      <c r="G39" s="16"/>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783</v>
      </c>
      <c r="C40" s="20"/>
      <c r="D40" s="20"/>
      <c r="E40" s="20"/>
      <c r="F40" s="76"/>
      <c r="G40" s="16"/>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783</v>
      </c>
      <c r="C41" s="20"/>
      <c r="D41" s="20"/>
      <c r="E41" s="20"/>
      <c r="F41" s="20"/>
      <c r="G41" s="17"/>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783</v>
      </c>
      <c r="C42" s="20"/>
      <c r="D42" s="20"/>
      <c r="E42" s="20"/>
      <c r="F42" s="20"/>
      <c r="G42" s="17"/>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783</v>
      </c>
      <c r="C43" s="20"/>
      <c r="D43" s="20"/>
      <c r="E43" s="20"/>
      <c r="F43" s="20"/>
      <c r="G43" s="16"/>
      <c r="H43" s="25" t="s">
        <v>38</v>
      </c>
      <c r="I43" s="20"/>
      <c r="J43" s="20"/>
      <c r="K43" s="20"/>
      <c r="L43" s="20"/>
      <c r="M43" s="20"/>
      <c r="N43" s="20"/>
      <c r="O43" s="20"/>
      <c r="P43" s="35"/>
      <c r="Q43" s="20"/>
      <c r="R43" s="15"/>
      <c r="S43" s="15"/>
      <c r="T43" s="15"/>
      <c r="U43" s="15"/>
      <c r="V43" s="15"/>
      <c r="W43" s="15"/>
      <c r="X43" s="15"/>
      <c r="Y43" s="15"/>
      <c r="Z43" s="15"/>
      <c r="AA43" s="15"/>
    </row>
    <row r="44" spans="1:27" ht="12.75">
      <c r="A44" s="272">
        <v>45873</v>
      </c>
      <c r="B44" s="76" t="s">
        <v>78</v>
      </c>
      <c r="C44" s="20"/>
      <c r="D44" s="20"/>
      <c r="E44" s="20"/>
      <c r="F44" s="20"/>
      <c r="G44" s="16"/>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78</v>
      </c>
      <c r="C45" s="20"/>
      <c r="D45" s="20"/>
      <c r="E45" s="78"/>
      <c r="F45" s="78"/>
      <c r="G45" s="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78</v>
      </c>
      <c r="C46" s="20"/>
      <c r="D46" s="20"/>
      <c r="E46" s="20"/>
      <c r="F46" s="20"/>
      <c r="G46" s="17"/>
      <c r="H46" s="20" t="s">
        <v>24</v>
      </c>
      <c r="I46" s="20"/>
      <c r="J46" s="20"/>
      <c r="K46" s="20"/>
      <c r="L46" s="20"/>
      <c r="M46" s="20"/>
      <c r="N46" s="20"/>
      <c r="O46" s="20"/>
      <c r="P46" s="35"/>
      <c r="Q46" s="20"/>
      <c r="R46" s="15"/>
      <c r="S46" s="15"/>
      <c r="T46" s="15"/>
      <c r="U46" s="15"/>
      <c r="V46" s="15"/>
      <c r="W46" s="15"/>
      <c r="X46" s="15"/>
      <c r="Y46" s="15"/>
      <c r="Z46" s="15"/>
      <c r="AA46" s="15"/>
    </row>
    <row r="47" spans="1:27" ht="76.5">
      <c r="A47" s="273"/>
      <c r="B47" s="76" t="s">
        <v>78</v>
      </c>
      <c r="C47" s="20" t="s">
        <v>41</v>
      </c>
      <c r="D47" s="20" t="s">
        <v>19</v>
      </c>
      <c r="E47" s="20"/>
      <c r="F47" s="20"/>
      <c r="G47" s="17" t="s">
        <v>865</v>
      </c>
      <c r="H47" s="20" t="s">
        <v>25</v>
      </c>
      <c r="I47" s="20"/>
      <c r="J47" s="20"/>
      <c r="K47" s="20"/>
      <c r="L47" s="20"/>
      <c r="M47" s="20"/>
      <c r="N47" s="20"/>
      <c r="O47" s="20"/>
      <c r="P47" s="50"/>
      <c r="Q47" s="20"/>
      <c r="R47" s="15"/>
      <c r="S47" s="15"/>
      <c r="T47" s="15"/>
      <c r="U47" s="15"/>
      <c r="V47" s="15"/>
      <c r="W47" s="15"/>
      <c r="X47" s="15"/>
      <c r="Y47" s="15"/>
      <c r="Z47" s="15"/>
      <c r="AA47" s="15"/>
    </row>
    <row r="48" spans="1:27" ht="114.75">
      <c r="A48" s="273"/>
      <c r="B48" s="76" t="s">
        <v>78</v>
      </c>
      <c r="C48" s="20" t="s">
        <v>102</v>
      </c>
      <c r="D48" s="20" t="s">
        <v>19</v>
      </c>
      <c r="E48" s="20"/>
      <c r="F48" s="20"/>
      <c r="G48" s="17" t="s">
        <v>866</v>
      </c>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78</v>
      </c>
      <c r="C49" s="20" t="s">
        <v>154</v>
      </c>
      <c r="D49" s="20" t="s">
        <v>19</v>
      </c>
      <c r="E49" s="83"/>
      <c r="F49" s="15"/>
      <c r="G49" s="59" t="s">
        <v>867</v>
      </c>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78</v>
      </c>
      <c r="C50" s="20" t="s">
        <v>18</v>
      </c>
      <c r="D50" s="20" t="s">
        <v>19</v>
      </c>
      <c r="E50" s="20"/>
      <c r="F50" s="20"/>
      <c r="G50" s="17" t="s">
        <v>868</v>
      </c>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78</v>
      </c>
      <c r="C51" s="20"/>
      <c r="D51" s="20"/>
      <c r="E51" s="20"/>
      <c r="F51" s="20"/>
      <c r="G51" s="17"/>
      <c r="H51" s="20" t="s">
        <v>29</v>
      </c>
      <c r="I51" s="20"/>
      <c r="J51" s="20"/>
      <c r="K51" s="20"/>
      <c r="L51" s="20"/>
      <c r="M51" s="20"/>
      <c r="N51" s="20"/>
      <c r="O51" s="20"/>
      <c r="P51" s="35"/>
      <c r="Q51" s="20"/>
      <c r="R51" s="15"/>
      <c r="S51" s="15"/>
      <c r="T51" s="15"/>
      <c r="U51" s="15"/>
      <c r="V51" s="15"/>
      <c r="W51" s="15"/>
      <c r="X51" s="15"/>
      <c r="Y51" s="15"/>
      <c r="Z51" s="15"/>
      <c r="AA51" s="15"/>
    </row>
    <row r="52" spans="1:27" ht="76.5">
      <c r="A52" s="273"/>
      <c r="B52" s="76" t="s">
        <v>78</v>
      </c>
      <c r="C52" s="20" t="s">
        <v>693</v>
      </c>
      <c r="D52" s="20" t="s">
        <v>19</v>
      </c>
      <c r="E52" s="20"/>
      <c r="F52" s="20"/>
      <c r="G52" s="17" t="s">
        <v>869</v>
      </c>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78</v>
      </c>
      <c r="C53" s="20"/>
      <c r="D53" s="20"/>
      <c r="E53" s="20"/>
      <c r="F53" s="20"/>
      <c r="G53" s="17"/>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783</v>
      </c>
      <c r="C54" s="20"/>
      <c r="D54" s="20"/>
      <c r="E54" s="20"/>
      <c r="F54" s="20"/>
      <c r="G54" s="17"/>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783</v>
      </c>
      <c r="C55" s="20"/>
      <c r="D55" s="20"/>
      <c r="E55" s="20"/>
      <c r="F55" s="20"/>
      <c r="G55" s="17"/>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783</v>
      </c>
      <c r="C56" s="20"/>
      <c r="D56" s="20"/>
      <c r="E56" s="20"/>
      <c r="F56" s="20"/>
      <c r="G56" s="17"/>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783</v>
      </c>
      <c r="C57" s="20"/>
      <c r="D57" s="20"/>
      <c r="E57" s="20"/>
      <c r="F57" s="20"/>
      <c r="G57" s="17"/>
      <c r="H57" s="25" t="s">
        <v>38</v>
      </c>
      <c r="I57" s="20"/>
      <c r="J57" s="20"/>
      <c r="K57" s="20"/>
      <c r="L57" s="20"/>
      <c r="M57" s="20"/>
      <c r="N57" s="20"/>
      <c r="O57" s="20"/>
      <c r="P57" s="35"/>
      <c r="Q57" s="20"/>
      <c r="R57" s="15"/>
      <c r="S57" s="15"/>
      <c r="T57" s="15"/>
      <c r="U57" s="15"/>
      <c r="V57" s="15"/>
      <c r="W57" s="15"/>
      <c r="X57" s="15"/>
      <c r="Y57" s="15"/>
      <c r="Z57" s="15"/>
      <c r="AA57" s="15"/>
    </row>
    <row r="58" spans="1:27" ht="12.75">
      <c r="A58" s="272">
        <v>45874</v>
      </c>
      <c r="B58" s="84" t="s">
        <v>640</v>
      </c>
      <c r="C58" s="20"/>
      <c r="D58" s="20"/>
      <c r="E58" s="20"/>
      <c r="F58" s="20"/>
      <c r="G58" s="17"/>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84" t="s">
        <v>640</v>
      </c>
      <c r="C59" s="20"/>
      <c r="D59" s="20"/>
      <c r="E59" s="20"/>
      <c r="F59" s="20"/>
      <c r="G59" s="17"/>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84" t="s">
        <v>640</v>
      </c>
      <c r="C60" s="20"/>
      <c r="D60" s="20"/>
      <c r="E60" s="83"/>
      <c r="F60" s="15"/>
      <c r="G60" s="16"/>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84" t="s">
        <v>640</v>
      </c>
      <c r="C61" s="20"/>
      <c r="D61" s="20"/>
      <c r="E61" s="20"/>
      <c r="F61" s="20"/>
      <c r="G61" s="17"/>
      <c r="H61" s="35" t="s">
        <v>25</v>
      </c>
      <c r="I61" s="20"/>
      <c r="J61" s="20"/>
      <c r="K61" s="20"/>
      <c r="L61" s="20"/>
      <c r="M61" s="20"/>
      <c r="N61" s="20"/>
      <c r="O61" s="20"/>
      <c r="P61" s="20"/>
      <c r="Q61" s="20"/>
      <c r="R61" s="15"/>
      <c r="S61" s="15"/>
      <c r="T61" s="15"/>
      <c r="U61" s="15"/>
      <c r="V61" s="15"/>
      <c r="W61" s="15"/>
      <c r="X61" s="15"/>
      <c r="Y61" s="15"/>
      <c r="Z61" s="15"/>
      <c r="AA61" s="15"/>
    </row>
    <row r="62" spans="1:27" ht="12.75">
      <c r="A62" s="273"/>
      <c r="B62" s="84" t="s">
        <v>78</v>
      </c>
      <c r="C62" s="20"/>
      <c r="D62" s="20"/>
      <c r="E62" s="20"/>
      <c r="F62" s="20"/>
      <c r="G62" s="17"/>
      <c r="H62" s="35" t="s">
        <v>26</v>
      </c>
      <c r="I62" s="20"/>
      <c r="J62" s="20"/>
      <c r="K62" s="20"/>
      <c r="L62" s="20"/>
      <c r="M62" s="20"/>
      <c r="N62" s="20"/>
      <c r="O62" s="20"/>
      <c r="P62" s="20"/>
      <c r="Q62" s="20"/>
      <c r="R62" s="15"/>
      <c r="S62" s="15"/>
      <c r="T62" s="15"/>
      <c r="U62" s="15"/>
      <c r="V62" s="15"/>
      <c r="W62" s="15"/>
      <c r="X62" s="15"/>
      <c r="Y62" s="15"/>
      <c r="Z62" s="15"/>
      <c r="AA62" s="15"/>
    </row>
    <row r="63" spans="1:27" ht="51">
      <c r="A63" s="273"/>
      <c r="B63" s="76" t="s">
        <v>78</v>
      </c>
      <c r="C63" s="20" t="s">
        <v>41</v>
      </c>
      <c r="D63" s="20" t="s">
        <v>19</v>
      </c>
      <c r="E63" s="20" t="s">
        <v>870</v>
      </c>
      <c r="F63" s="32" t="s">
        <v>871</v>
      </c>
      <c r="G63" s="16" t="s">
        <v>872</v>
      </c>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78</v>
      </c>
      <c r="C64" s="20"/>
      <c r="D64" s="20"/>
      <c r="E64" s="20"/>
      <c r="F64" s="20"/>
      <c r="G64" s="17"/>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78</v>
      </c>
      <c r="C65" s="20"/>
      <c r="D65" s="20"/>
      <c r="E65" s="85"/>
      <c r="F65" s="86"/>
      <c r="G65" s="17"/>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78</v>
      </c>
      <c r="C66" s="20"/>
      <c r="D66" s="20"/>
      <c r="E66" s="20"/>
      <c r="F66" s="20"/>
      <c r="G66" s="17"/>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783</v>
      </c>
      <c r="C67" s="20"/>
      <c r="D67" s="20"/>
      <c r="E67" s="20"/>
      <c r="F67" s="20"/>
      <c r="G67" s="16"/>
      <c r="H67" s="38" t="s">
        <v>34</v>
      </c>
      <c r="I67" s="20"/>
      <c r="J67" s="20"/>
      <c r="K67" s="20"/>
      <c r="L67" s="20"/>
      <c r="M67" s="20"/>
      <c r="N67" s="20"/>
      <c r="O67" s="20"/>
      <c r="P67" s="35"/>
      <c r="Q67" s="20"/>
      <c r="R67" s="15"/>
      <c r="S67" s="15"/>
      <c r="T67" s="15"/>
      <c r="U67" s="15"/>
      <c r="V67" s="15"/>
      <c r="W67" s="15"/>
      <c r="X67" s="15"/>
      <c r="Y67" s="15"/>
      <c r="Z67" s="15"/>
      <c r="AA67" s="15"/>
    </row>
    <row r="68" spans="1:27" ht="12.75">
      <c r="A68" s="273"/>
      <c r="B68" s="76" t="s">
        <v>783</v>
      </c>
      <c r="C68" s="20"/>
      <c r="D68" s="20"/>
      <c r="E68" s="20"/>
      <c r="F68" s="20"/>
      <c r="G68" s="17"/>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16" t="s">
        <v>783</v>
      </c>
      <c r="C69" s="17"/>
      <c r="D69" s="17"/>
      <c r="E69" s="17"/>
      <c r="F69" s="17"/>
      <c r="G69" s="16"/>
      <c r="H69" s="39" t="s">
        <v>36</v>
      </c>
      <c r="I69" s="17"/>
      <c r="J69" s="17"/>
      <c r="K69" s="17"/>
      <c r="L69" s="17"/>
      <c r="M69" s="17"/>
      <c r="N69" s="17"/>
      <c r="O69" s="17"/>
      <c r="P69" s="44"/>
      <c r="Q69" s="17"/>
      <c r="R69" s="22"/>
      <c r="S69" s="22"/>
      <c r="T69" s="22"/>
      <c r="U69" s="22"/>
      <c r="V69" s="22"/>
      <c r="W69" s="22"/>
      <c r="X69" s="22"/>
      <c r="Y69" s="22"/>
      <c r="Z69" s="22"/>
      <c r="AA69" s="22"/>
    </row>
    <row r="70" spans="1:27" ht="12.75">
      <c r="A70" s="273"/>
      <c r="B70" s="16" t="s">
        <v>783</v>
      </c>
      <c r="C70" s="17"/>
      <c r="D70" s="17"/>
      <c r="E70" s="17"/>
      <c r="F70" s="17"/>
      <c r="G70" s="16"/>
      <c r="H70" s="39" t="s">
        <v>37</v>
      </c>
      <c r="I70" s="17"/>
      <c r="J70" s="17"/>
      <c r="K70" s="17"/>
      <c r="L70" s="17"/>
      <c r="M70" s="17"/>
      <c r="N70" s="17"/>
      <c r="O70" s="17"/>
      <c r="P70" s="44"/>
      <c r="Q70" s="17"/>
      <c r="R70" s="22"/>
      <c r="S70" s="22"/>
      <c r="T70" s="22"/>
      <c r="U70" s="22"/>
      <c r="V70" s="22"/>
      <c r="W70" s="22"/>
      <c r="X70" s="22"/>
      <c r="Y70" s="22"/>
      <c r="Z70" s="22"/>
      <c r="AA70" s="22"/>
    </row>
    <row r="71" spans="1:27" ht="12.75">
      <c r="A71" s="274"/>
      <c r="B71" s="76" t="s">
        <v>783</v>
      </c>
      <c r="C71" s="20"/>
      <c r="D71" s="20"/>
      <c r="E71" s="20"/>
      <c r="F71" s="20"/>
      <c r="G71" s="17"/>
      <c r="H71" s="35" t="s">
        <v>38</v>
      </c>
      <c r="I71" s="20"/>
      <c r="J71" s="20"/>
      <c r="K71" s="20"/>
      <c r="L71" s="20"/>
      <c r="M71" s="20"/>
      <c r="N71" s="20"/>
      <c r="O71" s="20"/>
      <c r="P71" s="35"/>
      <c r="Q71" s="20"/>
      <c r="R71" s="15"/>
      <c r="S71" s="15"/>
      <c r="T71" s="15"/>
      <c r="U71" s="15"/>
      <c r="V71" s="15"/>
      <c r="W71" s="15"/>
      <c r="X71" s="15"/>
      <c r="Y71" s="15"/>
      <c r="Z71" s="15"/>
      <c r="AA71" s="15"/>
    </row>
    <row r="72" spans="1:27" ht="12.75">
      <c r="A72" s="272">
        <v>45875</v>
      </c>
      <c r="B72" s="84" t="s">
        <v>640</v>
      </c>
      <c r="C72" s="20"/>
      <c r="D72" s="20"/>
      <c r="E72" s="20"/>
      <c r="G72" s="71"/>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84" t="s">
        <v>640</v>
      </c>
      <c r="C73" s="20"/>
      <c r="D73" s="20"/>
      <c r="E73" s="20"/>
      <c r="F73" s="20"/>
      <c r="G73" s="17"/>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84" t="s">
        <v>640</v>
      </c>
      <c r="C74" s="20"/>
      <c r="D74" s="20"/>
      <c r="E74" s="20"/>
      <c r="F74" s="20"/>
      <c r="G74" s="17"/>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84" t="s">
        <v>78</v>
      </c>
      <c r="C75" s="20"/>
      <c r="D75" s="20"/>
      <c r="E75" s="20"/>
      <c r="F75" s="20"/>
      <c r="G75" s="17"/>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78</v>
      </c>
      <c r="C76" s="20"/>
      <c r="D76" s="20"/>
      <c r="E76" s="20"/>
      <c r="F76" s="20"/>
      <c r="G76" s="17"/>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78</v>
      </c>
      <c r="C77" s="20"/>
      <c r="D77" s="20"/>
      <c r="E77" s="20"/>
      <c r="F77" s="20"/>
      <c r="G77" s="17"/>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78</v>
      </c>
      <c r="C78" s="20"/>
      <c r="D78" s="20"/>
      <c r="E78" s="20"/>
      <c r="F78" s="20"/>
      <c r="G78" s="16"/>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78</v>
      </c>
      <c r="C79" s="20"/>
      <c r="D79" s="20"/>
      <c r="E79" s="20"/>
      <c r="F79" s="20"/>
      <c r="G79" s="16"/>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78</v>
      </c>
      <c r="C80" s="20"/>
      <c r="D80" s="20"/>
      <c r="E80" s="20"/>
      <c r="F80" s="20"/>
      <c r="G80" s="17"/>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c r="C81" s="20"/>
      <c r="D81" s="20"/>
      <c r="E81" s="20"/>
      <c r="F81" s="20"/>
      <c r="G81" s="17"/>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16" t="s">
        <v>632</v>
      </c>
      <c r="C82" s="17"/>
      <c r="D82" s="17"/>
      <c r="E82" s="17"/>
      <c r="F82" s="17"/>
      <c r="G82" s="17"/>
      <c r="H82" s="39" t="s">
        <v>35</v>
      </c>
      <c r="I82" s="17"/>
      <c r="J82" s="17"/>
      <c r="K82" s="17"/>
      <c r="L82" s="17"/>
      <c r="M82" s="17"/>
      <c r="N82" s="17"/>
      <c r="O82" s="17"/>
      <c r="P82" s="17"/>
      <c r="Q82" s="17"/>
      <c r="R82" s="22"/>
      <c r="S82" s="22"/>
      <c r="T82" s="22"/>
      <c r="U82" s="22"/>
      <c r="V82" s="22"/>
      <c r="W82" s="22"/>
      <c r="X82" s="22"/>
      <c r="Y82" s="22"/>
      <c r="Z82" s="22"/>
      <c r="AA82" s="22"/>
    </row>
    <row r="83" spans="1:27" ht="17.25" customHeight="1">
      <c r="A83" s="273"/>
      <c r="B83" s="76" t="s">
        <v>632</v>
      </c>
      <c r="C83" s="20"/>
      <c r="D83" s="20"/>
      <c r="E83" s="20"/>
      <c r="F83" s="20"/>
      <c r="G83" s="17"/>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632</v>
      </c>
      <c r="C84" s="20"/>
      <c r="D84" s="20"/>
      <c r="E84" s="83"/>
      <c r="F84" s="20"/>
      <c r="G84" s="17"/>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632</v>
      </c>
      <c r="C85" s="20"/>
      <c r="D85" s="20"/>
      <c r="E85" s="20"/>
      <c r="F85" s="20"/>
      <c r="G85" s="17"/>
      <c r="H85" s="35" t="s">
        <v>38</v>
      </c>
      <c r="I85" s="20"/>
      <c r="J85" s="20"/>
      <c r="K85" s="20"/>
      <c r="L85" s="20"/>
      <c r="M85" s="20"/>
      <c r="N85" s="20"/>
      <c r="O85" s="20"/>
      <c r="P85" s="20"/>
      <c r="Q85" s="20"/>
      <c r="R85" s="15"/>
      <c r="S85" s="15"/>
      <c r="T85" s="15"/>
      <c r="U85" s="15"/>
      <c r="V85" s="15"/>
      <c r="W85" s="15"/>
      <c r="X85" s="15"/>
      <c r="Y85" s="15"/>
      <c r="Z85" s="15"/>
      <c r="AA85" s="15"/>
    </row>
    <row r="86" spans="1:27" ht="12.75">
      <c r="A86" s="272">
        <v>45876</v>
      </c>
      <c r="B86" s="76" t="s">
        <v>640</v>
      </c>
      <c r="C86" s="20"/>
      <c r="D86" s="20"/>
      <c r="E86" s="20"/>
      <c r="F86" s="20"/>
      <c r="G86" s="17"/>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640</v>
      </c>
      <c r="C87" s="20"/>
      <c r="D87" s="20"/>
      <c r="E87" s="20"/>
      <c r="F87" s="20"/>
      <c r="G87" s="17"/>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640</v>
      </c>
      <c r="C88" s="20"/>
      <c r="D88" s="20"/>
      <c r="E88" s="20"/>
      <c r="F88" s="20"/>
      <c r="G88" s="17"/>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640</v>
      </c>
      <c r="C89" s="20"/>
      <c r="D89" s="20"/>
      <c r="E89" s="20"/>
      <c r="F89" s="20"/>
      <c r="G89" s="17"/>
      <c r="H89" s="35" t="s">
        <v>25</v>
      </c>
      <c r="I89" s="20"/>
      <c r="J89" s="20"/>
      <c r="K89" s="20"/>
      <c r="L89" s="20"/>
      <c r="M89" s="20"/>
      <c r="N89" s="20"/>
      <c r="O89" s="20"/>
      <c r="P89" s="20"/>
      <c r="Q89" s="20"/>
      <c r="R89" s="15"/>
      <c r="S89" s="15"/>
      <c r="T89" s="15"/>
      <c r="U89" s="15"/>
      <c r="V89" s="15"/>
      <c r="W89" s="15"/>
      <c r="X89" s="15"/>
      <c r="Y89" s="15"/>
      <c r="Z89" s="15"/>
      <c r="AA89" s="15"/>
    </row>
    <row r="90" spans="1:27" ht="63.75">
      <c r="A90" s="273"/>
      <c r="B90" s="16" t="s">
        <v>78</v>
      </c>
      <c r="C90" s="17" t="s">
        <v>41</v>
      </c>
      <c r="D90" s="17" t="s">
        <v>19</v>
      </c>
      <c r="E90" s="17"/>
      <c r="F90" s="17"/>
      <c r="G90" s="59" t="s">
        <v>873</v>
      </c>
      <c r="H90" s="44" t="s">
        <v>26</v>
      </c>
      <c r="I90" s="17"/>
      <c r="J90" s="17"/>
      <c r="K90" s="17"/>
      <c r="L90" s="17"/>
      <c r="M90" s="17"/>
      <c r="N90" s="17"/>
      <c r="O90" s="17"/>
      <c r="P90" s="17"/>
      <c r="Q90" s="17"/>
      <c r="R90" s="22"/>
      <c r="S90" s="22"/>
      <c r="T90" s="22"/>
      <c r="U90" s="22"/>
      <c r="V90" s="22"/>
      <c r="W90" s="22"/>
      <c r="X90" s="22"/>
      <c r="Y90" s="22"/>
      <c r="Z90" s="22"/>
      <c r="AA90" s="22"/>
    </row>
    <row r="91" spans="1:27" ht="12.75">
      <c r="A91" s="273"/>
      <c r="B91" s="76" t="s">
        <v>78</v>
      </c>
      <c r="C91" s="20"/>
      <c r="D91" s="20"/>
      <c r="E91" s="20"/>
      <c r="F91" s="20"/>
      <c r="G91" s="17"/>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78</v>
      </c>
      <c r="C92" s="20"/>
      <c r="D92" s="20"/>
      <c r="E92" s="20"/>
      <c r="F92" s="20"/>
      <c r="G92" s="17"/>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78</v>
      </c>
      <c r="C93" s="20"/>
      <c r="D93" s="20"/>
      <c r="E93" s="20"/>
      <c r="F93" s="78"/>
      <c r="G93" s="17"/>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78</v>
      </c>
      <c r="C94" s="20"/>
      <c r="D94" s="20"/>
      <c r="E94" s="20"/>
      <c r="F94" s="20"/>
      <c r="G94" s="17"/>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783</v>
      </c>
      <c r="C95" s="20"/>
      <c r="D95" s="20"/>
      <c r="E95" s="20"/>
      <c r="F95" s="20"/>
      <c r="G95" s="17"/>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16" t="s">
        <v>783</v>
      </c>
      <c r="C96" s="17"/>
      <c r="D96" s="17"/>
      <c r="E96" s="17"/>
      <c r="F96" s="17"/>
      <c r="G96" s="17"/>
      <c r="H96" s="39" t="s">
        <v>35</v>
      </c>
      <c r="I96" s="17"/>
      <c r="J96" s="17"/>
      <c r="K96" s="17"/>
      <c r="L96" s="17"/>
      <c r="M96" s="17"/>
      <c r="N96" s="17"/>
      <c r="O96" s="17"/>
      <c r="P96" s="17"/>
      <c r="Q96" s="17"/>
      <c r="R96" s="22"/>
      <c r="S96" s="22"/>
      <c r="T96" s="22"/>
      <c r="U96" s="22"/>
      <c r="V96" s="22"/>
      <c r="W96" s="22"/>
      <c r="X96" s="22"/>
      <c r="Y96" s="22"/>
      <c r="Z96" s="22"/>
      <c r="AA96" s="22"/>
    </row>
    <row r="97" spans="1:27" ht="12.75">
      <c r="A97" s="273"/>
      <c r="B97" s="76" t="s">
        <v>783</v>
      </c>
      <c r="C97" s="20"/>
      <c r="D97" s="20"/>
      <c r="E97" s="20"/>
      <c r="F97" s="20"/>
      <c r="G97" s="17"/>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783</v>
      </c>
      <c r="C98" s="20"/>
      <c r="D98" s="20"/>
      <c r="E98" s="20"/>
      <c r="F98" s="20"/>
      <c r="G98" s="17"/>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783</v>
      </c>
      <c r="C99" s="20"/>
      <c r="D99" s="20"/>
      <c r="E99" s="20"/>
      <c r="F99" s="20"/>
      <c r="G99" s="17"/>
      <c r="H99" s="35" t="s">
        <v>38</v>
      </c>
      <c r="I99" s="20"/>
      <c r="J99" s="20"/>
      <c r="K99" s="20"/>
      <c r="L99" s="20"/>
      <c r="M99" s="20"/>
      <c r="N99" s="20"/>
      <c r="O99" s="20"/>
      <c r="P99" s="20"/>
      <c r="Q99" s="20"/>
      <c r="R99" s="15"/>
      <c r="S99" s="15"/>
      <c r="T99" s="15"/>
      <c r="U99" s="15"/>
      <c r="V99" s="15"/>
      <c r="W99" s="15"/>
      <c r="X99" s="15"/>
      <c r="Y99" s="15"/>
      <c r="Z99" s="15"/>
      <c r="AA99" s="15"/>
    </row>
    <row r="100" spans="1:27" ht="12.75">
      <c r="A100" s="272">
        <v>45877</v>
      </c>
      <c r="B100" s="76" t="s">
        <v>78</v>
      </c>
      <c r="C100" s="20"/>
      <c r="D100" s="20"/>
      <c r="E100" s="20"/>
      <c r="F100" s="20"/>
      <c r="G100" s="17"/>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78</v>
      </c>
      <c r="C101" s="20"/>
      <c r="D101" s="20"/>
      <c r="E101" s="20"/>
      <c r="F101" s="20"/>
      <c r="G101" s="17"/>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78</v>
      </c>
      <c r="C102" s="20"/>
      <c r="D102" s="20"/>
      <c r="E102" s="20"/>
      <c r="F102" s="20"/>
      <c r="G102" s="17"/>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78</v>
      </c>
      <c r="C103" s="20"/>
      <c r="D103" s="20"/>
      <c r="E103" s="78"/>
      <c r="F103" s="88"/>
      <c r="G103" s="17"/>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78</v>
      </c>
      <c r="C104" s="20"/>
      <c r="D104" s="20"/>
      <c r="E104" s="20"/>
      <c r="F104" s="20"/>
      <c r="G104" s="17"/>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78</v>
      </c>
      <c r="C105" s="20"/>
      <c r="D105" s="20"/>
      <c r="E105" s="20"/>
      <c r="F105" s="20"/>
      <c r="G105" s="17"/>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78</v>
      </c>
      <c r="C106" s="20"/>
      <c r="D106" s="20"/>
      <c r="E106" s="20"/>
      <c r="F106" s="20"/>
      <c r="G106" s="17"/>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78</v>
      </c>
      <c r="C107" s="20"/>
      <c r="D107" s="20"/>
      <c r="E107" s="20"/>
      <c r="F107" s="20"/>
      <c r="G107" s="17"/>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16" t="s">
        <v>78</v>
      </c>
      <c r="C108" s="17"/>
      <c r="D108" s="17"/>
      <c r="E108" s="17"/>
      <c r="F108" s="17"/>
      <c r="G108" s="17"/>
      <c r="H108" s="44" t="s">
        <v>30</v>
      </c>
      <c r="I108" s="17"/>
      <c r="J108" s="17"/>
      <c r="K108" s="17"/>
      <c r="L108" s="17"/>
      <c r="M108" s="17"/>
      <c r="N108" s="17"/>
      <c r="O108" s="17"/>
      <c r="P108" s="17"/>
      <c r="Q108" s="17"/>
      <c r="R108" s="22"/>
      <c r="S108" s="22"/>
      <c r="T108" s="22"/>
      <c r="U108" s="22"/>
      <c r="V108" s="22"/>
      <c r="W108" s="22"/>
      <c r="X108" s="22"/>
      <c r="Y108" s="22"/>
      <c r="Z108" s="22"/>
      <c r="AA108" s="22"/>
    </row>
    <row r="109" spans="1:27" ht="12.75">
      <c r="A109" s="273"/>
      <c r="B109" s="76" t="s">
        <v>78</v>
      </c>
      <c r="C109" s="20"/>
      <c r="D109" s="20"/>
      <c r="E109" s="20"/>
      <c r="F109" s="20"/>
      <c r="G109" s="16"/>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632</v>
      </c>
      <c r="C110" s="20"/>
      <c r="D110" s="20"/>
      <c r="E110" s="20"/>
      <c r="F110" s="20"/>
      <c r="G110" s="17"/>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632</v>
      </c>
      <c r="C111" s="20" t="s">
        <v>41</v>
      </c>
      <c r="D111" s="20" t="s">
        <v>19</v>
      </c>
      <c r="E111" s="20"/>
      <c r="F111" s="20"/>
      <c r="G111" s="16" t="s">
        <v>874</v>
      </c>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632</v>
      </c>
      <c r="C112" s="20"/>
      <c r="D112" s="20"/>
      <c r="E112" s="20"/>
      <c r="F112" s="20"/>
      <c r="G112" s="17"/>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632</v>
      </c>
      <c r="C113" s="20"/>
      <c r="D113" s="20"/>
      <c r="E113" s="20"/>
      <c r="F113" s="20"/>
      <c r="G113" s="17"/>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45878</v>
      </c>
      <c r="B114" s="76" t="s">
        <v>640</v>
      </c>
      <c r="C114" s="20"/>
      <c r="D114" s="20"/>
      <c r="E114" s="20"/>
      <c r="F114" s="20"/>
      <c r="G114" s="17"/>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640</v>
      </c>
      <c r="C115" s="20"/>
      <c r="D115" s="20"/>
      <c r="E115" s="20"/>
      <c r="F115" s="20"/>
      <c r="G115" s="17"/>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640</v>
      </c>
      <c r="C116" s="20"/>
      <c r="D116" s="20"/>
      <c r="E116" s="20"/>
      <c r="F116" s="20"/>
      <c r="G116" s="17"/>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640</v>
      </c>
      <c r="C117" s="20"/>
      <c r="D117" s="20"/>
      <c r="E117" s="20"/>
      <c r="F117" s="20"/>
      <c r="G117" s="17"/>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78</v>
      </c>
      <c r="C118" s="20"/>
      <c r="D118" s="20"/>
      <c r="E118" s="20"/>
      <c r="F118" s="20"/>
      <c r="G118" s="17"/>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16" t="s">
        <v>78</v>
      </c>
      <c r="C119" s="17"/>
      <c r="D119" s="17"/>
      <c r="E119" s="17"/>
      <c r="F119" s="17"/>
      <c r="G119" s="17"/>
      <c r="H119" s="44" t="s">
        <v>27</v>
      </c>
      <c r="I119" s="17"/>
      <c r="J119" s="17"/>
      <c r="K119" s="17"/>
      <c r="L119" s="17"/>
      <c r="M119" s="17"/>
      <c r="N119" s="17"/>
      <c r="O119" s="17"/>
      <c r="P119" s="17"/>
      <c r="Q119" s="17"/>
      <c r="R119" s="22"/>
      <c r="S119" s="22"/>
      <c r="T119" s="22"/>
      <c r="U119" s="22"/>
      <c r="V119" s="22"/>
      <c r="W119" s="22"/>
      <c r="X119" s="22"/>
      <c r="Y119" s="22"/>
      <c r="Z119" s="22"/>
      <c r="AA119" s="22"/>
    </row>
    <row r="120" spans="1:27" ht="12.75">
      <c r="A120" s="273"/>
      <c r="B120" s="76" t="s">
        <v>78</v>
      </c>
      <c r="C120" s="20"/>
      <c r="D120" s="20"/>
      <c r="E120" s="20"/>
      <c r="F120" s="20"/>
      <c r="G120" s="17"/>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78</v>
      </c>
      <c r="C121" s="20"/>
      <c r="D121" s="20"/>
      <c r="E121" s="47"/>
      <c r="F121" s="47"/>
      <c r="G121" s="17"/>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78</v>
      </c>
      <c r="C122" s="20"/>
      <c r="D122" s="20"/>
      <c r="E122" s="20"/>
      <c r="F122" s="20"/>
      <c r="G122" s="17"/>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783</v>
      </c>
      <c r="C123" s="20"/>
      <c r="D123" s="20"/>
      <c r="E123" s="20"/>
      <c r="F123" s="20"/>
      <c r="G123" s="17"/>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783</v>
      </c>
      <c r="C124" s="20"/>
      <c r="D124" s="20"/>
      <c r="E124" s="20"/>
      <c r="F124" s="20"/>
      <c r="G124" s="17"/>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783</v>
      </c>
      <c r="C125" s="20"/>
      <c r="D125" s="20"/>
      <c r="E125" s="20"/>
      <c r="F125" s="20"/>
      <c r="G125" s="17"/>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783</v>
      </c>
      <c r="C126" s="20"/>
      <c r="D126" s="20"/>
      <c r="E126" s="20"/>
      <c r="F126" s="20"/>
      <c r="G126" s="17"/>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783</v>
      </c>
      <c r="C127" s="20"/>
      <c r="D127" s="20"/>
      <c r="E127" s="20"/>
      <c r="F127" s="78"/>
      <c r="G127" s="17"/>
      <c r="H127" s="35" t="s">
        <v>38</v>
      </c>
      <c r="I127" s="20"/>
      <c r="J127" s="20"/>
      <c r="K127" s="20"/>
      <c r="L127" s="20"/>
      <c r="M127" s="20"/>
      <c r="N127" s="20"/>
      <c r="O127" s="20"/>
      <c r="P127" s="20"/>
      <c r="Q127" s="20"/>
      <c r="R127" s="15"/>
      <c r="S127" s="15"/>
      <c r="T127" s="15"/>
      <c r="U127" s="15"/>
      <c r="V127" s="15"/>
      <c r="W127" s="15"/>
      <c r="X127" s="15"/>
      <c r="Y127" s="15"/>
      <c r="Z127" s="15"/>
      <c r="AA127" s="15"/>
    </row>
    <row r="128" spans="1:27" ht="102">
      <c r="A128" s="272">
        <v>45879</v>
      </c>
      <c r="B128" s="76" t="s">
        <v>640</v>
      </c>
      <c r="C128" s="20" t="s">
        <v>355</v>
      </c>
      <c r="D128" s="20" t="s">
        <v>19</v>
      </c>
      <c r="E128" s="20" t="s">
        <v>875</v>
      </c>
      <c r="F128" s="20"/>
      <c r="G128" s="17" t="s">
        <v>876</v>
      </c>
      <c r="H128" s="34" t="s">
        <v>17</v>
      </c>
      <c r="I128" s="20"/>
      <c r="J128" s="20"/>
      <c r="K128" s="20"/>
      <c r="L128" s="20"/>
      <c r="M128" s="20"/>
      <c r="N128" s="20"/>
      <c r="O128" s="20"/>
      <c r="P128" s="20"/>
      <c r="Q128" s="20"/>
      <c r="R128" s="15"/>
      <c r="S128" s="15"/>
      <c r="T128" s="15"/>
      <c r="U128" s="15"/>
      <c r="V128" s="15"/>
      <c r="W128" s="15"/>
      <c r="X128" s="15"/>
      <c r="Y128" s="15"/>
      <c r="Z128" s="15"/>
      <c r="AA128" s="15"/>
    </row>
    <row r="129" spans="1:27" ht="89.25">
      <c r="A129" s="273"/>
      <c r="B129" s="76" t="s">
        <v>640</v>
      </c>
      <c r="C129" s="20" t="s">
        <v>355</v>
      </c>
      <c r="D129" s="20" t="s">
        <v>19</v>
      </c>
      <c r="E129" s="20"/>
      <c r="F129" s="20"/>
      <c r="G129" s="17" t="s">
        <v>877</v>
      </c>
      <c r="H129" s="35" t="s">
        <v>22</v>
      </c>
      <c r="I129" s="20"/>
      <c r="J129" s="20"/>
      <c r="K129" s="20"/>
      <c r="L129" s="20"/>
      <c r="M129" s="20"/>
      <c r="N129" s="20"/>
      <c r="O129" s="20"/>
      <c r="P129" s="20"/>
      <c r="Q129" s="20"/>
      <c r="R129" s="15"/>
      <c r="S129" s="15"/>
      <c r="T129" s="15"/>
      <c r="U129" s="15"/>
      <c r="V129" s="15"/>
      <c r="W129" s="15"/>
      <c r="X129" s="15"/>
      <c r="Y129" s="15"/>
      <c r="Z129" s="15"/>
      <c r="AA129" s="15"/>
    </row>
    <row r="130" spans="1:27" ht="25.5">
      <c r="A130" s="273"/>
      <c r="B130" s="76" t="s">
        <v>640</v>
      </c>
      <c r="C130" s="20" t="s">
        <v>18</v>
      </c>
      <c r="D130" s="20" t="s">
        <v>19</v>
      </c>
      <c r="E130" s="20"/>
      <c r="F130" s="20"/>
      <c r="G130" s="17" t="s">
        <v>878</v>
      </c>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640</v>
      </c>
      <c r="C131" s="20"/>
      <c r="D131" s="20"/>
      <c r="E131" s="20"/>
      <c r="F131" s="20"/>
      <c r="G131" s="17"/>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78</v>
      </c>
      <c r="C132" s="20"/>
      <c r="D132" s="20"/>
      <c r="E132" s="20"/>
      <c r="F132" s="20"/>
      <c r="G132" s="16"/>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78</v>
      </c>
      <c r="C133" s="20"/>
      <c r="D133" s="20"/>
      <c r="E133" s="20"/>
      <c r="F133" s="20"/>
      <c r="G133" s="17"/>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78</v>
      </c>
      <c r="C134" s="20"/>
      <c r="D134" s="20"/>
      <c r="E134" s="20"/>
      <c r="F134" s="20"/>
      <c r="G134" s="17"/>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78</v>
      </c>
      <c r="C135" s="20"/>
      <c r="D135" s="20"/>
      <c r="E135" s="20"/>
      <c r="F135" s="20"/>
      <c r="G135" s="17"/>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78</v>
      </c>
      <c r="C136" s="20"/>
      <c r="D136" s="20"/>
      <c r="E136" s="20"/>
      <c r="F136" s="20"/>
      <c r="G136" s="17"/>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51</v>
      </c>
      <c r="C137" s="20"/>
      <c r="D137" s="20"/>
      <c r="E137" s="20"/>
      <c r="F137" s="20"/>
      <c r="G137" s="17"/>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51</v>
      </c>
      <c r="C138" s="20"/>
      <c r="D138" s="20"/>
      <c r="E138" s="20"/>
      <c r="F138" s="20"/>
      <c r="G138" s="17"/>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51</v>
      </c>
      <c r="C139" s="20"/>
      <c r="D139" s="20"/>
      <c r="E139" s="78"/>
      <c r="F139" s="20"/>
      <c r="G139" s="17"/>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51</v>
      </c>
      <c r="C140" s="20"/>
      <c r="D140" s="20"/>
      <c r="E140" s="20"/>
      <c r="F140" s="20"/>
      <c r="G140" s="17"/>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51</v>
      </c>
      <c r="C141" s="20"/>
      <c r="D141" s="20"/>
      <c r="E141" s="20"/>
      <c r="F141" s="20"/>
      <c r="G141" s="17"/>
      <c r="H141" s="35" t="s">
        <v>38</v>
      </c>
      <c r="I141" s="20"/>
      <c r="J141" s="20"/>
      <c r="K141" s="20"/>
      <c r="L141" s="20"/>
      <c r="M141" s="20"/>
      <c r="N141" s="20"/>
      <c r="O141" s="20"/>
      <c r="P141" s="20"/>
      <c r="Q141" s="20"/>
      <c r="R141" s="15"/>
      <c r="S141" s="15"/>
      <c r="T141" s="15"/>
      <c r="U141" s="15"/>
      <c r="V141" s="15"/>
      <c r="W141" s="15"/>
      <c r="X141" s="15"/>
      <c r="Y141" s="15"/>
      <c r="Z141" s="15"/>
      <c r="AA141" s="15"/>
    </row>
    <row r="142" spans="1:27" ht="12.75">
      <c r="A142" s="272">
        <v>45880</v>
      </c>
      <c r="B142" s="76" t="s">
        <v>51</v>
      </c>
      <c r="C142" s="20"/>
      <c r="D142" s="20"/>
      <c r="E142" s="20"/>
      <c r="F142" s="20"/>
      <c r="G142" s="17"/>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51</v>
      </c>
      <c r="C143" s="20"/>
      <c r="D143" s="20"/>
      <c r="E143" s="20"/>
      <c r="F143" s="20"/>
      <c r="G143" s="17"/>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51</v>
      </c>
      <c r="C144" s="20"/>
      <c r="D144" s="20"/>
      <c r="E144" s="20"/>
      <c r="F144" s="20"/>
      <c r="G144" s="17"/>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51</v>
      </c>
      <c r="C145" s="20"/>
      <c r="D145" s="20"/>
      <c r="E145" s="20"/>
      <c r="F145" s="20"/>
      <c r="G145" s="17"/>
      <c r="H145" s="35" t="s">
        <v>25</v>
      </c>
      <c r="I145" s="20"/>
      <c r="J145" s="20"/>
      <c r="K145" s="20"/>
      <c r="L145" s="20"/>
      <c r="M145" s="20"/>
      <c r="N145" s="20"/>
      <c r="O145" s="20"/>
      <c r="P145" s="20"/>
      <c r="Q145" s="20"/>
      <c r="R145" s="15"/>
      <c r="S145" s="15"/>
      <c r="T145" s="15"/>
      <c r="U145" s="15"/>
      <c r="V145" s="15"/>
      <c r="W145" s="15"/>
      <c r="X145" s="15"/>
      <c r="Y145" s="15"/>
      <c r="Z145" s="15"/>
      <c r="AA145" s="15"/>
    </row>
    <row r="146" spans="1:27" ht="102">
      <c r="A146" s="273"/>
      <c r="B146" s="76" t="s">
        <v>78</v>
      </c>
      <c r="C146" s="20" t="s">
        <v>102</v>
      </c>
      <c r="D146" s="20" t="s">
        <v>19</v>
      </c>
      <c r="E146" s="20"/>
      <c r="F146" s="20"/>
      <c r="G146" s="17" t="s">
        <v>879</v>
      </c>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78</v>
      </c>
      <c r="C147" s="20"/>
      <c r="D147" s="20"/>
      <c r="E147" s="20"/>
      <c r="F147" s="20"/>
      <c r="G147" s="16"/>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78</v>
      </c>
      <c r="C148" s="20"/>
      <c r="D148" s="20"/>
      <c r="E148" s="20"/>
      <c r="F148" s="20"/>
      <c r="G148" s="16"/>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78</v>
      </c>
      <c r="C149" s="20"/>
      <c r="D149" s="20"/>
      <c r="E149" s="20"/>
      <c r="F149" s="20"/>
      <c r="G149" s="17"/>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78</v>
      </c>
      <c r="C150" s="20" t="s">
        <v>41</v>
      </c>
      <c r="D150" s="20" t="s">
        <v>19</v>
      </c>
      <c r="E150" s="20"/>
      <c r="F150" s="20"/>
      <c r="G150" s="17" t="s">
        <v>880</v>
      </c>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783</v>
      </c>
      <c r="C151" s="20"/>
      <c r="D151" s="20"/>
      <c r="E151" s="20"/>
      <c r="F151" s="20"/>
      <c r="G151" s="17"/>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783</v>
      </c>
      <c r="C152" s="20"/>
      <c r="D152" s="20"/>
      <c r="E152" s="20"/>
      <c r="F152" s="20"/>
      <c r="G152" s="17"/>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783</v>
      </c>
      <c r="C153" s="20"/>
      <c r="D153" s="20"/>
      <c r="E153" s="20"/>
      <c r="F153" s="20"/>
      <c r="G153" s="17"/>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783</v>
      </c>
      <c r="C154" s="20"/>
      <c r="D154" s="20"/>
      <c r="E154" s="20"/>
      <c r="F154" s="20"/>
      <c r="G154" s="17"/>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783</v>
      </c>
      <c r="C155" s="20"/>
      <c r="D155" s="20"/>
      <c r="E155" s="20"/>
      <c r="F155" s="20"/>
      <c r="G155" s="17"/>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45881</v>
      </c>
      <c r="B156" s="76" t="s">
        <v>51</v>
      </c>
      <c r="C156" s="20"/>
      <c r="D156" s="20"/>
      <c r="E156" s="20"/>
      <c r="F156" s="20"/>
      <c r="G156" s="17"/>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51</v>
      </c>
      <c r="C157" s="20"/>
      <c r="D157" s="20"/>
      <c r="E157" s="20"/>
      <c r="F157" s="20"/>
      <c r="G157" s="17"/>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51</v>
      </c>
      <c r="C158" s="20"/>
      <c r="D158" s="20"/>
      <c r="E158" s="20"/>
      <c r="F158" s="20"/>
      <c r="G158" s="17"/>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51</v>
      </c>
      <c r="C159" s="20"/>
      <c r="D159" s="20"/>
      <c r="E159" s="20"/>
      <c r="F159" s="20"/>
      <c r="G159" s="17"/>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78</v>
      </c>
      <c r="C160" s="20"/>
      <c r="D160" s="20"/>
      <c r="E160" s="20"/>
      <c r="F160" s="78"/>
      <c r="G160" s="17"/>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78</v>
      </c>
      <c r="C161" s="20"/>
      <c r="D161" s="20"/>
      <c r="E161" s="20"/>
      <c r="F161" s="20"/>
      <c r="G161" s="17"/>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78</v>
      </c>
      <c r="C162" s="20"/>
      <c r="D162" s="20"/>
      <c r="E162" s="20"/>
      <c r="F162" s="20"/>
      <c r="G162" s="17"/>
      <c r="H162" s="35" t="s">
        <v>28</v>
      </c>
      <c r="I162" s="20"/>
      <c r="J162" s="20"/>
      <c r="K162" s="20"/>
      <c r="L162" s="20"/>
      <c r="M162" s="20"/>
      <c r="N162" s="20"/>
      <c r="O162" s="20"/>
      <c r="P162" s="20"/>
      <c r="Q162" s="20"/>
      <c r="R162" s="15"/>
      <c r="S162" s="15"/>
      <c r="T162" s="15"/>
      <c r="U162" s="15"/>
      <c r="V162" s="15"/>
      <c r="W162" s="15"/>
      <c r="X162" s="15"/>
      <c r="Y162" s="15"/>
      <c r="Z162" s="15"/>
      <c r="AA162" s="15"/>
    </row>
    <row r="163" spans="1:27" ht="102">
      <c r="A163" s="273"/>
      <c r="B163" s="76" t="s">
        <v>78</v>
      </c>
      <c r="C163" s="20" t="s">
        <v>399</v>
      </c>
      <c r="D163" s="20" t="s">
        <v>19</v>
      </c>
      <c r="E163" s="20" t="s">
        <v>881</v>
      </c>
      <c r="F163" s="20"/>
      <c r="G163" s="17" t="s">
        <v>882</v>
      </c>
      <c r="H163" s="35" t="s">
        <v>29</v>
      </c>
      <c r="I163" s="20"/>
      <c r="J163" s="20"/>
      <c r="K163" s="20"/>
      <c r="L163" s="20"/>
      <c r="M163" s="20"/>
      <c r="N163" s="20"/>
      <c r="O163" s="20"/>
      <c r="P163" s="20"/>
      <c r="Q163" s="20"/>
      <c r="R163" s="15"/>
      <c r="S163" s="15"/>
      <c r="T163" s="15"/>
      <c r="U163" s="15"/>
      <c r="V163" s="15"/>
      <c r="W163" s="15"/>
      <c r="X163" s="15"/>
      <c r="Y163" s="15"/>
      <c r="Z163" s="15"/>
      <c r="AA163" s="15"/>
    </row>
    <row r="164" spans="1:27" ht="140.25">
      <c r="A164" s="273"/>
      <c r="B164" s="76" t="s">
        <v>78</v>
      </c>
      <c r="C164" s="20" t="s">
        <v>41</v>
      </c>
      <c r="D164" s="20" t="s">
        <v>92</v>
      </c>
      <c r="E164" s="20"/>
      <c r="F164" s="32" t="s">
        <v>883</v>
      </c>
      <c r="G164" s="59" t="s">
        <v>884</v>
      </c>
      <c r="H164" s="35" t="s">
        <v>30</v>
      </c>
      <c r="I164" s="20"/>
      <c r="J164" s="20"/>
      <c r="K164" s="20"/>
      <c r="L164" s="20"/>
      <c r="M164" s="20"/>
      <c r="N164" s="20"/>
      <c r="O164" s="20"/>
      <c r="P164" s="20"/>
      <c r="Q164" s="20"/>
      <c r="R164" s="15"/>
      <c r="S164" s="15"/>
      <c r="T164" s="15"/>
      <c r="U164" s="15"/>
      <c r="V164" s="15"/>
      <c r="W164" s="15"/>
      <c r="X164" s="15"/>
      <c r="Y164" s="15"/>
      <c r="Z164" s="15"/>
      <c r="AA164" s="15"/>
    </row>
    <row r="165" spans="1:27" ht="178.5">
      <c r="A165" s="273"/>
      <c r="B165" s="76" t="s">
        <v>78</v>
      </c>
      <c r="C165" s="20" t="s">
        <v>41</v>
      </c>
      <c r="D165" s="20" t="s">
        <v>19</v>
      </c>
      <c r="E165" s="78"/>
      <c r="F165" s="20"/>
      <c r="G165" s="59" t="s">
        <v>885</v>
      </c>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78</v>
      </c>
      <c r="C166" s="20"/>
      <c r="D166" s="20"/>
      <c r="E166" s="20"/>
      <c r="F166" s="20"/>
      <c r="G166" s="17"/>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78</v>
      </c>
      <c r="C167" s="20"/>
      <c r="D167" s="20"/>
      <c r="E167" s="20"/>
      <c r="F167" s="20"/>
      <c r="G167" s="17"/>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78</v>
      </c>
      <c r="C168" s="20"/>
      <c r="D168" s="20"/>
      <c r="E168" s="20"/>
      <c r="F168" s="20"/>
      <c r="G168" s="17"/>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78</v>
      </c>
      <c r="C169" s="20"/>
      <c r="D169" s="20"/>
      <c r="E169" s="20"/>
      <c r="F169" s="20"/>
      <c r="G169" s="16"/>
      <c r="H169" s="38" t="s">
        <v>38</v>
      </c>
      <c r="I169" s="20"/>
      <c r="J169" s="20"/>
      <c r="K169" s="20"/>
      <c r="L169" s="20"/>
      <c r="M169" s="20"/>
      <c r="N169" s="20"/>
      <c r="O169" s="20"/>
      <c r="P169" s="20"/>
      <c r="Q169" s="20"/>
      <c r="R169" s="15"/>
      <c r="S169" s="15"/>
      <c r="T169" s="15"/>
      <c r="U169" s="15"/>
      <c r="V169" s="15"/>
      <c r="W169" s="15"/>
      <c r="X169" s="15"/>
      <c r="Y169" s="15"/>
      <c r="Z169" s="15"/>
      <c r="AA169" s="15"/>
    </row>
    <row r="170" spans="1:27" ht="204">
      <c r="A170" s="272">
        <v>45882</v>
      </c>
      <c r="B170" s="76" t="s">
        <v>51</v>
      </c>
      <c r="C170" s="20" t="s">
        <v>355</v>
      </c>
      <c r="D170" s="20" t="s">
        <v>19</v>
      </c>
      <c r="E170" s="20"/>
      <c r="F170" s="20"/>
      <c r="G170" s="17" t="s">
        <v>886</v>
      </c>
      <c r="H170" s="34" t="s">
        <v>17</v>
      </c>
      <c r="I170" s="20"/>
      <c r="J170" s="20"/>
      <c r="K170" s="20"/>
      <c r="L170" s="20"/>
      <c r="M170" s="20"/>
      <c r="N170" s="20"/>
      <c r="O170" s="20"/>
      <c r="P170" s="20"/>
      <c r="Q170" s="20"/>
      <c r="R170" s="15"/>
      <c r="S170" s="15"/>
      <c r="T170" s="15"/>
      <c r="U170" s="15"/>
      <c r="V170" s="15"/>
      <c r="W170" s="15"/>
      <c r="X170" s="15"/>
      <c r="Y170" s="15"/>
      <c r="Z170" s="15"/>
      <c r="AA170" s="15"/>
    </row>
    <row r="171" spans="1:27" ht="102">
      <c r="A171" s="273"/>
      <c r="B171" s="76" t="s">
        <v>51</v>
      </c>
      <c r="C171" s="20" t="s">
        <v>18</v>
      </c>
      <c r="D171" s="20" t="s">
        <v>31</v>
      </c>
      <c r="E171" s="78" t="s">
        <v>887</v>
      </c>
      <c r="F171" s="78"/>
      <c r="G171" s="17" t="s">
        <v>888</v>
      </c>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51</v>
      </c>
      <c r="C172" s="20"/>
      <c r="D172" s="20"/>
      <c r="E172" s="78"/>
      <c r="F172" s="78"/>
      <c r="G172" s="17"/>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51</v>
      </c>
      <c r="C173" s="20"/>
      <c r="D173" s="20"/>
      <c r="E173" s="88"/>
      <c r="F173" s="78"/>
      <c r="G173" s="17"/>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78</v>
      </c>
      <c r="C174" s="20"/>
      <c r="D174" s="20"/>
      <c r="E174" s="78"/>
      <c r="F174" s="78"/>
      <c r="G174" s="17"/>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78</v>
      </c>
      <c r="C175" s="20"/>
      <c r="D175" s="20"/>
      <c r="E175" s="20"/>
      <c r="F175" s="20"/>
      <c r="G175" s="17"/>
      <c r="H175" s="50" t="s">
        <v>27</v>
      </c>
      <c r="I175" s="20"/>
      <c r="J175" s="20"/>
      <c r="K175" s="20"/>
      <c r="L175" s="20"/>
      <c r="M175" s="20"/>
      <c r="N175" s="20"/>
      <c r="O175" s="20"/>
      <c r="P175" s="20"/>
      <c r="Q175" s="20"/>
      <c r="R175" s="15"/>
      <c r="S175" s="15"/>
      <c r="T175" s="15"/>
      <c r="U175" s="15"/>
      <c r="V175" s="15"/>
      <c r="W175" s="15"/>
      <c r="X175" s="15"/>
      <c r="Y175" s="15"/>
      <c r="Z175" s="15"/>
      <c r="AA175" s="15"/>
    </row>
    <row r="176" spans="1:27" ht="51">
      <c r="A176" s="273"/>
      <c r="B176" s="76" t="s">
        <v>78</v>
      </c>
      <c r="C176" s="20" t="s">
        <v>41</v>
      </c>
      <c r="D176" s="20" t="s">
        <v>31</v>
      </c>
      <c r="E176" s="20" t="s">
        <v>889</v>
      </c>
      <c r="F176" s="20"/>
      <c r="G176" s="16" t="s">
        <v>890</v>
      </c>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78</v>
      </c>
      <c r="C177" s="20"/>
      <c r="D177" s="20"/>
      <c r="E177" s="20"/>
      <c r="F177" s="20"/>
      <c r="G177" s="17"/>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78</v>
      </c>
      <c r="C178" s="20"/>
      <c r="D178" s="20"/>
      <c r="E178" s="20"/>
      <c r="F178" s="20"/>
      <c r="G178" s="17"/>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783</v>
      </c>
      <c r="C179" s="20"/>
      <c r="D179" s="20"/>
      <c r="E179" s="20"/>
      <c r="F179" s="20"/>
      <c r="G179" s="17"/>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783</v>
      </c>
      <c r="C180" s="20"/>
      <c r="D180" s="20"/>
      <c r="E180" s="20"/>
      <c r="F180" s="20"/>
      <c r="G180" s="17"/>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783</v>
      </c>
      <c r="C181" s="20"/>
      <c r="D181" s="20"/>
      <c r="E181" s="20"/>
      <c r="F181" s="20"/>
      <c r="G181" s="17"/>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783</v>
      </c>
      <c r="C182" s="20"/>
      <c r="D182" s="20"/>
      <c r="E182" s="20"/>
      <c r="F182" s="20"/>
      <c r="G182" s="17"/>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783</v>
      </c>
      <c r="C183" s="20"/>
      <c r="D183" s="20"/>
      <c r="E183" s="20"/>
      <c r="F183" s="20"/>
      <c r="G183" s="17"/>
      <c r="H183" s="51" t="s">
        <v>38</v>
      </c>
      <c r="I183" s="20"/>
      <c r="J183" s="20"/>
      <c r="K183" s="20"/>
      <c r="L183" s="20"/>
      <c r="M183" s="20"/>
      <c r="N183" s="20"/>
      <c r="O183" s="20"/>
      <c r="P183" s="20"/>
      <c r="Q183" s="20"/>
      <c r="R183" s="15"/>
      <c r="S183" s="15"/>
      <c r="T183" s="15"/>
      <c r="U183" s="15"/>
      <c r="V183" s="15"/>
      <c r="W183" s="15"/>
      <c r="X183" s="15"/>
      <c r="Y183" s="15"/>
      <c r="Z183" s="15"/>
      <c r="AA183" s="15"/>
    </row>
    <row r="184" spans="1:27" ht="12.75">
      <c r="A184" s="272">
        <v>45883</v>
      </c>
      <c r="B184" s="16" t="s">
        <v>51</v>
      </c>
      <c r="C184" s="17"/>
      <c r="D184" s="17"/>
      <c r="E184" s="17"/>
      <c r="F184" s="17"/>
      <c r="G184" s="17"/>
      <c r="H184" s="17" t="s">
        <v>17</v>
      </c>
      <c r="I184" s="17"/>
      <c r="J184" s="17"/>
      <c r="K184" s="17"/>
      <c r="L184" s="17"/>
      <c r="M184" s="17"/>
      <c r="N184" s="17"/>
      <c r="O184" s="17"/>
      <c r="P184" s="17"/>
      <c r="Q184" s="17"/>
      <c r="R184" s="22"/>
      <c r="S184" s="22"/>
      <c r="T184" s="22"/>
      <c r="U184" s="22"/>
      <c r="V184" s="22"/>
      <c r="W184" s="22"/>
      <c r="X184" s="22"/>
      <c r="Y184" s="22"/>
      <c r="Z184" s="22"/>
      <c r="AA184" s="22"/>
    </row>
    <row r="185" spans="1:27" ht="12.75">
      <c r="A185" s="273"/>
      <c r="B185" s="76" t="s">
        <v>51</v>
      </c>
      <c r="C185" s="20" t="s">
        <v>355</v>
      </c>
      <c r="D185" s="20" t="s">
        <v>19</v>
      </c>
      <c r="E185" s="20"/>
      <c r="F185" s="20"/>
      <c r="G185" s="71" t="s">
        <v>891</v>
      </c>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16" t="s">
        <v>51</v>
      </c>
      <c r="C186" s="17"/>
      <c r="D186" s="17"/>
      <c r="E186" s="21"/>
      <c r="F186" s="21"/>
      <c r="G186" s="17"/>
      <c r="H186" s="53" t="s">
        <v>24</v>
      </c>
      <c r="I186" s="17"/>
      <c r="J186" s="17"/>
      <c r="K186" s="17"/>
      <c r="L186" s="17"/>
      <c r="M186" s="17"/>
      <c r="N186" s="17"/>
      <c r="O186" s="17"/>
      <c r="P186" s="17"/>
      <c r="Q186" s="17"/>
      <c r="R186" s="22"/>
      <c r="S186" s="22"/>
      <c r="T186" s="22"/>
      <c r="U186" s="22"/>
      <c r="V186" s="22"/>
      <c r="W186" s="22"/>
      <c r="X186" s="22"/>
      <c r="Y186" s="22"/>
      <c r="Z186" s="22"/>
      <c r="AA186" s="22"/>
    </row>
    <row r="187" spans="1:27" ht="12.75">
      <c r="A187" s="273"/>
      <c r="B187" s="76" t="s">
        <v>51</v>
      </c>
      <c r="C187" s="20"/>
      <c r="D187" s="20"/>
      <c r="E187" s="20"/>
      <c r="F187" s="20"/>
      <c r="G187" s="17"/>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78</v>
      </c>
      <c r="C188" s="20"/>
      <c r="D188" s="20"/>
      <c r="E188" s="76"/>
      <c r="F188" s="20"/>
      <c r="G188" s="16"/>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16" t="s">
        <v>78</v>
      </c>
      <c r="C189" s="17"/>
      <c r="D189" s="17"/>
      <c r="E189" s="17"/>
      <c r="F189" s="17"/>
      <c r="G189" s="17"/>
      <c r="H189" s="53" t="s">
        <v>27</v>
      </c>
      <c r="I189" s="17"/>
      <c r="J189" s="17"/>
      <c r="K189" s="17"/>
      <c r="L189" s="17"/>
      <c r="M189" s="17"/>
      <c r="N189" s="17"/>
      <c r="O189" s="17"/>
      <c r="P189" s="17"/>
      <c r="Q189" s="17"/>
      <c r="R189" s="22"/>
      <c r="S189" s="22"/>
      <c r="T189" s="22"/>
      <c r="U189" s="22"/>
      <c r="V189" s="22"/>
      <c r="W189" s="22"/>
      <c r="X189" s="22"/>
      <c r="Y189" s="22"/>
      <c r="Z189" s="22"/>
      <c r="AA189" s="22"/>
    </row>
    <row r="190" spans="1:27" ht="12.75">
      <c r="A190" s="273"/>
      <c r="B190" s="76" t="s">
        <v>78</v>
      </c>
      <c r="C190" s="20"/>
      <c r="D190" s="20"/>
      <c r="E190" s="20"/>
      <c r="F190" s="15"/>
      <c r="G190" s="17"/>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78</v>
      </c>
      <c r="C191" s="20"/>
      <c r="D191" s="20"/>
      <c r="E191" s="20"/>
      <c r="F191" s="20"/>
      <c r="G191" s="17"/>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78</v>
      </c>
      <c r="C192" s="20"/>
      <c r="D192" s="20"/>
      <c r="E192" s="20"/>
      <c r="F192" s="20"/>
      <c r="G192" s="17"/>
      <c r="H192" s="52" t="s">
        <v>30</v>
      </c>
      <c r="I192" s="20"/>
      <c r="J192" s="20"/>
      <c r="K192" s="20"/>
      <c r="L192" s="20"/>
      <c r="M192" s="20"/>
      <c r="N192" s="20"/>
      <c r="O192" s="20"/>
      <c r="P192" s="20"/>
      <c r="Q192" s="20"/>
      <c r="R192" s="15"/>
      <c r="S192" s="15"/>
      <c r="T192" s="15"/>
      <c r="U192" s="15"/>
      <c r="V192" s="15"/>
      <c r="W192" s="15"/>
      <c r="X192" s="15"/>
      <c r="Y192" s="15"/>
      <c r="Z192" s="15"/>
      <c r="AA192" s="15"/>
    </row>
    <row r="193" spans="1:27" ht="178.5">
      <c r="A193" s="273"/>
      <c r="B193" s="76" t="s">
        <v>78</v>
      </c>
      <c r="C193" s="20" t="s">
        <v>154</v>
      </c>
      <c r="D193" s="20" t="s">
        <v>92</v>
      </c>
      <c r="E193" s="20" t="s">
        <v>892</v>
      </c>
      <c r="F193" s="32" t="s">
        <v>893</v>
      </c>
      <c r="G193" s="17" t="s">
        <v>894</v>
      </c>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78</v>
      </c>
      <c r="C194" s="20"/>
      <c r="D194" s="20"/>
      <c r="E194" s="20"/>
      <c r="F194" s="20"/>
      <c r="G194" s="17"/>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78</v>
      </c>
      <c r="C195" s="20"/>
      <c r="D195" s="20"/>
      <c r="E195" s="20"/>
      <c r="F195" s="20"/>
      <c r="G195" s="17"/>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78</v>
      </c>
      <c r="C196" s="20"/>
      <c r="D196" s="20"/>
      <c r="E196" s="20"/>
      <c r="F196" s="20"/>
      <c r="G196" s="17"/>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78</v>
      </c>
      <c r="C197" s="20"/>
      <c r="D197" s="20"/>
      <c r="E197" s="20"/>
      <c r="F197" s="20"/>
      <c r="G197" s="17"/>
      <c r="H197" s="54" t="s">
        <v>38</v>
      </c>
      <c r="I197" s="20"/>
      <c r="J197" s="20"/>
      <c r="K197" s="20"/>
      <c r="L197" s="20"/>
      <c r="M197" s="20"/>
      <c r="N197" s="20"/>
      <c r="O197" s="20"/>
      <c r="P197" s="20"/>
      <c r="Q197" s="20"/>
      <c r="R197" s="15"/>
      <c r="S197" s="15"/>
      <c r="T197" s="15"/>
      <c r="U197" s="15"/>
      <c r="V197" s="15"/>
      <c r="W197" s="15"/>
      <c r="X197" s="15"/>
      <c r="Y197" s="15"/>
      <c r="Z197" s="15"/>
      <c r="AA197" s="15"/>
    </row>
    <row r="198" spans="1:27" ht="12.75">
      <c r="A198" s="272">
        <v>45884</v>
      </c>
      <c r="B198" s="76" t="s">
        <v>51</v>
      </c>
      <c r="C198" s="20"/>
      <c r="D198" s="20"/>
      <c r="E198" s="20"/>
      <c r="F198" s="20"/>
      <c r="G198" s="17"/>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51</v>
      </c>
      <c r="C199" s="20"/>
      <c r="D199" s="20"/>
      <c r="E199" s="20"/>
      <c r="F199" s="20"/>
      <c r="G199" s="72"/>
      <c r="H199" s="52" t="s">
        <v>22</v>
      </c>
      <c r="I199" s="20"/>
      <c r="J199" s="20"/>
      <c r="K199" s="20"/>
      <c r="L199" s="20"/>
      <c r="M199" s="20"/>
      <c r="N199" s="20"/>
      <c r="O199" s="20"/>
      <c r="P199" s="20"/>
      <c r="Q199" s="20"/>
      <c r="R199" s="15"/>
      <c r="S199" s="15"/>
      <c r="T199" s="15"/>
      <c r="U199" s="15"/>
      <c r="V199" s="15"/>
      <c r="W199" s="15"/>
      <c r="X199" s="15"/>
      <c r="Y199" s="15"/>
      <c r="Z199" s="15"/>
      <c r="AA199" s="15"/>
    </row>
    <row r="200" spans="1:27" ht="12.75">
      <c r="A200" s="273"/>
      <c r="B200" s="16" t="s">
        <v>51</v>
      </c>
      <c r="C200" s="17"/>
      <c r="D200" s="17"/>
      <c r="E200" s="17"/>
      <c r="F200" s="17"/>
      <c r="G200" s="72"/>
      <c r="H200" s="53" t="s">
        <v>24</v>
      </c>
      <c r="I200" s="17"/>
      <c r="J200" s="17"/>
      <c r="K200" s="17"/>
      <c r="L200" s="17"/>
      <c r="M200" s="17"/>
      <c r="N200" s="17"/>
      <c r="O200" s="17"/>
      <c r="P200" s="17"/>
      <c r="Q200" s="17"/>
      <c r="R200" s="22"/>
      <c r="S200" s="22"/>
      <c r="T200" s="22"/>
      <c r="U200" s="22"/>
      <c r="V200" s="22"/>
      <c r="W200" s="22"/>
      <c r="X200" s="22"/>
      <c r="Y200" s="22"/>
      <c r="Z200" s="22"/>
      <c r="AA200" s="22"/>
    </row>
    <row r="201" spans="1:27" ht="12.75">
      <c r="A201" s="273"/>
      <c r="B201" s="76" t="s">
        <v>51</v>
      </c>
      <c r="C201" s="20"/>
      <c r="D201" s="20"/>
      <c r="E201" s="20"/>
      <c r="F201" s="20"/>
      <c r="G201" s="17"/>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78</v>
      </c>
      <c r="C202" s="20"/>
      <c r="D202" s="20"/>
      <c r="E202" s="20"/>
      <c r="F202" s="20"/>
      <c r="G202" s="17"/>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v>
      </c>
      <c r="C203" s="20"/>
      <c r="D203" s="20"/>
      <c r="E203" s="20"/>
      <c r="F203" s="20"/>
      <c r="G203" s="16"/>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78</v>
      </c>
      <c r="C204" s="20"/>
      <c r="D204" s="20"/>
      <c r="E204" s="20"/>
      <c r="F204" s="20"/>
      <c r="G204" s="17"/>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v>
      </c>
      <c r="C205" s="20"/>
      <c r="D205" s="20"/>
      <c r="E205" s="20"/>
      <c r="F205" s="20"/>
      <c r="G205" s="17"/>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78</v>
      </c>
      <c r="C206" s="20"/>
      <c r="D206" s="20"/>
      <c r="E206" s="20"/>
      <c r="F206" s="20"/>
      <c r="G206" s="17"/>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16" t="s">
        <v>783</v>
      </c>
      <c r="C207" s="17"/>
      <c r="D207" s="17"/>
      <c r="E207" s="17"/>
      <c r="F207" s="16"/>
      <c r="G207" s="16"/>
      <c r="H207" s="53" t="s">
        <v>34</v>
      </c>
      <c r="I207" s="17"/>
      <c r="J207" s="17"/>
      <c r="K207" s="17"/>
      <c r="L207" s="17"/>
      <c r="M207" s="17"/>
      <c r="N207" s="17"/>
      <c r="O207" s="17"/>
      <c r="P207" s="17"/>
      <c r="Q207" s="17"/>
      <c r="R207" s="17"/>
      <c r="S207" s="22"/>
      <c r="T207" s="22"/>
      <c r="U207" s="22"/>
      <c r="V207" s="22"/>
      <c r="W207" s="22"/>
      <c r="X207" s="22"/>
      <c r="Y207" s="22"/>
      <c r="Z207" s="22"/>
      <c r="AA207" s="22"/>
    </row>
    <row r="208" spans="1:27" ht="12.75">
      <c r="A208" s="273"/>
      <c r="B208" s="76" t="s">
        <v>783</v>
      </c>
      <c r="C208" s="20" t="s">
        <v>41</v>
      </c>
      <c r="D208" s="20" t="s">
        <v>19</v>
      </c>
      <c r="E208" s="20"/>
      <c r="F208" s="20"/>
      <c r="G208" s="16" t="s">
        <v>895</v>
      </c>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783</v>
      </c>
      <c r="C209" s="20"/>
      <c r="D209" s="20"/>
      <c r="E209" s="20"/>
      <c r="F209" s="20"/>
      <c r="G209" s="16"/>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783</v>
      </c>
      <c r="C210" s="20"/>
      <c r="D210" s="20"/>
      <c r="E210" s="92"/>
      <c r="F210" s="20"/>
      <c r="G210" s="17"/>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783</v>
      </c>
      <c r="C211" s="20"/>
      <c r="D211" s="20"/>
      <c r="E211" s="20"/>
      <c r="F211" s="20"/>
      <c r="G211" s="17"/>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45885</v>
      </c>
      <c r="B212" s="76" t="s">
        <v>78</v>
      </c>
      <c r="C212" s="20"/>
      <c r="D212" s="20"/>
      <c r="E212" s="20"/>
      <c r="F212" s="20"/>
      <c r="G212" s="17"/>
      <c r="H212" s="55" t="s">
        <v>17</v>
      </c>
      <c r="I212" s="20"/>
      <c r="J212" s="20"/>
      <c r="K212" s="20"/>
      <c r="L212" s="20"/>
      <c r="M212" s="20"/>
      <c r="N212" s="20"/>
      <c r="O212" s="20"/>
      <c r="P212" s="20"/>
      <c r="Q212" s="20"/>
      <c r="R212" s="20"/>
      <c r="S212" s="15"/>
      <c r="T212" s="15"/>
      <c r="U212" s="15"/>
      <c r="V212" s="15"/>
      <c r="W212" s="15"/>
      <c r="X212" s="15"/>
      <c r="Y212" s="15"/>
      <c r="Z212" s="15"/>
      <c r="AA212" s="15"/>
    </row>
    <row r="213" spans="1:27" ht="102">
      <c r="A213" s="273"/>
      <c r="B213" s="76" t="s">
        <v>78</v>
      </c>
      <c r="C213" s="20" t="s">
        <v>224</v>
      </c>
      <c r="D213" s="20" t="s">
        <v>19</v>
      </c>
      <c r="E213" s="20"/>
      <c r="F213" s="20"/>
      <c r="G213" s="17" t="s">
        <v>896</v>
      </c>
      <c r="H213" s="52" t="s">
        <v>22</v>
      </c>
      <c r="I213" s="20"/>
      <c r="J213" s="20"/>
      <c r="K213" s="20"/>
      <c r="L213" s="20"/>
      <c r="M213" s="20"/>
      <c r="N213" s="20"/>
      <c r="O213" s="20"/>
      <c r="P213" s="20"/>
      <c r="Q213" s="20"/>
      <c r="R213" s="20"/>
      <c r="S213" s="15"/>
      <c r="T213" s="15"/>
      <c r="U213" s="15"/>
      <c r="V213" s="15"/>
      <c r="W213" s="15"/>
      <c r="X213" s="15"/>
      <c r="Y213" s="15"/>
      <c r="Z213" s="15"/>
      <c r="AA213" s="15"/>
    </row>
    <row r="214" spans="1:27" ht="12.75">
      <c r="A214" s="273"/>
      <c r="B214" s="76" t="s">
        <v>78</v>
      </c>
      <c r="C214" s="20"/>
      <c r="D214" s="20"/>
      <c r="E214" s="20"/>
      <c r="F214" s="20"/>
      <c r="G214" s="17"/>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78</v>
      </c>
      <c r="C215" s="20"/>
      <c r="D215" s="20"/>
      <c r="E215" s="20"/>
      <c r="F215" s="20"/>
      <c r="G215" s="17"/>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78</v>
      </c>
      <c r="C216" s="20"/>
      <c r="D216" s="20"/>
      <c r="E216" s="20"/>
      <c r="F216" s="20"/>
      <c r="G216" s="17"/>
      <c r="H216" s="52" t="s">
        <v>26</v>
      </c>
      <c r="I216" s="20"/>
      <c r="J216" s="20"/>
      <c r="K216" s="20"/>
      <c r="L216" s="20"/>
      <c r="M216" s="20"/>
      <c r="N216" s="20"/>
      <c r="O216" s="20"/>
      <c r="P216" s="20"/>
      <c r="Q216" s="20"/>
      <c r="R216" s="20"/>
      <c r="S216" s="15"/>
      <c r="T216" s="15"/>
      <c r="U216" s="15"/>
      <c r="V216" s="15"/>
      <c r="W216" s="15"/>
      <c r="X216" s="15"/>
      <c r="Y216" s="15"/>
      <c r="Z216" s="15"/>
      <c r="AA216" s="15"/>
    </row>
    <row r="217" spans="1:27" ht="14.25">
      <c r="A217" s="273"/>
      <c r="B217" s="76" t="s">
        <v>78</v>
      </c>
      <c r="C217" s="20"/>
      <c r="D217" s="20"/>
      <c r="E217" s="78"/>
      <c r="F217" s="20"/>
      <c r="G217" s="17"/>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78</v>
      </c>
      <c r="C218" s="20"/>
      <c r="D218" s="20"/>
      <c r="E218" s="20"/>
      <c r="F218" s="20"/>
      <c r="G218" s="17"/>
      <c r="H218" s="52" t="s">
        <v>28</v>
      </c>
      <c r="I218" s="20"/>
      <c r="J218" s="20"/>
      <c r="K218" s="20"/>
      <c r="L218" s="20"/>
      <c r="M218" s="20"/>
      <c r="N218" s="20"/>
      <c r="O218" s="20"/>
      <c r="P218" s="20"/>
      <c r="Q218" s="20"/>
      <c r="R218" s="20"/>
      <c r="S218" s="15"/>
      <c r="T218" s="15"/>
      <c r="U218" s="15"/>
      <c r="V218" s="15"/>
      <c r="W218" s="15"/>
      <c r="X218" s="15"/>
      <c r="Y218" s="15"/>
      <c r="Z218" s="15"/>
      <c r="AA218" s="15"/>
    </row>
    <row r="219" spans="1:27" ht="15.75" customHeight="1">
      <c r="A219" s="273"/>
      <c r="B219" s="76" t="s">
        <v>78</v>
      </c>
      <c r="C219" s="20" t="s">
        <v>41</v>
      </c>
      <c r="D219" s="20" t="s">
        <v>19</v>
      </c>
      <c r="E219" s="20"/>
      <c r="F219" s="20"/>
      <c r="G219" s="17" t="s">
        <v>897</v>
      </c>
      <c r="H219" s="52" t="s">
        <v>29</v>
      </c>
      <c r="I219" s="20"/>
      <c r="J219" s="20"/>
      <c r="K219" s="20"/>
      <c r="L219" s="20"/>
      <c r="M219" s="20"/>
      <c r="N219" s="20"/>
      <c r="O219" s="20"/>
      <c r="P219" s="20"/>
      <c r="Q219" s="20"/>
      <c r="R219" s="20"/>
      <c r="S219" s="15"/>
      <c r="T219" s="15"/>
      <c r="U219" s="15"/>
      <c r="V219" s="15"/>
      <c r="W219" s="15"/>
      <c r="X219" s="15"/>
      <c r="Y219" s="15"/>
      <c r="Z219" s="15"/>
      <c r="AA219" s="15"/>
    </row>
    <row r="220" spans="1:27" ht="38.25">
      <c r="A220" s="273"/>
      <c r="B220" s="76" t="s">
        <v>51</v>
      </c>
      <c r="C220" s="20" t="s">
        <v>41</v>
      </c>
      <c r="D220" s="20" t="s">
        <v>19</v>
      </c>
      <c r="E220" s="76"/>
      <c r="F220" s="20"/>
      <c r="G220" s="17" t="s">
        <v>898</v>
      </c>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51</v>
      </c>
      <c r="C221" s="20"/>
      <c r="D221" s="20"/>
      <c r="E221" s="20"/>
      <c r="F221" s="93"/>
      <c r="G221" s="17"/>
      <c r="H221" s="52" t="s">
        <v>34</v>
      </c>
      <c r="I221" s="20"/>
      <c r="J221" s="20"/>
      <c r="K221" s="20"/>
      <c r="L221" s="20"/>
      <c r="M221" s="20"/>
      <c r="N221" s="20"/>
      <c r="O221" s="20"/>
      <c r="P221" s="20"/>
      <c r="Q221" s="20"/>
      <c r="R221" s="20"/>
      <c r="S221" s="15"/>
      <c r="T221" s="15"/>
      <c r="U221" s="15"/>
      <c r="V221" s="15"/>
      <c r="W221" s="15"/>
      <c r="X221" s="15"/>
      <c r="Y221" s="15"/>
      <c r="Z221" s="15"/>
      <c r="AA221" s="15"/>
    </row>
    <row r="222" spans="1:27" ht="114.75">
      <c r="A222" s="273"/>
      <c r="B222" s="76" t="s">
        <v>51</v>
      </c>
      <c r="C222" s="20" t="s">
        <v>41</v>
      </c>
      <c r="D222" s="20" t="s">
        <v>31</v>
      </c>
      <c r="E222" s="20"/>
      <c r="F222" s="20"/>
      <c r="G222" s="17" t="s">
        <v>899</v>
      </c>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51</v>
      </c>
      <c r="C223" s="20"/>
      <c r="D223" s="20"/>
      <c r="E223" s="20"/>
      <c r="F223" s="20"/>
      <c r="G223" s="17"/>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51</v>
      </c>
      <c r="C224" s="20"/>
      <c r="D224" s="20"/>
      <c r="E224" s="20"/>
      <c r="F224" s="20"/>
      <c r="G224" s="17"/>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51</v>
      </c>
      <c r="C225" s="20"/>
      <c r="D225" s="20"/>
      <c r="E225" s="20"/>
      <c r="F225" s="20"/>
      <c r="G225" s="17"/>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45886</v>
      </c>
      <c r="B226" s="76" t="s">
        <v>78</v>
      </c>
      <c r="C226" s="20"/>
      <c r="D226" s="20"/>
      <c r="E226" s="20"/>
      <c r="F226" s="20"/>
      <c r="G226" s="20"/>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78</v>
      </c>
      <c r="C227" s="20"/>
      <c r="D227" s="20"/>
      <c r="E227" s="20"/>
      <c r="F227" s="20"/>
      <c r="G227" s="17"/>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78</v>
      </c>
      <c r="C228" s="20"/>
      <c r="D228" s="20"/>
      <c r="E228" s="20"/>
      <c r="F228" s="20"/>
      <c r="G228" s="17"/>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78</v>
      </c>
      <c r="C229" s="20"/>
      <c r="D229" s="20"/>
      <c r="E229" s="20"/>
      <c r="F229" s="20"/>
      <c r="G229" s="17"/>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78</v>
      </c>
      <c r="C230" s="20"/>
      <c r="D230" s="20"/>
      <c r="E230" s="20"/>
      <c r="F230" s="20"/>
      <c r="G230" s="17"/>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78</v>
      </c>
      <c r="C231" s="20"/>
      <c r="D231" s="20"/>
      <c r="E231" s="20"/>
      <c r="F231" s="20"/>
      <c r="G231" s="17"/>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78</v>
      </c>
      <c r="C232" s="20"/>
      <c r="D232" s="20"/>
      <c r="E232" s="20"/>
      <c r="F232" s="20"/>
      <c r="G232" s="17"/>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78</v>
      </c>
      <c r="C233" s="20"/>
      <c r="D233" s="20"/>
      <c r="E233" s="20"/>
      <c r="F233" s="20"/>
      <c r="G233" s="16"/>
      <c r="H233" s="52" t="s">
        <v>29</v>
      </c>
      <c r="I233" s="20"/>
      <c r="J233" s="20"/>
      <c r="K233" s="20"/>
      <c r="L233" s="20"/>
      <c r="M233" s="20"/>
      <c r="N233" s="20"/>
      <c r="O233" s="20"/>
      <c r="P233" s="20"/>
      <c r="Q233" s="20"/>
      <c r="R233" s="20"/>
      <c r="S233" s="15"/>
      <c r="T233" s="15"/>
      <c r="U233" s="15"/>
      <c r="V233" s="15"/>
      <c r="W233" s="15"/>
      <c r="X233" s="15"/>
      <c r="Y233" s="15"/>
      <c r="Z233" s="15"/>
      <c r="AA233" s="15"/>
    </row>
    <row r="234" spans="1:27" ht="13.5" customHeight="1">
      <c r="A234" s="273"/>
      <c r="B234" s="76" t="s">
        <v>78</v>
      </c>
      <c r="C234" s="20"/>
      <c r="D234" s="20"/>
      <c r="E234" s="20"/>
      <c r="F234" s="20"/>
      <c r="G234" s="17"/>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78</v>
      </c>
      <c r="C235" s="20"/>
      <c r="D235" s="20"/>
      <c r="E235" s="20"/>
      <c r="F235" s="20"/>
      <c r="G235" s="17"/>
      <c r="H235" s="52" t="s">
        <v>34</v>
      </c>
      <c r="I235" s="20"/>
      <c r="J235" s="20"/>
      <c r="K235" s="20"/>
      <c r="L235" s="20"/>
      <c r="M235" s="20"/>
      <c r="N235" s="20"/>
      <c r="O235" s="20"/>
      <c r="P235" s="20"/>
      <c r="Q235" s="20"/>
      <c r="R235" s="20"/>
      <c r="S235" s="15"/>
      <c r="T235" s="15"/>
      <c r="U235" s="15"/>
      <c r="V235" s="15"/>
      <c r="W235" s="15"/>
      <c r="X235" s="15"/>
      <c r="Y235" s="15"/>
      <c r="Z235" s="15"/>
      <c r="AA235" s="15"/>
    </row>
    <row r="236" spans="1:27" ht="12.75">
      <c r="A236" s="273"/>
      <c r="B236" s="76" t="s">
        <v>51</v>
      </c>
      <c r="C236" s="20"/>
      <c r="D236" s="20"/>
      <c r="E236" s="20"/>
      <c r="F236" s="20"/>
      <c r="G236" s="17"/>
      <c r="H236" s="57" t="s">
        <v>35</v>
      </c>
      <c r="I236" s="20"/>
      <c r="J236" s="20"/>
      <c r="K236" s="20"/>
      <c r="L236" s="20"/>
      <c r="M236" s="20"/>
      <c r="N236" s="20"/>
      <c r="O236" s="20"/>
      <c r="P236" s="20"/>
      <c r="Q236" s="20"/>
      <c r="R236" s="20"/>
      <c r="S236" s="15"/>
      <c r="T236" s="15"/>
      <c r="U236" s="15"/>
      <c r="V236" s="15"/>
      <c r="W236" s="15"/>
      <c r="X236" s="15"/>
      <c r="Y236" s="15"/>
      <c r="Z236" s="15"/>
      <c r="AA236" s="15"/>
    </row>
    <row r="237" spans="1:27" ht="15" customHeight="1">
      <c r="A237" s="273"/>
      <c r="B237" s="76" t="s">
        <v>51</v>
      </c>
      <c r="C237" s="20"/>
      <c r="D237" s="20"/>
      <c r="E237" s="20"/>
      <c r="F237" s="20"/>
      <c r="G237" s="17"/>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51</v>
      </c>
      <c r="C238" s="20"/>
      <c r="D238" s="20"/>
      <c r="E238" s="20"/>
      <c r="F238" s="20"/>
      <c r="G238" s="17"/>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51</v>
      </c>
      <c r="C239" s="20"/>
      <c r="D239" s="20"/>
      <c r="E239" s="20"/>
      <c r="F239" s="20"/>
      <c r="G239" s="17"/>
      <c r="H239" s="54" t="s">
        <v>38</v>
      </c>
      <c r="I239" s="20"/>
      <c r="J239" s="20"/>
      <c r="K239" s="20"/>
      <c r="L239" s="20"/>
      <c r="M239" s="20"/>
      <c r="N239" s="20"/>
      <c r="O239" s="20"/>
      <c r="P239" s="20"/>
      <c r="Q239" s="20"/>
      <c r="R239" s="20"/>
      <c r="S239" s="15"/>
      <c r="T239" s="15"/>
      <c r="U239" s="15"/>
      <c r="V239" s="15"/>
      <c r="W239" s="15"/>
      <c r="X239" s="15"/>
      <c r="Y239" s="15"/>
      <c r="Z239" s="15"/>
      <c r="AA239" s="15"/>
    </row>
    <row r="240" spans="1:27" ht="12.75">
      <c r="A240" s="272">
        <v>45887</v>
      </c>
      <c r="B240" s="76" t="s">
        <v>51</v>
      </c>
      <c r="C240" s="20"/>
      <c r="D240" s="20"/>
      <c r="E240" s="20"/>
      <c r="F240" s="20"/>
      <c r="G240" s="17"/>
      <c r="H240" s="61" t="s">
        <v>17</v>
      </c>
      <c r="I240" s="20"/>
      <c r="J240" s="20"/>
      <c r="K240" s="20"/>
      <c r="L240" s="20"/>
      <c r="M240" s="20"/>
      <c r="N240" s="20"/>
      <c r="O240" s="20"/>
      <c r="P240" s="20"/>
      <c r="Q240" s="20"/>
      <c r="R240" s="20"/>
      <c r="S240" s="15"/>
      <c r="T240" s="15"/>
      <c r="U240" s="15"/>
      <c r="V240" s="15"/>
      <c r="W240" s="15"/>
      <c r="X240" s="15"/>
      <c r="Y240" s="15"/>
      <c r="Z240" s="15"/>
      <c r="AA240" s="15"/>
    </row>
    <row r="241" spans="1:27" ht="191.25">
      <c r="A241" s="273"/>
      <c r="B241" s="76" t="s">
        <v>51</v>
      </c>
      <c r="C241" s="20" t="s">
        <v>41</v>
      </c>
      <c r="D241" s="20" t="s">
        <v>19</v>
      </c>
      <c r="E241" s="20"/>
      <c r="F241" s="65" t="s">
        <v>900</v>
      </c>
      <c r="G241" s="17" t="s">
        <v>901</v>
      </c>
      <c r="H241" s="55" t="s">
        <v>22</v>
      </c>
      <c r="I241" s="20"/>
      <c r="J241" s="20"/>
      <c r="K241" s="20"/>
      <c r="L241" s="20"/>
      <c r="M241" s="20"/>
      <c r="N241" s="20"/>
      <c r="O241" s="20"/>
      <c r="P241" s="20"/>
      <c r="Q241" s="20"/>
      <c r="R241" s="20"/>
      <c r="S241" s="15"/>
      <c r="T241" s="15"/>
      <c r="U241" s="15"/>
      <c r="V241" s="15"/>
      <c r="W241" s="15"/>
      <c r="X241" s="15"/>
      <c r="Y241" s="15"/>
      <c r="Z241" s="15"/>
      <c r="AA241" s="15"/>
    </row>
    <row r="242" spans="1:27" ht="267.75">
      <c r="A242" s="273"/>
      <c r="B242" s="76" t="s">
        <v>51</v>
      </c>
      <c r="C242" s="20" t="s">
        <v>41</v>
      </c>
      <c r="D242" s="20" t="s">
        <v>19</v>
      </c>
      <c r="E242" s="92"/>
      <c r="F242" s="20"/>
      <c r="G242" s="17" t="s">
        <v>902</v>
      </c>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51</v>
      </c>
      <c r="C243" s="20"/>
      <c r="D243" s="20"/>
      <c r="E243" s="20"/>
      <c r="F243" s="20"/>
      <c r="G243" s="17"/>
      <c r="H243" s="55" t="s">
        <v>25</v>
      </c>
      <c r="I243" s="20"/>
      <c r="J243" s="20"/>
      <c r="K243" s="20"/>
      <c r="L243" s="20"/>
      <c r="M243" s="20"/>
      <c r="N243" s="20"/>
      <c r="O243" s="20"/>
      <c r="P243" s="20"/>
      <c r="Q243" s="20"/>
      <c r="R243" s="20"/>
      <c r="S243" s="15"/>
      <c r="T243" s="15"/>
      <c r="U243" s="15"/>
      <c r="V243" s="15"/>
      <c r="W243" s="15"/>
      <c r="X243" s="15"/>
      <c r="Y243" s="15"/>
      <c r="Z243" s="15"/>
      <c r="AA243" s="15"/>
    </row>
    <row r="244" spans="1:27" ht="114.75">
      <c r="A244" s="273"/>
      <c r="B244" s="76" t="s">
        <v>78</v>
      </c>
      <c r="C244" s="20" t="s">
        <v>102</v>
      </c>
      <c r="D244" s="20" t="s">
        <v>19</v>
      </c>
      <c r="E244" s="20"/>
      <c r="F244" s="20"/>
      <c r="G244" s="17" t="s">
        <v>903</v>
      </c>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78</v>
      </c>
      <c r="C245" s="20"/>
      <c r="D245" s="20"/>
      <c r="E245" s="20"/>
      <c r="F245" s="20"/>
      <c r="G245" s="17"/>
      <c r="H245" s="55" t="s">
        <v>27</v>
      </c>
      <c r="I245" s="20"/>
      <c r="J245" s="20"/>
      <c r="K245" s="20"/>
      <c r="L245" s="20"/>
      <c r="M245" s="20"/>
      <c r="N245" s="20"/>
      <c r="O245" s="20"/>
      <c r="P245" s="20"/>
      <c r="Q245" s="20"/>
      <c r="R245" s="20"/>
      <c r="S245" s="15"/>
      <c r="T245" s="15"/>
      <c r="U245" s="15"/>
      <c r="V245" s="15"/>
      <c r="W245" s="15"/>
      <c r="X245" s="15"/>
      <c r="Y245" s="15"/>
      <c r="Z245" s="15"/>
      <c r="AA245" s="15"/>
    </row>
    <row r="246" spans="1:27" ht="51">
      <c r="A246" s="273"/>
      <c r="B246" s="76" t="s">
        <v>78</v>
      </c>
      <c r="C246" s="20" t="s">
        <v>18</v>
      </c>
      <c r="D246" s="20" t="s">
        <v>19</v>
      </c>
      <c r="E246" s="20"/>
      <c r="F246" s="20"/>
      <c r="G246" s="17" t="s">
        <v>904</v>
      </c>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78</v>
      </c>
      <c r="C247" s="20"/>
      <c r="D247" s="20"/>
      <c r="E247" s="20"/>
      <c r="F247" s="20"/>
      <c r="G247" s="17"/>
      <c r="H247" s="55" t="s">
        <v>29</v>
      </c>
      <c r="I247" s="20"/>
      <c r="J247" s="20"/>
      <c r="K247" s="20"/>
      <c r="L247" s="20"/>
      <c r="M247" s="20"/>
      <c r="N247" s="20"/>
      <c r="O247" s="20"/>
      <c r="P247" s="20"/>
      <c r="Q247" s="20"/>
      <c r="R247" s="20"/>
      <c r="S247" s="15"/>
      <c r="T247" s="15"/>
      <c r="U247" s="15"/>
      <c r="V247" s="15"/>
      <c r="W247" s="15"/>
      <c r="X247" s="15"/>
      <c r="Y247" s="15"/>
      <c r="Z247" s="15"/>
      <c r="AA247" s="15"/>
    </row>
    <row r="248" spans="1:27" ht="89.25">
      <c r="A248" s="273"/>
      <c r="B248" s="76" t="s">
        <v>78</v>
      </c>
      <c r="C248" s="20" t="s">
        <v>355</v>
      </c>
      <c r="D248" s="20" t="s">
        <v>19</v>
      </c>
      <c r="E248" s="20"/>
      <c r="F248" s="20"/>
      <c r="G248" s="17" t="s">
        <v>905</v>
      </c>
      <c r="H248" s="55" t="s">
        <v>30</v>
      </c>
      <c r="I248" s="20"/>
      <c r="J248" s="20"/>
      <c r="K248" s="20"/>
      <c r="L248" s="20"/>
      <c r="M248" s="20"/>
      <c r="N248" s="20"/>
      <c r="O248" s="20"/>
      <c r="P248" s="20"/>
      <c r="Q248" s="20"/>
      <c r="R248" s="20"/>
      <c r="S248" s="15"/>
      <c r="T248" s="15"/>
      <c r="U248" s="15"/>
      <c r="V248" s="15"/>
      <c r="W248" s="15"/>
      <c r="X248" s="15"/>
      <c r="Y248" s="15"/>
      <c r="Z248" s="15"/>
      <c r="AA248" s="15"/>
    </row>
    <row r="249" spans="1:27" ht="25.5">
      <c r="A249" s="273"/>
      <c r="B249" s="76" t="s">
        <v>783</v>
      </c>
      <c r="C249" s="20" t="s">
        <v>18</v>
      </c>
      <c r="D249" s="20" t="s">
        <v>19</v>
      </c>
      <c r="E249" s="20"/>
      <c r="F249" s="20"/>
      <c r="G249" s="17" t="s">
        <v>906</v>
      </c>
      <c r="H249" s="55" t="s">
        <v>34</v>
      </c>
      <c r="I249" s="20"/>
      <c r="J249" s="20"/>
      <c r="K249" s="20"/>
      <c r="L249" s="20"/>
      <c r="M249" s="20"/>
      <c r="N249" s="20"/>
      <c r="O249" s="20"/>
      <c r="P249" s="20"/>
      <c r="Q249" s="20"/>
      <c r="R249" s="20"/>
      <c r="S249" s="15"/>
      <c r="T249" s="15"/>
      <c r="U249" s="15"/>
      <c r="V249" s="15"/>
      <c r="W249" s="15"/>
      <c r="X249" s="15"/>
      <c r="Y249" s="15"/>
      <c r="Z249" s="15"/>
      <c r="AA249" s="15"/>
    </row>
    <row r="250" spans="1:27" ht="25.5">
      <c r="A250" s="273"/>
      <c r="B250" s="76" t="s">
        <v>783</v>
      </c>
      <c r="C250" s="20" t="s">
        <v>18</v>
      </c>
      <c r="D250" s="20" t="s">
        <v>19</v>
      </c>
      <c r="E250" s="20"/>
      <c r="F250" s="20"/>
      <c r="G250" s="17" t="s">
        <v>907</v>
      </c>
      <c r="H250" s="55" t="s">
        <v>35</v>
      </c>
      <c r="I250" s="20"/>
      <c r="J250" s="20"/>
      <c r="K250" s="20"/>
      <c r="L250" s="20"/>
      <c r="M250" s="20"/>
      <c r="N250" s="20"/>
      <c r="O250" s="20"/>
      <c r="P250" s="20"/>
      <c r="Q250" s="20"/>
      <c r="R250" s="20"/>
      <c r="S250" s="15"/>
      <c r="T250" s="15"/>
      <c r="U250" s="15"/>
      <c r="V250" s="15"/>
      <c r="W250" s="15"/>
      <c r="X250" s="15"/>
      <c r="Y250" s="15"/>
      <c r="Z250" s="15"/>
      <c r="AA250" s="15"/>
    </row>
    <row r="251" spans="1:27" ht="165.75">
      <c r="A251" s="273"/>
      <c r="B251" s="76" t="s">
        <v>783</v>
      </c>
      <c r="C251" s="20" t="s">
        <v>41</v>
      </c>
      <c r="D251" s="20" t="s">
        <v>19</v>
      </c>
      <c r="E251" s="20"/>
      <c r="F251" s="20"/>
      <c r="G251" s="17" t="s">
        <v>908</v>
      </c>
      <c r="H251" s="55" t="s">
        <v>36</v>
      </c>
      <c r="I251" s="20"/>
      <c r="J251" s="20"/>
      <c r="K251" s="20"/>
      <c r="L251" s="20"/>
      <c r="M251" s="20"/>
      <c r="N251" s="20"/>
      <c r="O251" s="20"/>
      <c r="P251" s="20"/>
      <c r="Q251" s="20"/>
      <c r="R251" s="20"/>
      <c r="S251" s="15"/>
      <c r="T251" s="15"/>
      <c r="U251" s="15"/>
      <c r="V251" s="15"/>
      <c r="W251" s="15"/>
      <c r="X251" s="15"/>
      <c r="Y251" s="15"/>
      <c r="Z251" s="15"/>
      <c r="AA251" s="15"/>
    </row>
    <row r="252" spans="1:27" ht="76.5">
      <c r="A252" s="273"/>
      <c r="B252" s="76" t="s">
        <v>783</v>
      </c>
      <c r="C252" s="20" t="s">
        <v>102</v>
      </c>
      <c r="D252" s="20" t="s">
        <v>19</v>
      </c>
      <c r="E252" s="20"/>
      <c r="F252" s="20"/>
      <c r="G252" s="17" t="s">
        <v>909</v>
      </c>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783</v>
      </c>
      <c r="C253" s="20"/>
      <c r="D253" s="20"/>
      <c r="E253" s="20"/>
      <c r="F253" s="20"/>
      <c r="G253" s="16"/>
      <c r="H253" s="62" t="s">
        <v>38</v>
      </c>
      <c r="I253" s="20"/>
      <c r="J253" s="20"/>
      <c r="K253" s="20"/>
      <c r="L253" s="20"/>
      <c r="M253" s="20"/>
      <c r="N253" s="20"/>
      <c r="O253" s="20"/>
      <c r="P253" s="20"/>
      <c r="Q253" s="20"/>
      <c r="R253" s="20"/>
      <c r="S253" s="15"/>
      <c r="T253" s="15"/>
      <c r="U253" s="15"/>
      <c r="V253" s="15"/>
      <c r="W253" s="15"/>
      <c r="X253" s="15"/>
      <c r="Y253" s="15"/>
      <c r="Z253" s="15"/>
      <c r="AA253" s="15"/>
    </row>
    <row r="254" spans="1:27" ht="25.5">
      <c r="A254" s="272">
        <v>45888</v>
      </c>
      <c r="B254" s="76" t="s">
        <v>51</v>
      </c>
      <c r="C254" s="20" t="s">
        <v>18</v>
      </c>
      <c r="D254" s="20" t="s">
        <v>19</v>
      </c>
      <c r="E254" s="20"/>
      <c r="F254" s="20"/>
      <c r="G254" s="17" t="s">
        <v>910</v>
      </c>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51</v>
      </c>
      <c r="C255" s="20"/>
      <c r="D255" s="20"/>
      <c r="E255" s="20"/>
      <c r="F255" s="20"/>
      <c r="G255" s="17"/>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51</v>
      </c>
      <c r="C256" s="20" t="s">
        <v>18</v>
      </c>
      <c r="D256" s="20" t="s">
        <v>19</v>
      </c>
      <c r="E256" s="20"/>
      <c r="F256" s="20"/>
      <c r="G256" s="17" t="s">
        <v>911</v>
      </c>
      <c r="H256" s="55" t="s">
        <v>24</v>
      </c>
      <c r="I256" s="20"/>
      <c r="J256" s="20"/>
      <c r="K256" s="20"/>
      <c r="L256" s="20"/>
      <c r="M256" s="20"/>
      <c r="N256" s="20"/>
      <c r="O256" s="20"/>
      <c r="P256" s="20"/>
      <c r="Q256" s="20"/>
      <c r="R256" s="20"/>
      <c r="S256" s="15"/>
      <c r="T256" s="15"/>
      <c r="U256" s="15"/>
      <c r="V256" s="15"/>
      <c r="W256" s="15"/>
      <c r="X256" s="15"/>
      <c r="Y256" s="15"/>
      <c r="Z256" s="15"/>
      <c r="AA256" s="15"/>
    </row>
    <row r="257" spans="1:27" ht="293.25">
      <c r="A257" s="273"/>
      <c r="B257" s="76" t="s">
        <v>51</v>
      </c>
      <c r="C257" s="20" t="s">
        <v>41</v>
      </c>
      <c r="D257" s="20" t="s">
        <v>19</v>
      </c>
      <c r="E257" s="20"/>
      <c r="F257" s="20"/>
      <c r="G257" s="17" t="s">
        <v>912</v>
      </c>
      <c r="H257" s="55" t="s">
        <v>25</v>
      </c>
      <c r="I257" s="20"/>
      <c r="J257" s="20"/>
      <c r="K257" s="20"/>
      <c r="L257" s="20"/>
      <c r="M257" s="20"/>
      <c r="N257" s="20"/>
      <c r="O257" s="20"/>
      <c r="P257" s="20"/>
      <c r="Q257" s="20"/>
      <c r="R257" s="20"/>
      <c r="S257" s="15"/>
      <c r="T257" s="15"/>
      <c r="U257" s="15"/>
      <c r="V257" s="15"/>
      <c r="W257" s="15"/>
      <c r="X257" s="15"/>
      <c r="Y257" s="15"/>
      <c r="Z257" s="15"/>
      <c r="AA257" s="15"/>
    </row>
    <row r="258" spans="1:27" ht="51">
      <c r="A258" s="273"/>
      <c r="B258" s="76" t="s">
        <v>78</v>
      </c>
      <c r="C258" s="20" t="s">
        <v>54</v>
      </c>
      <c r="D258" s="20" t="s">
        <v>19</v>
      </c>
      <c r="E258" s="20"/>
      <c r="F258" s="20"/>
      <c r="G258" s="17" t="s">
        <v>913</v>
      </c>
      <c r="H258" s="55" t="s">
        <v>26</v>
      </c>
      <c r="I258" s="20"/>
      <c r="J258" s="20"/>
      <c r="K258" s="20"/>
      <c r="L258" s="20"/>
      <c r="M258" s="20"/>
      <c r="N258" s="20"/>
      <c r="O258" s="20"/>
      <c r="P258" s="20"/>
      <c r="Q258" s="20"/>
      <c r="R258" s="20"/>
      <c r="S258" s="15"/>
      <c r="T258" s="15"/>
      <c r="U258" s="15"/>
      <c r="V258" s="15"/>
      <c r="W258" s="15"/>
      <c r="X258" s="15"/>
      <c r="Y258" s="15"/>
      <c r="Z258" s="15"/>
      <c r="AA258" s="15"/>
    </row>
    <row r="259" spans="1:27" ht="25.5">
      <c r="A259" s="273"/>
      <c r="B259" s="76" t="s">
        <v>78</v>
      </c>
      <c r="C259" s="20" t="s">
        <v>18</v>
      </c>
      <c r="D259" s="20" t="s">
        <v>19</v>
      </c>
      <c r="E259" s="20"/>
      <c r="F259" s="20"/>
      <c r="G259" s="17" t="s">
        <v>914</v>
      </c>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t="s">
        <v>18</v>
      </c>
      <c r="D260" s="20" t="s">
        <v>19</v>
      </c>
      <c r="E260" s="20"/>
      <c r="F260" s="20"/>
      <c r="G260" s="17" t="s">
        <v>915</v>
      </c>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17"/>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t="s">
        <v>41</v>
      </c>
      <c r="D262" s="20" t="s">
        <v>19</v>
      </c>
      <c r="E262" s="20"/>
      <c r="F262" s="20"/>
      <c r="G262" s="16" t="s">
        <v>916</v>
      </c>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78</v>
      </c>
      <c r="C263" s="20"/>
      <c r="D263" s="20"/>
      <c r="E263" s="20"/>
      <c r="G263" s="74"/>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78</v>
      </c>
      <c r="C264" s="20"/>
      <c r="D264" s="20"/>
      <c r="E264" s="20"/>
      <c r="F264" s="20"/>
      <c r="G264" s="17"/>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78</v>
      </c>
      <c r="C265" s="20"/>
      <c r="D265" s="20"/>
      <c r="E265" s="20"/>
      <c r="F265" s="20"/>
      <c r="G265" s="17"/>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78</v>
      </c>
      <c r="C266" s="20"/>
      <c r="D266" s="20"/>
      <c r="E266" s="20"/>
      <c r="F266" s="20"/>
      <c r="G266" s="17"/>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78</v>
      </c>
      <c r="C267" s="20"/>
      <c r="D267" s="20"/>
      <c r="E267" s="20"/>
      <c r="F267" s="20"/>
      <c r="G267" s="17"/>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45889</v>
      </c>
      <c r="B268" s="76" t="s">
        <v>51</v>
      </c>
      <c r="C268" s="20" t="s">
        <v>18</v>
      </c>
      <c r="D268" s="20" t="s">
        <v>19</v>
      </c>
      <c r="E268" s="20"/>
      <c r="F268" s="20"/>
      <c r="G268" s="16" t="s">
        <v>917</v>
      </c>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51</v>
      </c>
      <c r="C269" s="20"/>
      <c r="D269" s="20"/>
      <c r="E269" s="20"/>
      <c r="F269" s="20"/>
      <c r="G269" s="17"/>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51</v>
      </c>
      <c r="C270" s="20"/>
      <c r="D270" s="20"/>
      <c r="E270" s="20"/>
      <c r="F270" s="20"/>
      <c r="G270" s="17"/>
      <c r="H270" s="55" t="s">
        <v>24</v>
      </c>
      <c r="I270" s="20"/>
      <c r="J270" s="20"/>
      <c r="K270" s="20"/>
      <c r="L270" s="20"/>
      <c r="M270" s="20"/>
      <c r="N270" s="20"/>
      <c r="O270" s="20"/>
      <c r="P270" s="20"/>
      <c r="Q270" s="20"/>
      <c r="R270" s="20"/>
      <c r="S270" s="15"/>
      <c r="T270" s="15"/>
      <c r="U270" s="15"/>
      <c r="V270" s="15"/>
      <c r="W270" s="15"/>
      <c r="X270" s="15"/>
      <c r="Y270" s="15"/>
      <c r="Z270" s="15"/>
      <c r="AA270" s="15"/>
    </row>
    <row r="271" spans="1:27" ht="51">
      <c r="A271" s="273"/>
      <c r="B271" s="76" t="s">
        <v>51</v>
      </c>
      <c r="C271" s="20" t="s">
        <v>18</v>
      </c>
      <c r="D271" s="20" t="s">
        <v>19</v>
      </c>
      <c r="E271" s="20" t="s">
        <v>918</v>
      </c>
      <c r="F271" s="20"/>
      <c r="G271" s="59" t="s">
        <v>919</v>
      </c>
      <c r="H271" s="55" t="s">
        <v>25</v>
      </c>
      <c r="I271" s="20"/>
      <c r="J271" s="20"/>
      <c r="K271" s="20"/>
      <c r="L271" s="20"/>
      <c r="M271" s="20"/>
      <c r="N271" s="20"/>
      <c r="O271" s="20"/>
      <c r="P271" s="20"/>
      <c r="Q271" s="20"/>
      <c r="R271" s="20"/>
      <c r="S271" s="15"/>
      <c r="T271" s="15"/>
      <c r="U271" s="15"/>
      <c r="V271" s="15"/>
      <c r="W271" s="15"/>
      <c r="X271" s="15"/>
      <c r="Y271" s="15"/>
      <c r="Z271" s="15"/>
      <c r="AA271" s="15"/>
    </row>
    <row r="272" spans="1:27" ht="13.5" customHeight="1">
      <c r="A272" s="273"/>
      <c r="B272" s="76" t="s">
        <v>78</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78</v>
      </c>
      <c r="C273" s="20" t="s">
        <v>18</v>
      </c>
      <c r="D273" s="20" t="s">
        <v>19</v>
      </c>
      <c r="E273" s="20"/>
      <c r="F273" s="20"/>
      <c r="G273" s="17" t="s">
        <v>920</v>
      </c>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78</v>
      </c>
      <c r="C274" s="20"/>
      <c r="D274" s="20"/>
      <c r="E274" s="20"/>
      <c r="F274" s="20"/>
      <c r="G274" s="16"/>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78</v>
      </c>
      <c r="C275" s="20"/>
      <c r="D275" s="20"/>
      <c r="E275" s="20"/>
      <c r="F275" s="20"/>
      <c r="G275" s="16"/>
      <c r="H275" s="55" t="s">
        <v>29</v>
      </c>
      <c r="I275" s="20"/>
      <c r="J275" s="20"/>
      <c r="K275" s="20"/>
      <c r="L275" s="20"/>
      <c r="M275" s="20"/>
      <c r="N275" s="20"/>
      <c r="O275" s="20"/>
      <c r="P275" s="20"/>
      <c r="Q275" s="20"/>
      <c r="R275" s="20"/>
      <c r="S275" s="15"/>
      <c r="T275" s="15"/>
      <c r="U275" s="15"/>
      <c r="V275" s="15"/>
      <c r="W275" s="15"/>
      <c r="X275" s="15"/>
      <c r="Y275" s="15"/>
      <c r="Z275" s="15"/>
      <c r="AA275" s="15"/>
    </row>
    <row r="276" spans="1:27" ht="63.75">
      <c r="A276" s="273"/>
      <c r="B276" s="76" t="s">
        <v>78</v>
      </c>
      <c r="C276" s="20" t="s">
        <v>399</v>
      </c>
      <c r="D276" s="20" t="s">
        <v>19</v>
      </c>
      <c r="E276" s="20"/>
      <c r="F276" s="20"/>
      <c r="G276" s="17" t="s">
        <v>921</v>
      </c>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783</v>
      </c>
      <c r="C277" s="20"/>
      <c r="D277" s="20"/>
      <c r="E277" s="20"/>
      <c r="F277" s="20"/>
      <c r="G277" s="17"/>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783</v>
      </c>
      <c r="C278" s="20"/>
      <c r="D278" s="20"/>
      <c r="E278" s="20"/>
      <c r="F278" s="20"/>
      <c r="G278" s="17"/>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783</v>
      </c>
      <c r="C279" s="20"/>
      <c r="D279" s="20"/>
      <c r="E279" s="20"/>
      <c r="F279" s="20"/>
      <c r="G279" s="17"/>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783</v>
      </c>
      <c r="C280" s="20"/>
      <c r="D280" s="20"/>
      <c r="E280" s="20"/>
      <c r="F280" s="20"/>
      <c r="G280" s="17"/>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783</v>
      </c>
      <c r="C281" s="20"/>
      <c r="D281" s="20"/>
      <c r="E281" s="20"/>
      <c r="F281" s="20"/>
      <c r="G281" s="17"/>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45890</v>
      </c>
      <c r="B282" s="76" t="s">
        <v>51</v>
      </c>
      <c r="C282" s="20"/>
      <c r="D282" s="20"/>
      <c r="E282" s="20"/>
      <c r="F282" s="20"/>
      <c r="G282" s="17"/>
      <c r="H282" s="61" t="s">
        <v>17</v>
      </c>
      <c r="I282" s="20"/>
      <c r="J282" s="20"/>
      <c r="K282" s="20"/>
      <c r="L282" s="20"/>
      <c r="M282" s="20"/>
      <c r="N282" s="20"/>
      <c r="O282" s="20"/>
      <c r="P282" s="20"/>
      <c r="Q282" s="20"/>
      <c r="R282" s="20"/>
      <c r="S282" s="15"/>
      <c r="T282" s="15"/>
      <c r="U282" s="15"/>
      <c r="V282" s="15"/>
      <c r="W282" s="15"/>
      <c r="X282" s="15"/>
      <c r="Y282" s="15"/>
      <c r="Z282" s="15"/>
      <c r="AA282" s="15"/>
    </row>
    <row r="283" spans="1:27" ht="25.5">
      <c r="A283" s="273"/>
      <c r="B283" s="76" t="s">
        <v>51</v>
      </c>
      <c r="C283" s="20" t="s">
        <v>18</v>
      </c>
      <c r="D283" s="20" t="s">
        <v>19</v>
      </c>
      <c r="E283" s="20"/>
      <c r="F283" s="20"/>
      <c r="G283" s="17" t="s">
        <v>922</v>
      </c>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51</v>
      </c>
      <c r="C284" s="20"/>
      <c r="D284" s="20"/>
      <c r="E284" s="20"/>
      <c r="F284" s="20"/>
      <c r="G284" s="17"/>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51</v>
      </c>
      <c r="C285" s="20"/>
      <c r="D285" s="20"/>
      <c r="E285" s="20"/>
      <c r="F285" s="20"/>
      <c r="G285" s="17"/>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78</v>
      </c>
      <c r="C286" s="20"/>
      <c r="D286" s="20"/>
      <c r="E286" s="20"/>
      <c r="F286" s="20"/>
      <c r="G286" s="17"/>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78</v>
      </c>
      <c r="C287" s="20"/>
      <c r="D287" s="20"/>
      <c r="E287" s="20"/>
      <c r="F287" s="20"/>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78</v>
      </c>
      <c r="C288" s="20"/>
      <c r="D288" s="20"/>
      <c r="E288" s="20"/>
      <c r="F288" s="88"/>
      <c r="G288" s="17"/>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78</v>
      </c>
      <c r="C289" s="20"/>
      <c r="D289" s="20"/>
      <c r="E289" s="20"/>
      <c r="F289" s="20"/>
      <c r="G289" s="17"/>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78</v>
      </c>
      <c r="C291" s="20"/>
      <c r="D291" s="20"/>
      <c r="E291" s="20"/>
      <c r="F291" s="20"/>
      <c r="G291" s="17"/>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78</v>
      </c>
      <c r="C292" s="20"/>
      <c r="D292" s="20"/>
      <c r="E292" s="20"/>
      <c r="F292" s="20"/>
      <c r="G292" s="17"/>
      <c r="H292" s="55" t="s">
        <v>35</v>
      </c>
      <c r="I292" s="20"/>
      <c r="J292" s="20"/>
      <c r="K292" s="20"/>
      <c r="L292" s="20"/>
      <c r="M292" s="20"/>
      <c r="N292" s="20"/>
      <c r="O292" s="20"/>
      <c r="P292" s="20"/>
      <c r="Q292" s="20"/>
      <c r="R292" s="20"/>
      <c r="S292" s="15"/>
      <c r="T292" s="15"/>
      <c r="U292" s="15"/>
      <c r="V292" s="15"/>
      <c r="W292" s="15"/>
      <c r="X292" s="15"/>
      <c r="Y292" s="15"/>
      <c r="Z292" s="15"/>
      <c r="AA292" s="15"/>
    </row>
    <row r="293" spans="1:27" ht="114.75">
      <c r="A293" s="273"/>
      <c r="B293" s="76" t="s">
        <v>78</v>
      </c>
      <c r="C293" s="20" t="s">
        <v>18</v>
      </c>
      <c r="D293" s="20" t="s">
        <v>19</v>
      </c>
      <c r="E293" s="20"/>
      <c r="F293" s="20"/>
      <c r="G293" s="17" t="s">
        <v>923</v>
      </c>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78</v>
      </c>
      <c r="C294" s="20"/>
      <c r="D294" s="20"/>
      <c r="E294" s="20"/>
      <c r="F294" s="20"/>
      <c r="G294" s="17"/>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78</v>
      </c>
      <c r="C295" s="20"/>
      <c r="D295" s="20"/>
      <c r="E295" s="20"/>
      <c r="F295" s="20"/>
      <c r="G295" s="17"/>
      <c r="H295" s="62" t="s">
        <v>38</v>
      </c>
      <c r="I295" s="20"/>
      <c r="J295" s="20"/>
      <c r="K295" s="20"/>
      <c r="L295" s="20"/>
      <c r="M295" s="20"/>
      <c r="N295" s="20"/>
      <c r="O295" s="20"/>
      <c r="P295" s="20"/>
      <c r="Q295" s="20"/>
      <c r="R295" s="20"/>
      <c r="S295" s="15"/>
      <c r="T295" s="15"/>
      <c r="U295" s="15"/>
      <c r="V295" s="15"/>
      <c r="W295" s="15"/>
      <c r="X295" s="15"/>
      <c r="Y295" s="15"/>
      <c r="Z295" s="15"/>
      <c r="AA295" s="15"/>
    </row>
    <row r="296" spans="1:27" ht="15">
      <c r="A296" s="272">
        <v>45891</v>
      </c>
      <c r="B296" s="76" t="s">
        <v>51</v>
      </c>
      <c r="C296" s="20"/>
      <c r="D296" s="20"/>
      <c r="E296" s="20"/>
      <c r="F296" s="96"/>
      <c r="G296" s="17"/>
      <c r="H296" s="61" t="s">
        <v>17</v>
      </c>
      <c r="I296" s="20"/>
      <c r="J296" s="20"/>
      <c r="K296" s="20"/>
      <c r="L296" s="20"/>
      <c r="M296" s="20"/>
      <c r="N296" s="20"/>
      <c r="O296" s="20"/>
      <c r="P296" s="20"/>
      <c r="Q296" s="20"/>
      <c r="R296" s="20"/>
      <c r="S296" s="15"/>
      <c r="T296" s="15"/>
      <c r="U296" s="15"/>
      <c r="V296" s="15"/>
      <c r="W296" s="15"/>
      <c r="X296" s="15"/>
      <c r="Y296" s="15"/>
      <c r="Z296" s="15"/>
      <c r="AA296" s="15"/>
    </row>
    <row r="297" spans="1:27" ht="76.5">
      <c r="A297" s="273"/>
      <c r="B297" s="76" t="s">
        <v>51</v>
      </c>
      <c r="C297" s="20" t="s">
        <v>18</v>
      </c>
      <c r="D297" s="20" t="s">
        <v>19</v>
      </c>
      <c r="E297" s="20" t="s">
        <v>924</v>
      </c>
      <c r="F297" s="20"/>
      <c r="G297" s="17" t="s">
        <v>925</v>
      </c>
      <c r="H297" s="55" t="s">
        <v>22</v>
      </c>
      <c r="I297" s="20"/>
      <c r="J297" s="20"/>
      <c r="K297" s="20"/>
      <c r="L297" s="20"/>
      <c r="M297" s="20"/>
      <c r="N297" s="20"/>
      <c r="O297" s="20"/>
      <c r="P297" s="20"/>
      <c r="Q297" s="20"/>
      <c r="R297" s="20"/>
      <c r="S297" s="15"/>
      <c r="T297" s="15"/>
      <c r="U297" s="15"/>
      <c r="V297" s="15"/>
      <c r="W297" s="15"/>
      <c r="X297" s="15"/>
      <c r="Y297" s="15"/>
      <c r="Z297" s="15"/>
      <c r="AA297" s="15"/>
    </row>
    <row r="298" spans="1:27" ht="15">
      <c r="A298" s="273"/>
      <c r="B298" s="76" t="s">
        <v>51</v>
      </c>
      <c r="C298" s="20"/>
      <c r="D298" s="20"/>
      <c r="E298" s="20"/>
      <c r="F298" s="96"/>
      <c r="G298" s="17"/>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78</v>
      </c>
      <c r="C299" s="20"/>
      <c r="D299" s="20"/>
      <c r="E299" s="20"/>
      <c r="F299" s="20"/>
      <c r="G299" s="17"/>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78</v>
      </c>
      <c r="C300" s="20"/>
      <c r="D300" s="20"/>
      <c r="E300" s="20"/>
      <c r="F300" s="20"/>
      <c r="G300" s="17"/>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78</v>
      </c>
      <c r="C301" s="20"/>
      <c r="D301" s="20"/>
      <c r="E301" s="20"/>
      <c r="F301" s="20"/>
      <c r="G301" s="17"/>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78</v>
      </c>
      <c r="C302" s="20"/>
      <c r="D302" s="20"/>
      <c r="E302" s="20"/>
      <c r="F302" s="20"/>
      <c r="G302" s="17"/>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17"/>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78</v>
      </c>
      <c r="C304" s="20"/>
      <c r="D304" s="20"/>
      <c r="E304" s="20"/>
      <c r="F304" s="20"/>
      <c r="G304" s="17"/>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783</v>
      </c>
      <c r="C305" s="20"/>
      <c r="D305" s="20"/>
      <c r="E305" s="20"/>
      <c r="F305" s="20"/>
      <c r="G305" s="17"/>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783</v>
      </c>
      <c r="C306" s="20"/>
      <c r="D306" s="20"/>
      <c r="E306" s="20"/>
      <c r="F306" s="20"/>
      <c r="G306" s="17"/>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783</v>
      </c>
      <c r="C307" s="20"/>
      <c r="D307" s="20"/>
      <c r="E307" s="20"/>
      <c r="F307" s="20"/>
      <c r="G307" s="17"/>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783</v>
      </c>
      <c r="C308" s="20"/>
      <c r="D308" s="20"/>
      <c r="E308" s="20"/>
      <c r="F308" s="20"/>
      <c r="G308" s="17"/>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783</v>
      </c>
      <c r="C309" s="20"/>
      <c r="D309" s="20"/>
      <c r="E309" s="20"/>
      <c r="F309" s="20"/>
      <c r="G309" s="17"/>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45892</v>
      </c>
      <c r="B310" s="76" t="s">
        <v>78</v>
      </c>
      <c r="C310" s="20"/>
      <c r="D310" s="20"/>
      <c r="E310" s="20"/>
      <c r="F310" s="20"/>
      <c r="G310" s="17"/>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78</v>
      </c>
      <c r="C311" s="20"/>
      <c r="D311" s="20"/>
      <c r="E311" s="20"/>
      <c r="F311" s="20"/>
      <c r="G311" s="17"/>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78</v>
      </c>
      <c r="C312" s="20"/>
      <c r="D312" s="20"/>
      <c r="E312" s="20"/>
      <c r="F312" s="20"/>
      <c r="G312" s="17"/>
      <c r="H312" s="55" t="s">
        <v>24</v>
      </c>
      <c r="I312" s="20"/>
      <c r="J312" s="20"/>
      <c r="K312" s="20"/>
      <c r="L312" s="20"/>
      <c r="M312" s="20"/>
      <c r="N312" s="20"/>
      <c r="O312" s="20"/>
      <c r="P312" s="20"/>
      <c r="Q312" s="20"/>
      <c r="R312" s="20"/>
      <c r="S312" s="15"/>
      <c r="T312" s="15"/>
      <c r="U312" s="15"/>
      <c r="V312" s="15"/>
      <c r="W312" s="15"/>
      <c r="X312" s="15"/>
      <c r="Y312" s="15"/>
      <c r="Z312" s="15"/>
      <c r="AA312" s="15"/>
    </row>
    <row r="313" spans="1:27" ht="165.75">
      <c r="A313" s="273"/>
      <c r="B313" s="76" t="s">
        <v>78</v>
      </c>
      <c r="C313" s="20" t="s">
        <v>18</v>
      </c>
      <c r="D313" s="20" t="s">
        <v>19</v>
      </c>
      <c r="E313" s="78"/>
      <c r="F313" s="78"/>
      <c r="G313" s="17" t="s">
        <v>926</v>
      </c>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78</v>
      </c>
      <c r="C314" s="20"/>
      <c r="D314" s="20"/>
      <c r="E314" s="20"/>
      <c r="F314" s="20"/>
      <c r="G314" s="17"/>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78</v>
      </c>
      <c r="C315" s="20"/>
      <c r="D315" s="20"/>
      <c r="E315" s="20"/>
      <c r="F315" s="20"/>
      <c r="G315" s="17"/>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v>
      </c>
      <c r="C316" s="20"/>
      <c r="D316" s="20"/>
      <c r="E316" s="20"/>
      <c r="F316" s="20"/>
      <c r="G316" s="16"/>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78</v>
      </c>
      <c r="C317" s="20"/>
      <c r="D317" s="20"/>
      <c r="E317" s="20"/>
      <c r="F317" s="20"/>
      <c r="G317" s="17"/>
      <c r="H317" s="55" t="s">
        <v>29</v>
      </c>
      <c r="I317" s="20"/>
      <c r="J317" s="20"/>
      <c r="K317" s="20"/>
      <c r="L317" s="20"/>
      <c r="M317" s="20"/>
      <c r="N317" s="20"/>
      <c r="O317" s="20"/>
      <c r="P317" s="20"/>
      <c r="Q317" s="20"/>
      <c r="R317" s="20"/>
      <c r="S317" s="15"/>
      <c r="T317" s="15"/>
      <c r="U317" s="15"/>
      <c r="V317" s="15"/>
      <c r="W317" s="15"/>
      <c r="X317" s="15"/>
      <c r="Y317" s="15"/>
      <c r="Z317" s="15"/>
      <c r="AA317" s="15"/>
    </row>
    <row r="318" spans="1:27" ht="51">
      <c r="A318" s="273"/>
      <c r="B318" s="76" t="s">
        <v>783</v>
      </c>
      <c r="C318" s="20" t="s">
        <v>18</v>
      </c>
      <c r="D318" s="20" t="s">
        <v>19</v>
      </c>
      <c r="E318" s="20"/>
      <c r="F318" s="20"/>
      <c r="G318" s="17" t="s">
        <v>927</v>
      </c>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783</v>
      </c>
      <c r="C319" s="20"/>
      <c r="D319" s="20"/>
      <c r="E319" s="20"/>
      <c r="F319" s="20"/>
      <c r="G319" s="17"/>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78</v>
      </c>
      <c r="C320" s="20"/>
      <c r="D320" s="20"/>
      <c r="E320" s="20"/>
      <c r="F320" s="20"/>
      <c r="G320" s="17"/>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78</v>
      </c>
      <c r="C321" s="20"/>
      <c r="D321" s="20"/>
      <c r="E321" s="20"/>
      <c r="F321" s="20"/>
      <c r="G321" s="17"/>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78</v>
      </c>
      <c r="C322" s="20"/>
      <c r="D322" s="20"/>
      <c r="E322" s="20"/>
      <c r="F322" s="20"/>
      <c r="G322" s="17"/>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78</v>
      </c>
      <c r="C323" s="20"/>
      <c r="D323" s="20"/>
      <c r="E323" s="20"/>
      <c r="F323" s="20"/>
      <c r="G323" s="17"/>
      <c r="H323" s="62" t="s">
        <v>38</v>
      </c>
      <c r="I323" s="20"/>
      <c r="J323" s="20"/>
      <c r="K323" s="20"/>
      <c r="L323" s="20"/>
      <c r="M323" s="20"/>
      <c r="N323" s="20"/>
      <c r="O323" s="20"/>
      <c r="P323" s="20"/>
      <c r="Q323" s="20"/>
      <c r="R323" s="20"/>
      <c r="S323" s="15"/>
      <c r="T323" s="15"/>
      <c r="U323" s="15"/>
      <c r="V323" s="15"/>
      <c r="W323" s="15"/>
      <c r="X323" s="15"/>
      <c r="Y323" s="15"/>
      <c r="Z323" s="15"/>
      <c r="AA323" s="15"/>
    </row>
    <row r="324" spans="1:27" ht="51">
      <c r="A324" s="272">
        <v>45893</v>
      </c>
      <c r="B324" s="76" t="s">
        <v>78</v>
      </c>
      <c r="C324" s="20" t="s">
        <v>928</v>
      </c>
      <c r="D324" s="20" t="s">
        <v>19</v>
      </c>
      <c r="E324" s="20" t="s">
        <v>929</v>
      </c>
      <c r="F324" s="20" t="s">
        <v>930</v>
      </c>
      <c r="G324" s="17" t="s">
        <v>931</v>
      </c>
      <c r="H324" s="61" t="s">
        <v>17</v>
      </c>
      <c r="I324" s="20"/>
      <c r="J324" s="20"/>
      <c r="K324" s="20"/>
      <c r="L324" s="20"/>
      <c r="M324" s="20"/>
      <c r="N324" s="20"/>
      <c r="O324" s="20"/>
      <c r="P324" s="20"/>
      <c r="Q324" s="20"/>
      <c r="R324" s="20"/>
      <c r="S324" s="15"/>
      <c r="T324" s="15"/>
      <c r="U324" s="15"/>
      <c r="V324" s="15"/>
      <c r="W324" s="15"/>
      <c r="X324" s="15"/>
      <c r="Y324" s="15"/>
      <c r="Z324" s="15"/>
      <c r="AA324" s="15"/>
    </row>
    <row r="325" spans="1:27" ht="63.75">
      <c r="A325" s="273"/>
      <c r="B325" s="76" t="s">
        <v>78</v>
      </c>
      <c r="C325" s="20" t="s">
        <v>18</v>
      </c>
      <c r="D325" s="20" t="s">
        <v>19</v>
      </c>
      <c r="E325" s="20"/>
      <c r="F325" s="20"/>
      <c r="G325" s="17" t="s">
        <v>932</v>
      </c>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78</v>
      </c>
      <c r="C326" s="20" t="s">
        <v>41</v>
      </c>
      <c r="D326" s="20" t="s">
        <v>19</v>
      </c>
      <c r="E326" s="20"/>
      <c r="F326" s="20"/>
      <c r="G326" s="16" t="s">
        <v>933</v>
      </c>
      <c r="H326" s="55" t="s">
        <v>24</v>
      </c>
      <c r="I326" s="20"/>
      <c r="J326" s="20"/>
      <c r="K326" s="20"/>
      <c r="L326" s="20"/>
      <c r="M326" s="20"/>
      <c r="N326" s="20"/>
      <c r="O326" s="20"/>
      <c r="P326" s="20"/>
      <c r="Q326" s="20"/>
      <c r="R326" s="20"/>
      <c r="S326" s="15"/>
      <c r="T326" s="15"/>
      <c r="U326" s="15"/>
      <c r="V326" s="15"/>
      <c r="W326" s="15"/>
      <c r="X326" s="15"/>
      <c r="Y326" s="15"/>
      <c r="Z326" s="15"/>
      <c r="AA326" s="15"/>
    </row>
    <row r="327" spans="1:27" ht="191.25">
      <c r="A327" s="273"/>
      <c r="B327" s="76" t="s">
        <v>78</v>
      </c>
      <c r="C327" s="20" t="s">
        <v>41</v>
      </c>
      <c r="D327" s="20" t="s">
        <v>19</v>
      </c>
      <c r="E327" s="20"/>
      <c r="F327" s="20"/>
      <c r="G327" s="17" t="s">
        <v>934</v>
      </c>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78</v>
      </c>
      <c r="C328" s="20"/>
      <c r="D328" s="20"/>
      <c r="E328" s="20"/>
      <c r="F328" s="20"/>
      <c r="G328" s="17"/>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78</v>
      </c>
      <c r="C329" s="20"/>
      <c r="D329" s="20"/>
      <c r="E329" s="20"/>
      <c r="F329" s="20"/>
      <c r="G329" s="75"/>
      <c r="H329" s="55" t="s">
        <v>27</v>
      </c>
      <c r="I329" s="20"/>
      <c r="J329" s="20"/>
      <c r="K329" s="20"/>
      <c r="L329" s="20"/>
      <c r="M329" s="20"/>
      <c r="N329" s="20"/>
      <c r="O329" s="20"/>
      <c r="P329" s="20"/>
      <c r="Q329" s="20"/>
      <c r="R329" s="20"/>
      <c r="S329" s="15"/>
      <c r="T329" s="15"/>
      <c r="U329" s="15"/>
      <c r="V329" s="15"/>
      <c r="W329" s="15"/>
      <c r="X329" s="15"/>
      <c r="Y329" s="15"/>
      <c r="Z329" s="15"/>
      <c r="AA329" s="15"/>
    </row>
    <row r="330" spans="1:27" ht="38.25">
      <c r="A330" s="273"/>
      <c r="B330" s="76" t="s">
        <v>78</v>
      </c>
      <c r="C330" s="20" t="s">
        <v>41</v>
      </c>
      <c r="D330" s="20" t="s">
        <v>19</v>
      </c>
      <c r="E330" s="20"/>
      <c r="F330" s="20"/>
      <c r="G330" s="17" t="s">
        <v>935</v>
      </c>
      <c r="H330" s="55" t="s">
        <v>28</v>
      </c>
      <c r="I330" s="20"/>
      <c r="J330" s="20"/>
      <c r="K330" s="20"/>
      <c r="L330" s="20"/>
      <c r="M330" s="20"/>
      <c r="N330" s="20"/>
      <c r="O330" s="20"/>
      <c r="P330" s="20"/>
      <c r="Q330" s="20"/>
      <c r="R330" s="20"/>
      <c r="S330" s="15"/>
      <c r="T330" s="15"/>
      <c r="U330" s="15"/>
      <c r="V330" s="15"/>
      <c r="W330" s="15"/>
      <c r="X330" s="15"/>
      <c r="Y330" s="15"/>
      <c r="Z330" s="15"/>
      <c r="AA330" s="15"/>
    </row>
    <row r="331" spans="1:27" ht="89.25">
      <c r="A331" s="273"/>
      <c r="B331" s="76" t="s">
        <v>78</v>
      </c>
      <c r="C331" s="20" t="s">
        <v>41</v>
      </c>
      <c r="D331" s="20" t="s">
        <v>19</v>
      </c>
      <c r="E331" s="20"/>
      <c r="F331" s="20"/>
      <c r="G331" s="17" t="s">
        <v>936</v>
      </c>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78</v>
      </c>
      <c r="C332" s="20"/>
      <c r="D332" s="20"/>
      <c r="E332" s="20"/>
      <c r="F332" s="20"/>
      <c r="G332" s="17"/>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78</v>
      </c>
      <c r="C333" s="20"/>
      <c r="D333" s="20"/>
      <c r="E333" s="20"/>
      <c r="F333" s="20"/>
      <c r="G333" s="17"/>
      <c r="H333" s="55" t="s">
        <v>34</v>
      </c>
      <c r="I333" s="20"/>
      <c r="J333" s="20"/>
      <c r="K333" s="20"/>
      <c r="L333" s="20"/>
      <c r="M333" s="20"/>
      <c r="N333" s="20"/>
      <c r="O333" s="20"/>
      <c r="P333" s="20"/>
      <c r="Q333" s="20"/>
      <c r="R333" s="20"/>
      <c r="S333" s="15"/>
      <c r="T333" s="15"/>
      <c r="U333" s="15"/>
      <c r="V333" s="15"/>
      <c r="W333" s="15"/>
      <c r="X333" s="15"/>
      <c r="Y333" s="15"/>
      <c r="Z333" s="15"/>
      <c r="AA333" s="15"/>
    </row>
    <row r="334" spans="1:27" ht="191.25">
      <c r="A334" s="273"/>
      <c r="B334" s="76" t="s">
        <v>783</v>
      </c>
      <c r="C334" s="20" t="s">
        <v>41</v>
      </c>
      <c r="D334" s="20" t="s">
        <v>19</v>
      </c>
      <c r="E334" s="20"/>
      <c r="F334" s="20"/>
      <c r="G334" s="17" t="s">
        <v>934</v>
      </c>
      <c r="H334" s="55" t="s">
        <v>35</v>
      </c>
      <c r="I334" s="20"/>
      <c r="J334" s="20"/>
      <c r="K334" s="20"/>
      <c r="L334" s="20"/>
      <c r="M334" s="20"/>
      <c r="N334" s="20"/>
      <c r="O334" s="20"/>
      <c r="P334" s="20"/>
      <c r="Q334" s="20"/>
      <c r="R334" s="20"/>
      <c r="S334" s="15"/>
      <c r="T334" s="15"/>
      <c r="U334" s="15"/>
      <c r="V334" s="15"/>
      <c r="W334" s="15"/>
      <c r="X334" s="15"/>
      <c r="Y334" s="15"/>
      <c r="Z334" s="15"/>
      <c r="AA334" s="15"/>
    </row>
    <row r="335" spans="1:27" ht="38.25">
      <c r="A335" s="273"/>
      <c r="B335" s="76" t="s">
        <v>783</v>
      </c>
      <c r="C335" s="20" t="s">
        <v>18</v>
      </c>
      <c r="D335" s="20" t="s">
        <v>19</v>
      </c>
      <c r="E335" s="20"/>
      <c r="F335" s="20"/>
      <c r="G335" s="17" t="s">
        <v>937</v>
      </c>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783</v>
      </c>
      <c r="C336" s="20"/>
      <c r="D336" s="20"/>
      <c r="E336" s="20"/>
      <c r="F336" s="20"/>
      <c r="G336" s="17"/>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783</v>
      </c>
      <c r="C337" s="20"/>
      <c r="D337" s="20"/>
      <c r="E337" s="20"/>
      <c r="F337" s="20"/>
      <c r="G337" s="17"/>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45894</v>
      </c>
      <c r="B338" s="76" t="s">
        <v>78</v>
      </c>
      <c r="C338" s="20" t="s">
        <v>18</v>
      </c>
      <c r="D338" s="20" t="s">
        <v>19</v>
      </c>
      <c r="E338" s="20"/>
      <c r="F338" s="20"/>
      <c r="G338" s="20" t="s">
        <v>938</v>
      </c>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78</v>
      </c>
      <c r="C339" s="20"/>
      <c r="D339" s="20"/>
      <c r="E339" s="20"/>
      <c r="F339" s="20"/>
      <c r="G339" s="20"/>
      <c r="H339" s="55" t="s">
        <v>22</v>
      </c>
      <c r="I339" s="20"/>
      <c r="J339" s="20"/>
      <c r="K339" s="20"/>
      <c r="L339" s="20"/>
      <c r="M339" s="20"/>
      <c r="N339" s="20"/>
      <c r="O339" s="20"/>
      <c r="P339" s="20"/>
      <c r="Q339" s="20"/>
      <c r="R339" s="20"/>
      <c r="S339" s="15"/>
      <c r="T339" s="15"/>
      <c r="U339" s="15"/>
      <c r="V339" s="15"/>
      <c r="W339" s="15"/>
      <c r="X339" s="15"/>
      <c r="Y339" s="15"/>
      <c r="Z339" s="15"/>
      <c r="AA339" s="15"/>
    </row>
    <row r="340" spans="1:27" ht="229.5">
      <c r="A340" s="273"/>
      <c r="B340" s="76" t="s">
        <v>78</v>
      </c>
      <c r="C340" s="20" t="s">
        <v>41</v>
      </c>
      <c r="D340" s="20" t="s">
        <v>31</v>
      </c>
      <c r="E340" s="20" t="s">
        <v>939</v>
      </c>
      <c r="F340" s="20"/>
      <c r="G340" s="20" t="s">
        <v>940</v>
      </c>
      <c r="H340" s="55" t="s">
        <v>24</v>
      </c>
      <c r="I340" s="20"/>
      <c r="J340" s="20"/>
      <c r="K340" s="20"/>
      <c r="L340" s="20"/>
      <c r="M340" s="20"/>
      <c r="N340" s="20"/>
      <c r="O340" s="20"/>
      <c r="P340" s="20"/>
      <c r="Q340" s="20"/>
      <c r="R340" s="20"/>
      <c r="S340" s="15"/>
      <c r="T340" s="15"/>
      <c r="U340" s="15"/>
      <c r="V340" s="15"/>
      <c r="W340" s="15"/>
      <c r="X340" s="15"/>
      <c r="Y340" s="15"/>
      <c r="Z340" s="15"/>
      <c r="AA340" s="15"/>
    </row>
    <row r="341" spans="1:27" ht="267.75">
      <c r="A341" s="273"/>
      <c r="B341" s="76" t="s">
        <v>78</v>
      </c>
      <c r="C341" s="20" t="s">
        <v>41</v>
      </c>
      <c r="D341" s="20" t="s">
        <v>19</v>
      </c>
      <c r="E341" s="20"/>
      <c r="F341" s="20"/>
      <c r="G341" s="20" t="s">
        <v>941</v>
      </c>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78</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165.75">
      <c r="A343" s="273"/>
      <c r="B343" s="76" t="s">
        <v>78</v>
      </c>
      <c r="C343" s="20" t="s">
        <v>41</v>
      </c>
      <c r="D343" s="20" t="s">
        <v>31</v>
      </c>
      <c r="E343" s="20"/>
      <c r="F343" s="20"/>
      <c r="G343" s="20" t="s">
        <v>942</v>
      </c>
      <c r="H343" s="55" t="s">
        <v>27</v>
      </c>
      <c r="I343" s="20"/>
      <c r="J343" s="20"/>
      <c r="K343" s="20"/>
      <c r="L343" s="20"/>
      <c r="M343" s="20"/>
      <c r="N343" s="20"/>
      <c r="O343" s="20"/>
      <c r="P343" s="20"/>
      <c r="Q343" s="20"/>
      <c r="R343" s="20"/>
      <c r="S343" s="15"/>
      <c r="T343" s="15"/>
      <c r="U343" s="15"/>
      <c r="V343" s="15"/>
      <c r="W343" s="15"/>
      <c r="X343" s="15"/>
      <c r="Y343" s="15"/>
      <c r="Z343" s="15"/>
      <c r="AA343" s="15"/>
    </row>
    <row r="344" spans="1:27" ht="395.25">
      <c r="A344" s="273"/>
      <c r="B344" s="76" t="s">
        <v>78</v>
      </c>
      <c r="C344" s="20" t="s">
        <v>41</v>
      </c>
      <c r="D344" s="20" t="s">
        <v>19</v>
      </c>
      <c r="E344" s="20"/>
      <c r="F344" s="20"/>
      <c r="G344" s="20" t="s">
        <v>943</v>
      </c>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78</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78</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216.75">
      <c r="A347" s="273"/>
      <c r="B347" s="76" t="s">
        <v>783</v>
      </c>
      <c r="C347" s="20" t="s">
        <v>41</v>
      </c>
      <c r="D347" s="20" t="s">
        <v>19</v>
      </c>
      <c r="E347" s="20"/>
      <c r="F347" s="20"/>
      <c r="G347" s="20" t="s">
        <v>944</v>
      </c>
      <c r="H347" s="55" t="s">
        <v>34</v>
      </c>
      <c r="I347" s="20"/>
      <c r="J347" s="20"/>
      <c r="K347" s="20"/>
      <c r="L347" s="20"/>
      <c r="M347" s="20"/>
      <c r="N347" s="20"/>
      <c r="O347" s="20"/>
      <c r="P347" s="20"/>
      <c r="Q347" s="20"/>
      <c r="R347" s="20"/>
      <c r="S347" s="15"/>
      <c r="T347" s="15"/>
      <c r="U347" s="15"/>
      <c r="V347" s="15"/>
      <c r="W347" s="15"/>
      <c r="X347" s="15"/>
      <c r="Y347" s="15"/>
      <c r="Z347" s="15"/>
      <c r="AA347" s="15"/>
    </row>
    <row r="348" spans="1:27" ht="25.5">
      <c r="A348" s="273"/>
      <c r="B348" s="76" t="s">
        <v>783</v>
      </c>
      <c r="C348" s="20" t="s">
        <v>18</v>
      </c>
      <c r="D348" s="20" t="s">
        <v>19</v>
      </c>
      <c r="E348" s="20"/>
      <c r="F348" s="20"/>
      <c r="G348" s="20" t="s">
        <v>945</v>
      </c>
      <c r="H348" s="55" t="s">
        <v>35</v>
      </c>
      <c r="I348" s="20"/>
      <c r="J348" s="20"/>
      <c r="K348" s="20"/>
      <c r="L348" s="20"/>
      <c r="M348" s="20"/>
      <c r="N348" s="20"/>
      <c r="O348" s="20"/>
      <c r="P348" s="20"/>
      <c r="Q348" s="20"/>
      <c r="R348" s="20"/>
      <c r="S348" s="15"/>
      <c r="T348" s="15"/>
      <c r="U348" s="15"/>
      <c r="V348" s="15"/>
      <c r="W348" s="15"/>
      <c r="X348" s="15"/>
      <c r="Y348" s="15"/>
      <c r="Z348" s="15"/>
      <c r="AA348" s="15"/>
    </row>
    <row r="349" spans="1:27" ht="178.5">
      <c r="A349" s="273"/>
      <c r="B349" s="76" t="s">
        <v>783</v>
      </c>
      <c r="C349" s="20" t="s">
        <v>18</v>
      </c>
      <c r="D349" s="20" t="s">
        <v>19</v>
      </c>
      <c r="E349" s="20"/>
      <c r="F349" s="20"/>
      <c r="G349" s="20" t="s">
        <v>946</v>
      </c>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783</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783</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51">
      <c r="A352" s="272">
        <v>45895</v>
      </c>
      <c r="B352" s="76" t="s">
        <v>78</v>
      </c>
      <c r="C352" s="20" t="s">
        <v>41</v>
      </c>
      <c r="D352" s="20" t="s">
        <v>19</v>
      </c>
      <c r="E352" s="20"/>
      <c r="F352" s="20"/>
      <c r="G352" s="20" t="s">
        <v>947</v>
      </c>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78</v>
      </c>
      <c r="C353" s="20"/>
      <c r="D353" s="20"/>
      <c r="E353" s="20"/>
      <c r="F353" s="20"/>
      <c r="G353" s="20"/>
      <c r="H353" s="55" t="s">
        <v>22</v>
      </c>
      <c r="I353" s="20"/>
      <c r="J353" s="20"/>
      <c r="K353" s="20"/>
      <c r="L353" s="20"/>
      <c r="M353" s="20"/>
      <c r="N353" s="20"/>
      <c r="O353" s="20"/>
      <c r="P353" s="20"/>
      <c r="Q353" s="20"/>
      <c r="R353" s="20"/>
      <c r="S353" s="15"/>
      <c r="T353" s="15"/>
      <c r="U353" s="15"/>
      <c r="V353" s="15"/>
      <c r="W353" s="15"/>
      <c r="X353" s="15"/>
      <c r="Y353" s="15"/>
      <c r="Z353" s="15"/>
      <c r="AA353" s="15"/>
    </row>
    <row r="354" spans="1:27" ht="12.75">
      <c r="A354" s="273"/>
      <c r="B354" s="76" t="s">
        <v>78</v>
      </c>
      <c r="C354" s="20"/>
      <c r="D354" s="20"/>
      <c r="E354" s="20"/>
      <c r="F354" s="20"/>
      <c r="G354" s="20"/>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78</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40.25">
      <c r="A356" s="273"/>
      <c r="B356" s="76" t="s">
        <v>78</v>
      </c>
      <c r="C356" s="20" t="s">
        <v>41</v>
      </c>
      <c r="D356" s="20" t="s">
        <v>19</v>
      </c>
      <c r="E356" s="20"/>
      <c r="F356" s="20"/>
      <c r="G356" s="20" t="s">
        <v>948</v>
      </c>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78</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78</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78</v>
      </c>
      <c r="C359" s="20"/>
      <c r="D359" s="20"/>
      <c r="E359" s="20"/>
      <c r="F359" s="20"/>
      <c r="G359" s="20"/>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78</v>
      </c>
      <c r="C360" s="20"/>
      <c r="D360" s="20"/>
      <c r="E360" s="20"/>
      <c r="F360" s="20"/>
      <c r="G360" s="76"/>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78</v>
      </c>
      <c r="C361" s="20"/>
      <c r="D361" s="20"/>
      <c r="E361" s="20"/>
      <c r="F361" s="20"/>
      <c r="G361" s="76"/>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78</v>
      </c>
      <c r="C362" s="20"/>
      <c r="D362" s="20"/>
      <c r="E362" s="20"/>
      <c r="F362" s="20"/>
      <c r="G362" s="76"/>
      <c r="H362" s="55" t="s">
        <v>35</v>
      </c>
      <c r="I362" s="20"/>
      <c r="J362" s="20"/>
      <c r="K362" s="20"/>
      <c r="L362" s="20"/>
      <c r="M362" s="20"/>
      <c r="N362" s="20"/>
      <c r="O362" s="20"/>
      <c r="P362" s="20"/>
      <c r="Q362" s="20"/>
      <c r="R362" s="20"/>
      <c r="S362" s="15"/>
      <c r="T362" s="15"/>
      <c r="U362" s="15"/>
      <c r="V362" s="15"/>
      <c r="W362" s="15"/>
      <c r="X362" s="15"/>
      <c r="Y362" s="15"/>
      <c r="Z362" s="15"/>
      <c r="AA362" s="15"/>
    </row>
    <row r="363" spans="1:27" ht="12.75">
      <c r="A363" s="273"/>
      <c r="B363" s="76" t="s">
        <v>78</v>
      </c>
      <c r="C363" s="20"/>
      <c r="D363" s="20"/>
      <c r="E363" s="97"/>
      <c r="F363" s="20"/>
      <c r="G363" s="20"/>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78</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45896</v>
      </c>
      <c r="B366" s="76" t="s">
        <v>78</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78</v>
      </c>
      <c r="C367" s="20"/>
      <c r="D367" s="20"/>
      <c r="E367" s="20"/>
      <c r="F367" s="20"/>
      <c r="G367" s="20"/>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78</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78</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78</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78</v>
      </c>
      <c r="C371" s="20"/>
      <c r="D371" s="20"/>
      <c r="E371" s="20"/>
      <c r="F371" s="20"/>
      <c r="G371" s="20"/>
      <c r="H371" s="55" t="s">
        <v>27</v>
      </c>
      <c r="I371" s="20"/>
      <c r="J371" s="20"/>
      <c r="K371" s="20"/>
      <c r="L371" s="20"/>
      <c r="M371" s="20"/>
      <c r="N371" s="20"/>
      <c r="O371" s="20"/>
      <c r="P371" s="20"/>
      <c r="Q371" s="20"/>
      <c r="R371" s="20"/>
      <c r="S371" s="15"/>
      <c r="T371" s="15"/>
      <c r="U371" s="15"/>
      <c r="V371" s="15"/>
      <c r="W371" s="15"/>
      <c r="X371" s="15"/>
      <c r="Y371" s="15"/>
      <c r="Z371" s="15"/>
      <c r="AA371" s="15"/>
    </row>
    <row r="372" spans="1:27" ht="76.5">
      <c r="A372" s="273"/>
      <c r="B372" s="76" t="s">
        <v>78</v>
      </c>
      <c r="C372" s="20" t="s">
        <v>41</v>
      </c>
      <c r="D372" s="20" t="s">
        <v>19</v>
      </c>
      <c r="E372" s="20"/>
      <c r="F372" s="20"/>
      <c r="G372" s="20" t="s">
        <v>949</v>
      </c>
      <c r="H372" s="55" t="s">
        <v>28</v>
      </c>
      <c r="I372" s="20"/>
      <c r="J372" s="20"/>
      <c r="K372" s="20"/>
      <c r="L372" s="20"/>
      <c r="M372" s="20"/>
      <c r="N372" s="20"/>
      <c r="O372" s="20"/>
      <c r="P372" s="20"/>
      <c r="Q372" s="20"/>
      <c r="R372" s="20"/>
      <c r="S372" s="15"/>
      <c r="T372" s="15"/>
      <c r="U372" s="15"/>
      <c r="V372" s="15"/>
      <c r="W372" s="15"/>
      <c r="X372" s="15"/>
      <c r="Y372" s="15"/>
      <c r="Z372" s="15"/>
      <c r="AA372" s="15"/>
    </row>
    <row r="373" spans="1:27" ht="89.25">
      <c r="A373" s="273"/>
      <c r="B373" s="76" t="s">
        <v>78</v>
      </c>
      <c r="C373" s="20" t="s">
        <v>308</v>
      </c>
      <c r="D373" s="20" t="s">
        <v>19</v>
      </c>
      <c r="E373" s="20"/>
      <c r="F373" s="20"/>
      <c r="G373" s="20" t="s">
        <v>950</v>
      </c>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78</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783</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216.75">
      <c r="A376" s="273"/>
      <c r="B376" s="76" t="s">
        <v>783</v>
      </c>
      <c r="C376" s="20" t="s">
        <v>18</v>
      </c>
      <c r="D376" s="20" t="s">
        <v>19</v>
      </c>
      <c r="E376" s="20"/>
      <c r="F376" s="20"/>
      <c r="G376" s="20" t="s">
        <v>951</v>
      </c>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783</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783</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783</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76.5">
      <c r="A380" s="272">
        <v>45897</v>
      </c>
      <c r="B380" s="76" t="s">
        <v>78</v>
      </c>
      <c r="C380" s="20" t="s">
        <v>18</v>
      </c>
      <c r="D380" s="20" t="s">
        <v>19</v>
      </c>
      <c r="E380" s="20"/>
      <c r="F380" s="20"/>
      <c r="G380" s="20" t="s">
        <v>952</v>
      </c>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78</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78</v>
      </c>
      <c r="C382" s="20"/>
      <c r="D382" s="20"/>
      <c r="E382" s="20"/>
      <c r="F382" s="20"/>
      <c r="G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63.75">
      <c r="A383" s="273"/>
      <c r="B383" s="76" t="s">
        <v>78</v>
      </c>
      <c r="C383" s="20" t="s">
        <v>18</v>
      </c>
      <c r="D383" s="20" t="s">
        <v>19</v>
      </c>
      <c r="E383" s="20"/>
      <c r="F383" s="20"/>
      <c r="G383" s="20" t="s">
        <v>953</v>
      </c>
      <c r="H383" s="55" t="s">
        <v>25</v>
      </c>
      <c r="I383" s="20"/>
      <c r="J383" s="20"/>
      <c r="K383" s="20"/>
      <c r="L383" s="20"/>
      <c r="M383" s="20"/>
      <c r="N383" s="20"/>
      <c r="O383" s="20"/>
      <c r="P383" s="20"/>
      <c r="Q383" s="20"/>
      <c r="R383" s="20"/>
      <c r="S383" s="15"/>
      <c r="T383" s="15"/>
      <c r="U383" s="15"/>
      <c r="V383" s="15"/>
      <c r="W383" s="15"/>
      <c r="X383" s="15"/>
      <c r="Y383" s="15"/>
      <c r="Z383" s="15"/>
      <c r="AA383" s="15"/>
    </row>
    <row r="384" spans="1:27" ht="63.75">
      <c r="A384" s="273"/>
      <c r="B384" s="76" t="s">
        <v>78</v>
      </c>
      <c r="C384" s="20" t="s">
        <v>41</v>
      </c>
      <c r="D384" s="20" t="s">
        <v>19</v>
      </c>
      <c r="E384" s="20"/>
      <c r="F384" s="20"/>
      <c r="G384" s="20" t="s">
        <v>954</v>
      </c>
      <c r="H384" s="55" t="s">
        <v>26</v>
      </c>
      <c r="I384" s="20"/>
      <c r="J384" s="20"/>
      <c r="K384" s="20"/>
      <c r="L384" s="20"/>
      <c r="M384" s="20"/>
      <c r="N384" s="20"/>
      <c r="O384" s="20"/>
      <c r="P384" s="20"/>
      <c r="Q384" s="20"/>
      <c r="R384" s="20"/>
      <c r="S384" s="15"/>
      <c r="T384" s="15"/>
      <c r="U384" s="15"/>
      <c r="V384" s="15"/>
      <c r="W384" s="15"/>
      <c r="X384" s="15"/>
      <c r="Y384" s="15"/>
      <c r="Z384" s="15"/>
      <c r="AA384" s="15"/>
    </row>
    <row r="385" spans="1:27" ht="89.25">
      <c r="A385" s="273"/>
      <c r="B385" s="76" t="s">
        <v>78</v>
      </c>
      <c r="C385" s="20" t="s">
        <v>68</v>
      </c>
      <c r="D385" s="20" t="s">
        <v>19</v>
      </c>
      <c r="E385" s="20" t="s">
        <v>955</v>
      </c>
      <c r="F385" s="20"/>
      <c r="G385" s="20" t="s">
        <v>956</v>
      </c>
      <c r="H385" s="55" t="s">
        <v>27</v>
      </c>
      <c r="I385" s="20"/>
      <c r="J385" s="20"/>
      <c r="K385" s="20"/>
      <c r="L385" s="20"/>
      <c r="M385" s="20"/>
      <c r="N385" s="20"/>
      <c r="O385" s="20"/>
      <c r="P385" s="20"/>
      <c r="Q385" s="20"/>
      <c r="R385" s="20"/>
      <c r="S385" s="15"/>
      <c r="T385" s="15"/>
      <c r="U385" s="15"/>
      <c r="V385" s="15"/>
      <c r="W385" s="15"/>
      <c r="X385" s="15"/>
      <c r="Y385" s="15"/>
      <c r="Z385" s="15"/>
      <c r="AA385" s="15"/>
    </row>
    <row r="386" spans="1:27" ht="51">
      <c r="A386" s="273"/>
      <c r="B386" s="76" t="s">
        <v>78</v>
      </c>
      <c r="C386" s="20" t="s">
        <v>18</v>
      </c>
      <c r="D386" s="20" t="s">
        <v>19</v>
      </c>
      <c r="E386" s="20"/>
      <c r="F386" s="20"/>
      <c r="G386" s="20" t="s">
        <v>957</v>
      </c>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t="s">
        <v>154</v>
      </c>
      <c r="D387" s="20" t="s">
        <v>19</v>
      </c>
      <c r="E387" s="20"/>
      <c r="F387" s="20"/>
      <c r="G387" s="76" t="s">
        <v>958</v>
      </c>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78</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78</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78</v>
      </c>
      <c r="C390" s="20"/>
      <c r="D390" s="20"/>
      <c r="E390" s="20"/>
      <c r="F390" s="20"/>
      <c r="G390" s="7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78</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78</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78</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row r="394" spans="1:27" ht="12.75">
      <c r="A394" s="272">
        <v>45898</v>
      </c>
      <c r="B394" s="76" t="s">
        <v>78</v>
      </c>
      <c r="C394" s="20"/>
      <c r="D394" s="20"/>
      <c r="E394" s="20"/>
      <c r="F394" s="20"/>
      <c r="G394" s="20"/>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78</v>
      </c>
      <c r="C395" s="20"/>
      <c r="D395" s="20"/>
      <c r="E395" s="20"/>
      <c r="F395" s="20"/>
      <c r="G395" s="20"/>
      <c r="H395" s="55" t="s">
        <v>22</v>
      </c>
      <c r="I395" s="20"/>
      <c r="J395" s="20"/>
      <c r="K395" s="20"/>
      <c r="L395" s="20"/>
      <c r="M395" s="20"/>
      <c r="N395" s="20"/>
      <c r="O395" s="20"/>
      <c r="P395" s="20"/>
      <c r="Q395" s="20"/>
      <c r="R395" s="20"/>
      <c r="S395" s="15"/>
      <c r="T395" s="15"/>
      <c r="U395" s="15"/>
      <c r="V395" s="15"/>
      <c r="W395" s="15"/>
      <c r="X395" s="15"/>
      <c r="Y395" s="15"/>
      <c r="Z395" s="15"/>
      <c r="AA395" s="15"/>
    </row>
    <row r="396" spans="1:27" ht="12.75">
      <c r="A396" s="273"/>
      <c r="B396" s="76" t="s">
        <v>78</v>
      </c>
      <c r="C396" s="20"/>
      <c r="D396" s="20"/>
      <c r="E396" s="20"/>
      <c r="F396" s="20"/>
      <c r="G396" s="20"/>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78</v>
      </c>
      <c r="C397" s="20"/>
      <c r="D397" s="20"/>
      <c r="E397" s="20"/>
      <c r="F397" s="20"/>
      <c r="G397" s="20"/>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78</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78</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78</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78</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783</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783</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783</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783</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783</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45899</v>
      </c>
      <c r="B408" s="76" t="s">
        <v>78</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78</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78</v>
      </c>
      <c r="C410" s="20"/>
      <c r="D410" s="50"/>
      <c r="E410" s="50"/>
      <c r="F410" s="50"/>
      <c r="G410" s="20"/>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78</v>
      </c>
      <c r="C411" s="20"/>
      <c r="D411" s="50"/>
      <c r="E411" s="50"/>
      <c r="F411" s="50"/>
      <c r="G411" s="20"/>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78</v>
      </c>
      <c r="C412" s="20"/>
      <c r="D412" s="50"/>
      <c r="E412" s="50"/>
      <c r="F412" s="50"/>
      <c r="G412" s="76"/>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78</v>
      </c>
      <c r="C413" s="20"/>
      <c r="D413" s="50"/>
      <c r="E413" s="50"/>
      <c r="F413" s="50"/>
      <c r="G413" s="76"/>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76" t="s">
        <v>78</v>
      </c>
      <c r="C414" s="20"/>
      <c r="D414" s="50"/>
      <c r="E414" s="50"/>
      <c r="F414" s="50"/>
      <c r="G414" s="20"/>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78</v>
      </c>
      <c r="C415" s="20"/>
      <c r="D415" s="50"/>
      <c r="E415" s="50"/>
      <c r="F415" s="50"/>
      <c r="G415" s="76"/>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78</v>
      </c>
      <c r="C416" s="20"/>
      <c r="D416" s="50"/>
      <c r="E416" s="50"/>
      <c r="F416" s="50"/>
      <c r="G416" s="20"/>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76" t="s">
        <v>522</v>
      </c>
      <c r="C417" s="20"/>
      <c r="D417" s="50"/>
      <c r="E417" s="50"/>
      <c r="F417" s="50"/>
      <c r="G417" s="20"/>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522</v>
      </c>
      <c r="C418" s="20"/>
      <c r="D418" s="50"/>
      <c r="E418" s="50"/>
      <c r="F418" s="50"/>
      <c r="G418" s="20"/>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76" t="s">
        <v>522</v>
      </c>
      <c r="C419" s="20" t="s">
        <v>41</v>
      </c>
      <c r="D419" s="50" t="s">
        <v>19</v>
      </c>
      <c r="E419" s="50"/>
      <c r="F419" s="50"/>
      <c r="G419" s="76" t="s">
        <v>959</v>
      </c>
      <c r="H419" s="55" t="s">
        <v>36</v>
      </c>
      <c r="I419" s="20"/>
      <c r="J419" s="20"/>
      <c r="K419" s="20"/>
      <c r="L419" s="20"/>
      <c r="M419" s="20"/>
      <c r="N419" s="20"/>
      <c r="O419" s="20"/>
      <c r="P419" s="20"/>
      <c r="Q419" s="20"/>
      <c r="R419" s="20"/>
      <c r="S419" s="15"/>
      <c r="T419" s="15"/>
      <c r="U419" s="15"/>
      <c r="V419" s="15"/>
      <c r="W419" s="15"/>
      <c r="X419" s="15"/>
      <c r="Y419" s="15"/>
      <c r="Z419" s="15"/>
      <c r="AA419" s="15"/>
    </row>
    <row r="420" spans="1:27" ht="15" customHeight="1">
      <c r="A420" s="273"/>
      <c r="B420" s="76" t="s">
        <v>522</v>
      </c>
      <c r="C420" s="20" t="s">
        <v>41</v>
      </c>
      <c r="D420" s="50" t="s">
        <v>19</v>
      </c>
      <c r="E420" s="50"/>
      <c r="F420" s="50"/>
      <c r="G420" s="76" t="s">
        <v>960</v>
      </c>
      <c r="H420" s="55" t="s">
        <v>37</v>
      </c>
      <c r="I420" s="20"/>
      <c r="J420" s="20"/>
      <c r="K420" s="20"/>
      <c r="L420" s="20"/>
      <c r="M420" s="20"/>
      <c r="N420" s="20"/>
      <c r="O420" s="20"/>
      <c r="P420" s="20"/>
      <c r="Q420" s="20"/>
      <c r="R420" s="20"/>
      <c r="S420" s="15"/>
      <c r="T420" s="15"/>
      <c r="U420" s="15"/>
      <c r="V420" s="15"/>
      <c r="W420" s="15"/>
      <c r="X420" s="15"/>
      <c r="Y420" s="15"/>
      <c r="Z420" s="15"/>
      <c r="AA420" s="15"/>
    </row>
    <row r="421" spans="1:27" ht="12.75">
      <c r="A421" s="274"/>
      <c r="B421" s="76" t="s">
        <v>522</v>
      </c>
      <c r="C421" s="20"/>
      <c r="D421" s="50"/>
      <c r="E421" s="50"/>
      <c r="F421" s="50"/>
      <c r="G421" s="20"/>
      <c r="H421" s="98" t="s">
        <v>38</v>
      </c>
      <c r="I421" s="20"/>
      <c r="J421" s="20"/>
      <c r="K421" s="20"/>
      <c r="L421" s="20"/>
      <c r="M421" s="20"/>
      <c r="N421" s="20"/>
      <c r="O421" s="20"/>
      <c r="P421" s="20"/>
      <c r="Q421" s="20"/>
      <c r="R421" s="20"/>
      <c r="S421" s="15"/>
      <c r="T421" s="15"/>
      <c r="U421" s="15"/>
      <c r="V421" s="15"/>
      <c r="W421" s="15"/>
      <c r="X421" s="15"/>
      <c r="Y421" s="15"/>
      <c r="Z421" s="15"/>
      <c r="AA421" s="15"/>
    </row>
    <row r="422" spans="1:27" ht="12.75">
      <c r="A422" s="272">
        <v>45900</v>
      </c>
      <c r="B422" s="76" t="s">
        <v>78</v>
      </c>
      <c r="C422" s="20"/>
      <c r="D422" s="50"/>
      <c r="E422" s="50"/>
      <c r="F422" s="50"/>
      <c r="G422" s="20"/>
      <c r="H422" s="61" t="s">
        <v>17</v>
      </c>
      <c r="I422" s="20"/>
      <c r="J422" s="20"/>
      <c r="K422" s="20"/>
      <c r="L422" s="20"/>
      <c r="M422" s="20"/>
      <c r="N422" s="20"/>
      <c r="O422" s="20"/>
      <c r="P422" s="20"/>
      <c r="Q422" s="20"/>
      <c r="R422" s="20"/>
      <c r="S422" s="15"/>
      <c r="T422" s="15"/>
      <c r="U422" s="15"/>
      <c r="V422" s="15"/>
      <c r="W422" s="15"/>
      <c r="X422" s="15"/>
      <c r="Y422" s="15"/>
      <c r="Z422" s="15"/>
      <c r="AA422" s="15"/>
    </row>
    <row r="423" spans="1:27" ht="12.75">
      <c r="A423" s="273"/>
      <c r="B423" s="76" t="s">
        <v>78</v>
      </c>
      <c r="C423" s="20"/>
      <c r="D423" s="50"/>
      <c r="E423" s="50"/>
      <c r="F423" s="50"/>
      <c r="G423" s="20"/>
      <c r="H423" s="55" t="s">
        <v>22</v>
      </c>
      <c r="I423" s="20"/>
      <c r="J423" s="20"/>
      <c r="K423" s="20"/>
      <c r="L423" s="20"/>
      <c r="M423" s="20"/>
      <c r="N423" s="20"/>
      <c r="O423" s="20"/>
      <c r="P423" s="20"/>
      <c r="Q423" s="20"/>
      <c r="R423" s="20"/>
      <c r="S423" s="15"/>
      <c r="T423" s="15"/>
      <c r="U423" s="15"/>
      <c r="V423" s="15"/>
      <c r="W423" s="15"/>
      <c r="X423" s="15"/>
      <c r="Y423" s="15"/>
      <c r="Z423" s="15"/>
      <c r="AA423" s="15"/>
    </row>
    <row r="424" spans="1:27" ht="12.75">
      <c r="A424" s="273"/>
      <c r="B424" s="76" t="s">
        <v>78</v>
      </c>
      <c r="C424" s="20"/>
      <c r="D424" s="50"/>
      <c r="E424" s="50"/>
      <c r="F424" s="50"/>
      <c r="G424" s="20"/>
      <c r="H424" s="55" t="s">
        <v>24</v>
      </c>
      <c r="I424" s="20"/>
      <c r="J424" s="20"/>
      <c r="K424" s="20"/>
      <c r="L424" s="20"/>
      <c r="M424" s="20"/>
      <c r="N424" s="20"/>
      <c r="O424" s="20"/>
      <c r="P424" s="20"/>
      <c r="Q424" s="20"/>
      <c r="R424" s="20"/>
      <c r="S424" s="15"/>
      <c r="T424" s="15"/>
      <c r="U424" s="15"/>
      <c r="V424" s="15"/>
      <c r="W424" s="15"/>
      <c r="X424" s="15"/>
      <c r="Y424" s="15"/>
      <c r="Z424" s="15"/>
      <c r="AA424" s="15"/>
    </row>
    <row r="425" spans="1:27" ht="12.75">
      <c r="A425" s="273"/>
      <c r="B425" s="76" t="s">
        <v>78</v>
      </c>
      <c r="C425" s="20"/>
      <c r="D425" s="50"/>
      <c r="E425" s="50"/>
      <c r="F425" s="50"/>
      <c r="G425" s="20"/>
      <c r="H425" s="55" t="s">
        <v>25</v>
      </c>
      <c r="I425" s="20"/>
      <c r="J425" s="20"/>
      <c r="K425" s="20"/>
      <c r="L425" s="20"/>
      <c r="M425" s="20"/>
      <c r="N425" s="20"/>
      <c r="O425" s="20"/>
      <c r="P425" s="20"/>
      <c r="Q425" s="20"/>
      <c r="R425" s="20"/>
      <c r="S425" s="15"/>
      <c r="T425" s="15"/>
      <c r="U425" s="15"/>
      <c r="V425" s="15"/>
      <c r="W425" s="15"/>
      <c r="X425" s="15"/>
      <c r="Y425" s="15"/>
      <c r="Z425" s="15"/>
      <c r="AA425" s="15"/>
    </row>
    <row r="426" spans="1:27" ht="12.75">
      <c r="A426" s="273"/>
      <c r="B426" s="76" t="s">
        <v>78</v>
      </c>
      <c r="C426" s="20"/>
      <c r="D426" s="50"/>
      <c r="E426" s="50"/>
      <c r="F426" s="50"/>
      <c r="G426" s="76"/>
      <c r="H426" s="55" t="s">
        <v>26</v>
      </c>
      <c r="I426" s="20"/>
      <c r="J426" s="20"/>
      <c r="K426" s="20"/>
      <c r="L426" s="20"/>
      <c r="M426" s="20"/>
      <c r="N426" s="20"/>
      <c r="O426" s="20"/>
      <c r="P426" s="20"/>
      <c r="Q426" s="20"/>
      <c r="R426" s="20"/>
      <c r="S426" s="15"/>
      <c r="T426" s="15"/>
      <c r="U426" s="15"/>
      <c r="V426" s="15"/>
      <c r="W426" s="15"/>
      <c r="X426" s="15"/>
      <c r="Y426" s="15"/>
      <c r="Z426" s="15"/>
      <c r="AA426" s="15"/>
    </row>
    <row r="427" spans="1:27" ht="12.75">
      <c r="A427" s="273"/>
      <c r="B427" s="76" t="s">
        <v>78</v>
      </c>
      <c r="C427" s="20"/>
      <c r="D427" s="50"/>
      <c r="E427" s="50"/>
      <c r="F427" s="50"/>
      <c r="G427" s="76"/>
      <c r="H427" s="55" t="s">
        <v>27</v>
      </c>
      <c r="I427" s="20"/>
      <c r="J427" s="20"/>
      <c r="K427" s="20"/>
      <c r="L427" s="20"/>
      <c r="M427" s="20"/>
      <c r="N427" s="20"/>
      <c r="O427" s="20"/>
      <c r="P427" s="20"/>
      <c r="Q427" s="20"/>
      <c r="R427" s="20"/>
      <c r="S427" s="15"/>
      <c r="T427" s="15"/>
      <c r="U427" s="15"/>
      <c r="V427" s="15"/>
      <c r="W427" s="15"/>
      <c r="X427" s="15"/>
      <c r="Y427" s="15"/>
      <c r="Z427" s="15"/>
      <c r="AA427" s="15"/>
    </row>
    <row r="428" spans="1:27" ht="12.75">
      <c r="A428" s="273"/>
      <c r="B428" s="76" t="s">
        <v>78</v>
      </c>
      <c r="C428" s="20"/>
      <c r="D428" s="50"/>
      <c r="E428" s="50"/>
      <c r="F428" s="50"/>
      <c r="G428" s="20"/>
      <c r="H428" s="55" t="s">
        <v>28</v>
      </c>
      <c r="I428" s="20"/>
      <c r="J428" s="20"/>
      <c r="K428" s="20"/>
      <c r="L428" s="20"/>
      <c r="M428" s="20"/>
      <c r="N428" s="20"/>
      <c r="O428" s="20"/>
      <c r="P428" s="20"/>
      <c r="Q428" s="20"/>
      <c r="R428" s="20"/>
      <c r="S428" s="15"/>
      <c r="T428" s="15"/>
      <c r="U428" s="15"/>
      <c r="V428" s="15"/>
      <c r="W428" s="15"/>
      <c r="X428" s="15"/>
      <c r="Y428" s="15"/>
      <c r="Z428" s="15"/>
      <c r="AA428" s="15"/>
    </row>
    <row r="429" spans="1:27" ht="12.75">
      <c r="A429" s="273"/>
      <c r="B429" s="76" t="s">
        <v>78</v>
      </c>
      <c r="C429" s="20"/>
      <c r="D429" s="50"/>
      <c r="E429" s="50"/>
      <c r="F429" s="50"/>
      <c r="G429" s="76"/>
      <c r="H429" s="55" t="s">
        <v>29</v>
      </c>
      <c r="I429" s="20"/>
      <c r="J429" s="20"/>
      <c r="K429" s="20"/>
      <c r="L429" s="20"/>
      <c r="M429" s="20"/>
      <c r="N429" s="20"/>
      <c r="O429" s="20"/>
      <c r="P429" s="20"/>
      <c r="Q429" s="20"/>
      <c r="R429" s="20"/>
      <c r="S429" s="15"/>
      <c r="T429" s="15"/>
      <c r="U429" s="15"/>
      <c r="V429" s="15"/>
      <c r="W429" s="15"/>
      <c r="X429" s="15"/>
      <c r="Y429" s="15"/>
      <c r="Z429" s="15"/>
      <c r="AA429" s="15"/>
    </row>
    <row r="430" spans="1:27" ht="12.75">
      <c r="A430" s="273"/>
      <c r="B430" s="76" t="s">
        <v>78</v>
      </c>
      <c r="C430" s="20"/>
      <c r="D430" s="50"/>
      <c r="E430" s="50"/>
      <c r="F430" s="50"/>
      <c r="G430" s="20"/>
      <c r="H430" s="55" t="s">
        <v>30</v>
      </c>
      <c r="I430" s="20"/>
      <c r="J430" s="20"/>
      <c r="K430" s="20"/>
      <c r="L430" s="20"/>
      <c r="M430" s="20"/>
      <c r="N430" s="20"/>
      <c r="O430" s="20"/>
      <c r="P430" s="20"/>
      <c r="Q430" s="20"/>
      <c r="R430" s="20"/>
      <c r="S430" s="15"/>
      <c r="T430" s="15"/>
      <c r="U430" s="15"/>
      <c r="V430" s="15"/>
      <c r="W430" s="15"/>
      <c r="X430" s="15"/>
      <c r="Y430" s="15"/>
      <c r="Z430" s="15"/>
      <c r="AA430" s="15"/>
    </row>
    <row r="431" spans="1:27" ht="12.75">
      <c r="A431" s="273"/>
      <c r="B431" s="76" t="s">
        <v>783</v>
      </c>
      <c r="C431" s="20"/>
      <c r="D431" s="50"/>
      <c r="E431" s="50"/>
      <c r="F431" s="50"/>
      <c r="G431" s="20"/>
      <c r="H431" s="55" t="s">
        <v>34</v>
      </c>
      <c r="I431" s="20"/>
      <c r="J431" s="20"/>
      <c r="K431" s="20"/>
      <c r="L431" s="20"/>
      <c r="M431" s="20"/>
      <c r="N431" s="20"/>
      <c r="O431" s="20"/>
      <c r="P431" s="20"/>
      <c r="Q431" s="20"/>
      <c r="R431" s="20"/>
      <c r="S431" s="15"/>
      <c r="T431" s="15"/>
      <c r="U431" s="15"/>
      <c r="V431" s="15"/>
      <c r="W431" s="15"/>
      <c r="X431" s="15"/>
      <c r="Y431" s="15"/>
      <c r="Z431" s="15"/>
      <c r="AA431" s="15"/>
    </row>
    <row r="432" spans="1:27" ht="12.75">
      <c r="A432" s="273"/>
      <c r="B432" s="76" t="s">
        <v>783</v>
      </c>
      <c r="C432" s="20"/>
      <c r="D432" s="50"/>
      <c r="E432" s="50"/>
      <c r="F432" s="50"/>
      <c r="G432" s="20"/>
      <c r="H432" s="55" t="s">
        <v>35</v>
      </c>
      <c r="I432" s="20"/>
      <c r="J432" s="20"/>
      <c r="K432" s="20"/>
      <c r="L432" s="20"/>
      <c r="M432" s="20"/>
      <c r="N432" s="20"/>
      <c r="O432" s="20"/>
      <c r="P432" s="20"/>
      <c r="Q432" s="20"/>
      <c r="R432" s="20"/>
      <c r="S432" s="15"/>
      <c r="T432" s="15"/>
      <c r="U432" s="15"/>
      <c r="V432" s="15"/>
      <c r="W432" s="15"/>
      <c r="X432" s="15"/>
      <c r="Y432" s="15"/>
      <c r="Z432" s="15"/>
      <c r="AA432" s="15"/>
    </row>
    <row r="433" spans="1:27" ht="12.75">
      <c r="A433" s="273"/>
      <c r="B433" s="76" t="s">
        <v>783</v>
      </c>
      <c r="C433" s="20"/>
      <c r="D433" s="50"/>
      <c r="E433" s="50"/>
      <c r="F433" s="50"/>
      <c r="G433" s="20"/>
      <c r="H433" s="55" t="s">
        <v>36</v>
      </c>
      <c r="I433" s="20"/>
      <c r="J433" s="20"/>
      <c r="K433" s="20"/>
      <c r="L433" s="20"/>
      <c r="M433" s="20"/>
      <c r="N433" s="20"/>
      <c r="O433" s="20"/>
      <c r="P433" s="20"/>
      <c r="Q433" s="20"/>
      <c r="R433" s="20"/>
      <c r="S433" s="15"/>
      <c r="T433" s="15"/>
      <c r="U433" s="15"/>
      <c r="V433" s="15"/>
      <c r="W433" s="15"/>
      <c r="X433" s="15"/>
      <c r="Y433" s="15"/>
      <c r="Z433" s="15"/>
      <c r="AA433" s="15"/>
    </row>
    <row r="434" spans="1:27" ht="15" customHeight="1">
      <c r="A434" s="273"/>
      <c r="B434" s="76" t="s">
        <v>783</v>
      </c>
      <c r="C434" s="20"/>
      <c r="D434" s="50"/>
      <c r="E434" s="50"/>
      <c r="F434" s="50"/>
      <c r="G434" s="20"/>
      <c r="H434" s="55" t="s">
        <v>37</v>
      </c>
      <c r="I434" s="20"/>
      <c r="J434" s="20"/>
      <c r="K434" s="20"/>
      <c r="L434" s="20"/>
      <c r="M434" s="20"/>
      <c r="N434" s="20"/>
      <c r="O434" s="20"/>
      <c r="P434" s="20"/>
      <c r="Q434" s="20"/>
      <c r="R434" s="20"/>
      <c r="S434" s="15"/>
      <c r="T434" s="15"/>
      <c r="U434" s="15"/>
      <c r="V434" s="15"/>
      <c r="W434" s="15"/>
      <c r="X434" s="15"/>
      <c r="Y434" s="15"/>
      <c r="Z434" s="15"/>
      <c r="AA434" s="15"/>
    </row>
    <row r="435" spans="1:27" ht="12.75">
      <c r="A435" s="274"/>
      <c r="B435" s="76" t="s">
        <v>783</v>
      </c>
      <c r="C435" s="20"/>
      <c r="D435" s="50"/>
      <c r="E435" s="50"/>
      <c r="F435" s="50"/>
      <c r="G435" s="20"/>
      <c r="H435" s="98" t="s">
        <v>38</v>
      </c>
      <c r="I435" s="20"/>
      <c r="J435" s="20"/>
      <c r="K435" s="20"/>
      <c r="L435" s="20"/>
      <c r="M435" s="20"/>
      <c r="N435" s="20"/>
      <c r="O435" s="20"/>
      <c r="P435" s="20"/>
      <c r="Q435" s="20"/>
      <c r="R435" s="20"/>
      <c r="S435" s="15"/>
      <c r="T435" s="15"/>
      <c r="U435" s="15"/>
      <c r="V435" s="15"/>
      <c r="W435" s="15"/>
      <c r="X435" s="15"/>
      <c r="Y435" s="15"/>
      <c r="Z435" s="15"/>
      <c r="AA435" s="15"/>
    </row>
  </sheetData>
  <autoFilter ref="A1:AA421" xr:uid="{00000000-0009-0000-0000-000008000000}"/>
  <customSheetViews>
    <customSheetView guid="{EE409CCF-41C7-4BE1-8A6A-F342F255A85B}" filter="1" showAutoFilter="1">
      <pageMargins left="0.7" right="0.7" top="0.75" bottom="0.75" header="0.3" footer="0.3"/>
      <autoFilter ref="A1:AA421" xr:uid="{C3195C39-45EB-4A0C-A13B-509EC282F156}"/>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G49" r:id="rId1" xr:uid="{00000000-0004-0000-0800-000000000000}"/>
    <hyperlink ref="F63" r:id="rId2" xr:uid="{00000000-0004-0000-0800-000001000000}"/>
    <hyperlink ref="G90" r:id="rId3" xr:uid="{00000000-0004-0000-0800-000002000000}"/>
    <hyperlink ref="F164" r:id="rId4" xr:uid="{00000000-0004-0000-0800-000003000000}"/>
    <hyperlink ref="G164" r:id="rId5" xr:uid="{00000000-0004-0000-0800-000004000000}"/>
    <hyperlink ref="G165" r:id="rId6" xr:uid="{00000000-0004-0000-0800-000005000000}"/>
    <hyperlink ref="F193" r:id="rId7" xr:uid="{00000000-0004-0000-0800-000006000000}"/>
    <hyperlink ref="F241" r:id="rId8" xr:uid="{00000000-0004-0000-0800-000007000000}"/>
    <hyperlink ref="G271" r:id="rId9" xr:uid="{00000000-0004-0000-0800-000008000000}"/>
  </hyperlinks>
  <pageMargins left="0.7" right="0.7" top="0.75" bottom="0.75" header="0.3" footer="0.3"/>
  <legacyDrawing r:id="rId10"/>
  <extLst>
    <ext xmlns:x14="http://schemas.microsoft.com/office/spreadsheetml/2009/9/main" uri="{CCE6A557-97BC-4b89-ADB6-D9C93CAAB3DF}">
      <x14:dataValidations xmlns:xm="http://schemas.microsoft.com/office/excel/2006/main" count="3">
        <x14:dataValidation type="list" allowBlank="1" showErrorMessage="1" xr:uid="{00000000-0002-0000-0800-000000000000}">
          <x14:formula1>
            <xm:f>'Служебный лист 2'!$A$2:$A$8</xm:f>
          </x14:formula1>
          <xm:sqref>B2:B435</xm:sqref>
        </x14:dataValidation>
        <x14:dataValidation type="list" allowBlank="1" showErrorMessage="1" xr:uid="{00000000-0002-0000-0800-000001000000}">
          <x14:formula1>
            <xm:f>'Служебный лист 2'!$B$2:$B$22</xm:f>
          </x14:formula1>
          <xm:sqref>C2:C435</xm:sqref>
        </x14:dataValidation>
        <x14:dataValidation type="list" allowBlank="1" showErrorMessage="1" xr:uid="{00000000-0002-0000-0800-000002000000}">
          <x14:formula1>
            <xm:f>'Служебный лист'!$C$2:$C$1000</xm:f>
          </x14:formula1>
          <xm:sqref>D2:D435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435"/>
  <sheetViews>
    <sheetView workbookViewId="0">
      <selection activeCell="E5" sqref="A1:J435"/>
    </sheetView>
  </sheetViews>
  <sheetFormatPr defaultColWidth="12.7109375" defaultRowHeight="15.75" customHeight="1"/>
  <cols>
    <col min="1" max="1" width="13.28515625" customWidth="1"/>
    <col min="2" max="2" width="18.42578125" customWidth="1"/>
    <col min="3" max="3" width="20.7109375" customWidth="1"/>
    <col min="4" max="4" width="17.42578125" customWidth="1"/>
    <col min="5" max="5" width="32.7109375" customWidth="1"/>
    <col min="6" max="6" width="18.7109375" customWidth="1"/>
    <col min="7" max="7" width="24.28515625" customWidth="1"/>
    <col min="8" max="8" width="11" customWidth="1"/>
    <col min="9" max="9" width="24.28515625" customWidth="1"/>
    <col min="10" max="10" width="28.140625" customWidth="1"/>
  </cols>
  <sheetData>
    <row r="1" spans="1:17" ht="39" thickBot="1">
      <c r="A1" s="11" t="s">
        <v>7</v>
      </c>
      <c r="B1" s="12" t="s">
        <v>8</v>
      </c>
      <c r="C1" s="12" t="s">
        <v>4</v>
      </c>
      <c r="D1" s="12" t="s">
        <v>9</v>
      </c>
      <c r="E1" s="12" t="s">
        <v>10</v>
      </c>
      <c r="F1" s="12" t="s">
        <v>11</v>
      </c>
      <c r="G1" s="12" t="s">
        <v>12</v>
      </c>
      <c r="H1" s="12" t="s">
        <v>13</v>
      </c>
      <c r="I1" s="14" t="s">
        <v>14</v>
      </c>
      <c r="J1" s="14" t="s">
        <v>15</v>
      </c>
      <c r="K1" s="15"/>
      <c r="L1" s="15"/>
      <c r="M1" s="15"/>
      <c r="N1" s="15"/>
      <c r="O1" s="15"/>
      <c r="P1" s="15"/>
      <c r="Q1" s="15"/>
    </row>
    <row r="2" spans="1:17" ht="13.5" thickTop="1">
      <c r="A2" s="272">
        <v>46082</v>
      </c>
      <c r="B2" s="16" t="s">
        <v>16</v>
      </c>
      <c r="C2" s="17"/>
      <c r="D2" s="17"/>
      <c r="E2" s="17"/>
      <c r="F2" s="17"/>
      <c r="G2" s="17"/>
      <c r="H2" s="20" t="s">
        <v>17</v>
      </c>
      <c r="I2" s="17"/>
      <c r="J2" s="20"/>
      <c r="K2" s="15"/>
      <c r="L2" s="15"/>
      <c r="M2" s="15"/>
      <c r="N2" s="15"/>
      <c r="O2" s="15"/>
      <c r="P2" s="15"/>
      <c r="Q2" s="15"/>
    </row>
    <row r="3" spans="1:17" ht="12.75">
      <c r="A3" s="273"/>
      <c r="B3" s="16" t="s">
        <v>16</v>
      </c>
      <c r="C3" s="17"/>
      <c r="D3" s="17"/>
      <c r="E3" s="17"/>
      <c r="F3" s="17"/>
      <c r="G3" s="17"/>
      <c r="H3" s="20" t="s">
        <v>22</v>
      </c>
      <c r="I3" s="17"/>
      <c r="J3" s="20"/>
      <c r="K3" s="15"/>
      <c r="L3" s="15"/>
      <c r="M3" s="15"/>
      <c r="N3" s="15"/>
      <c r="O3" s="15"/>
      <c r="P3" s="15"/>
      <c r="Q3" s="15"/>
    </row>
    <row r="4" spans="1:17" ht="15.75" customHeight="1">
      <c r="A4" s="273"/>
      <c r="B4" s="16" t="s">
        <v>16</v>
      </c>
      <c r="C4" s="17"/>
      <c r="D4" s="17"/>
      <c r="E4" s="17"/>
      <c r="F4" s="17"/>
      <c r="G4" s="17"/>
      <c r="H4" s="20" t="s">
        <v>24</v>
      </c>
      <c r="I4" s="17"/>
      <c r="J4" s="20"/>
      <c r="K4" s="15"/>
      <c r="L4" s="15"/>
      <c r="M4" s="15"/>
      <c r="N4" s="15"/>
      <c r="O4" s="15"/>
      <c r="P4" s="15"/>
      <c r="Q4" s="15"/>
    </row>
    <row r="5" spans="1:17" ht="12.75">
      <c r="A5" s="273"/>
      <c r="B5" s="16" t="s">
        <v>16</v>
      </c>
      <c r="C5" s="17"/>
      <c r="D5" s="17"/>
      <c r="E5" s="17"/>
      <c r="F5" s="17"/>
      <c r="G5" s="17"/>
      <c r="H5" s="20" t="s">
        <v>25</v>
      </c>
      <c r="I5" s="17"/>
      <c r="J5" s="20"/>
      <c r="K5" s="15"/>
      <c r="L5" s="15"/>
      <c r="M5" s="15"/>
      <c r="N5" s="15"/>
      <c r="O5" s="15"/>
      <c r="P5" s="15"/>
      <c r="Q5" s="15"/>
    </row>
    <row r="6" spans="1:17" ht="153">
      <c r="A6" s="273"/>
      <c r="B6" s="16" t="s">
        <v>16</v>
      </c>
      <c r="C6" s="17" t="s">
        <v>41</v>
      </c>
      <c r="D6" s="17" t="s">
        <v>92</v>
      </c>
      <c r="E6" s="17" t="s">
        <v>2463</v>
      </c>
      <c r="F6" s="17"/>
      <c r="G6" s="17" t="s">
        <v>2464</v>
      </c>
      <c r="H6" s="20" t="s">
        <v>26</v>
      </c>
      <c r="I6" s="17"/>
      <c r="J6" s="20"/>
      <c r="K6" s="15"/>
      <c r="L6" s="15"/>
      <c r="M6" s="15"/>
      <c r="N6" s="15"/>
      <c r="O6" s="15"/>
      <c r="P6" s="15"/>
      <c r="Q6" s="15"/>
    </row>
    <row r="7" spans="1:17" ht="12.75">
      <c r="A7" s="273"/>
      <c r="B7" s="16" t="s">
        <v>16</v>
      </c>
      <c r="C7" s="17"/>
      <c r="D7" s="17"/>
      <c r="E7" s="17"/>
      <c r="F7" s="17"/>
      <c r="G7" s="17"/>
      <c r="H7" s="20" t="s">
        <v>27</v>
      </c>
      <c r="I7" s="17"/>
      <c r="J7" s="20"/>
      <c r="K7" s="15"/>
      <c r="L7" s="15"/>
      <c r="M7" s="15"/>
      <c r="N7" s="15"/>
      <c r="O7" s="15"/>
      <c r="P7" s="15"/>
      <c r="Q7" s="15"/>
    </row>
    <row r="8" spans="1:17" ht="12.75">
      <c r="A8" s="273"/>
      <c r="B8" s="16" t="s">
        <v>16</v>
      </c>
      <c r="C8" s="17"/>
      <c r="D8" s="17"/>
      <c r="E8" s="17"/>
      <c r="F8" s="17"/>
      <c r="G8" s="17"/>
      <c r="H8" s="20" t="s">
        <v>28</v>
      </c>
      <c r="I8" s="17"/>
      <c r="J8" s="20"/>
      <c r="K8" s="15"/>
      <c r="L8" s="15"/>
      <c r="M8" s="15"/>
      <c r="N8" s="15"/>
      <c r="O8" s="15"/>
      <c r="P8" s="15"/>
      <c r="Q8" s="15"/>
    </row>
    <row r="9" spans="1:17" ht="14.25">
      <c r="A9" s="273"/>
      <c r="B9" s="16" t="s">
        <v>16</v>
      </c>
      <c r="C9" s="17"/>
      <c r="D9" s="265"/>
      <c r="E9" s="265"/>
      <c r="F9" s="17"/>
      <c r="G9" s="17"/>
      <c r="H9" s="20" t="s">
        <v>29</v>
      </c>
      <c r="I9" s="17"/>
      <c r="J9" s="20"/>
      <c r="K9" s="15"/>
      <c r="L9" s="15"/>
      <c r="M9" s="15"/>
      <c r="N9" s="15"/>
      <c r="O9" s="15"/>
      <c r="P9" s="15"/>
      <c r="Q9" s="15"/>
    </row>
    <row r="10" spans="1:17" ht="63.75">
      <c r="A10" s="273"/>
      <c r="B10" s="16" t="s">
        <v>16</v>
      </c>
      <c r="C10" s="17" t="s">
        <v>18</v>
      </c>
      <c r="D10" s="17" t="s">
        <v>31</v>
      </c>
      <c r="E10" s="22"/>
      <c r="F10" s="17"/>
      <c r="G10" s="266" t="s">
        <v>2465</v>
      </c>
      <c r="H10" s="20" t="s">
        <v>30</v>
      </c>
      <c r="I10" s="17"/>
      <c r="J10" s="20"/>
      <c r="K10" s="15"/>
      <c r="L10" s="15"/>
      <c r="M10" s="15"/>
      <c r="N10" s="15"/>
      <c r="O10" s="15"/>
      <c r="P10" s="15"/>
      <c r="Q10" s="15"/>
    </row>
    <row r="11" spans="1:17" ht="12.75">
      <c r="A11" s="273"/>
      <c r="B11" s="16" t="s">
        <v>16</v>
      </c>
      <c r="C11" s="17"/>
      <c r="D11" s="17"/>
      <c r="E11" s="17"/>
      <c r="F11" s="17"/>
      <c r="G11" s="17"/>
      <c r="H11" s="20" t="s">
        <v>34</v>
      </c>
      <c r="I11" s="17"/>
      <c r="J11" s="20"/>
      <c r="K11" s="15"/>
      <c r="L11" s="15"/>
      <c r="M11" s="15"/>
      <c r="N11" s="15"/>
      <c r="O11" s="15"/>
      <c r="P11" s="15"/>
      <c r="Q11" s="15"/>
    </row>
    <row r="12" spans="1:17" ht="12.75">
      <c r="A12" s="273"/>
      <c r="B12" s="16" t="s">
        <v>16</v>
      </c>
      <c r="C12" s="17"/>
      <c r="D12" s="17"/>
      <c r="E12" s="17"/>
      <c r="F12" s="17"/>
      <c r="G12" s="17"/>
      <c r="H12" s="20" t="s">
        <v>35</v>
      </c>
      <c r="I12" s="17"/>
      <c r="J12" s="20"/>
      <c r="K12" s="15"/>
      <c r="L12" s="15"/>
      <c r="M12" s="15"/>
      <c r="N12" s="15"/>
      <c r="O12" s="15"/>
      <c r="P12" s="15"/>
      <c r="Q12" s="15"/>
    </row>
    <row r="13" spans="1:17" ht="25.5">
      <c r="A13" s="273"/>
      <c r="B13" s="16" t="s">
        <v>16</v>
      </c>
      <c r="C13" s="17" t="s">
        <v>18</v>
      </c>
      <c r="D13" s="17" t="s">
        <v>31</v>
      </c>
      <c r="E13" s="17" t="s">
        <v>2466</v>
      </c>
      <c r="F13" s="17"/>
      <c r="G13" s="17" t="s">
        <v>2467</v>
      </c>
      <c r="H13" s="20" t="s">
        <v>36</v>
      </c>
      <c r="I13" s="17"/>
      <c r="J13" s="20"/>
      <c r="K13" s="15"/>
      <c r="L13" s="15"/>
      <c r="M13" s="15"/>
      <c r="N13" s="15"/>
      <c r="O13" s="15"/>
      <c r="P13" s="15"/>
      <c r="Q13" s="15"/>
    </row>
    <row r="14" spans="1:17" ht="17.25" customHeight="1">
      <c r="A14" s="273"/>
      <c r="B14" s="16" t="s">
        <v>16</v>
      </c>
      <c r="C14" s="17"/>
      <c r="D14" s="17"/>
      <c r="E14" s="22"/>
      <c r="F14" s="17"/>
      <c r="G14" s="17"/>
      <c r="H14" s="20" t="s">
        <v>37</v>
      </c>
      <c r="I14" s="17"/>
      <c r="J14" s="20"/>
      <c r="K14" s="15"/>
      <c r="L14" s="15"/>
      <c r="M14" s="15"/>
      <c r="N14" s="15"/>
      <c r="O14" s="15"/>
      <c r="P14" s="15"/>
      <c r="Q14" s="15"/>
    </row>
    <row r="15" spans="1:17" ht="13.5" thickBot="1">
      <c r="A15" s="274"/>
      <c r="B15" s="16" t="s">
        <v>16</v>
      </c>
      <c r="C15" s="17"/>
      <c r="D15" s="17"/>
      <c r="E15" s="17"/>
      <c r="F15" s="17"/>
      <c r="G15" s="17"/>
      <c r="H15" s="20" t="s">
        <v>38</v>
      </c>
      <c r="I15" s="17"/>
      <c r="J15" s="20"/>
      <c r="K15" s="15"/>
      <c r="L15" s="15"/>
      <c r="M15" s="15"/>
      <c r="N15" s="15"/>
      <c r="O15" s="15"/>
      <c r="P15" s="15"/>
      <c r="Q15" s="15"/>
    </row>
    <row r="16" spans="1:17" ht="13.5" thickTop="1">
      <c r="A16" s="272">
        <v>46083</v>
      </c>
      <c r="B16" s="16" t="s">
        <v>78</v>
      </c>
      <c r="C16" s="17"/>
      <c r="D16" s="17"/>
      <c r="E16" s="17"/>
      <c r="F16" s="17"/>
      <c r="G16" s="17"/>
      <c r="H16" s="20" t="s">
        <v>17</v>
      </c>
      <c r="I16" s="17"/>
      <c r="J16" s="20"/>
      <c r="K16" s="15"/>
      <c r="L16" s="15"/>
      <c r="M16" s="15"/>
      <c r="N16" s="15"/>
      <c r="O16" s="15"/>
      <c r="P16" s="15"/>
      <c r="Q16" s="15"/>
    </row>
    <row r="17" spans="1:17" ht="216.75">
      <c r="A17" s="273"/>
      <c r="B17" s="16" t="s">
        <v>78</v>
      </c>
      <c r="C17" s="17" t="s">
        <v>41</v>
      </c>
      <c r="D17" s="17" t="s">
        <v>92</v>
      </c>
      <c r="E17" s="17" t="s">
        <v>2468</v>
      </c>
      <c r="F17" s="17"/>
      <c r="G17" s="17" t="s">
        <v>2469</v>
      </c>
      <c r="H17" s="20" t="s">
        <v>22</v>
      </c>
      <c r="I17" s="17" t="s">
        <v>23</v>
      </c>
      <c r="J17" s="20"/>
      <c r="K17" s="15"/>
      <c r="L17" s="15"/>
      <c r="M17" s="15"/>
      <c r="N17" s="15"/>
      <c r="O17" s="15"/>
      <c r="P17" s="15"/>
      <c r="Q17" s="15"/>
    </row>
    <row r="18" spans="1:17" ht="17.25" customHeight="1">
      <c r="A18" s="273"/>
      <c r="B18" s="16" t="s">
        <v>78</v>
      </c>
      <c r="C18" s="17"/>
      <c r="D18" s="17"/>
      <c r="E18" s="17"/>
      <c r="F18" s="17"/>
      <c r="G18" s="17"/>
      <c r="H18" s="20" t="s">
        <v>24</v>
      </c>
      <c r="I18" s="17"/>
      <c r="J18" s="20"/>
      <c r="K18" s="15"/>
      <c r="L18" s="15"/>
      <c r="M18" s="15"/>
      <c r="N18" s="15"/>
      <c r="O18" s="15"/>
      <c r="P18" s="15"/>
      <c r="Q18" s="15"/>
    </row>
    <row r="19" spans="1:17" ht="38.25">
      <c r="A19" s="273"/>
      <c r="B19" s="16" t="s">
        <v>78</v>
      </c>
      <c r="C19" s="17" t="s">
        <v>54</v>
      </c>
      <c r="D19" s="17" t="s">
        <v>19</v>
      </c>
      <c r="E19" s="17" t="s">
        <v>302</v>
      </c>
      <c r="F19" s="17"/>
      <c r="G19" s="17" t="s">
        <v>2470</v>
      </c>
      <c r="H19" s="17" t="s">
        <v>25</v>
      </c>
      <c r="I19" s="17" t="s">
        <v>23</v>
      </c>
      <c r="J19" s="17"/>
      <c r="K19" s="22"/>
      <c r="L19" s="22"/>
      <c r="M19" s="22"/>
      <c r="N19" s="22"/>
      <c r="O19" s="22"/>
      <c r="P19" s="22"/>
      <c r="Q19" s="22"/>
    </row>
    <row r="20" spans="1:17" ht="12.75">
      <c r="A20" s="273"/>
      <c r="B20" s="16" t="s">
        <v>78</v>
      </c>
      <c r="C20" s="17"/>
      <c r="D20" s="17"/>
      <c r="E20" s="17"/>
      <c r="F20" s="17"/>
      <c r="G20" s="17"/>
      <c r="H20" s="20" t="s">
        <v>26</v>
      </c>
      <c r="I20" s="17"/>
      <c r="J20" s="20"/>
      <c r="K20" s="15"/>
      <c r="L20" s="15"/>
      <c r="M20" s="15"/>
      <c r="N20" s="15"/>
      <c r="O20" s="15"/>
      <c r="P20" s="15"/>
      <c r="Q20" s="15"/>
    </row>
    <row r="21" spans="1:17" ht="12.75">
      <c r="A21" s="273"/>
      <c r="B21" s="16" t="s">
        <v>78</v>
      </c>
      <c r="C21" s="17"/>
      <c r="D21" s="17"/>
      <c r="E21" s="22"/>
      <c r="F21" s="22"/>
      <c r="G21" s="17"/>
      <c r="H21" s="20" t="s">
        <v>27</v>
      </c>
      <c r="I21" s="17"/>
      <c r="J21" s="20"/>
      <c r="K21" s="15"/>
      <c r="L21" s="15"/>
      <c r="M21" s="15"/>
      <c r="N21" s="15"/>
      <c r="O21" s="15"/>
      <c r="P21" s="15"/>
      <c r="Q21" s="15"/>
    </row>
    <row r="22" spans="1:17" ht="12.75">
      <c r="A22" s="273"/>
      <c r="B22" s="16" t="s">
        <v>78</v>
      </c>
      <c r="C22" s="17"/>
      <c r="D22" s="17"/>
      <c r="E22" s="17"/>
      <c r="F22" s="17"/>
      <c r="G22" s="17"/>
      <c r="H22" s="20" t="s">
        <v>28</v>
      </c>
      <c r="I22" s="17"/>
      <c r="J22" s="20"/>
      <c r="K22" s="15"/>
      <c r="L22" s="15"/>
      <c r="M22" s="15"/>
      <c r="N22" s="15"/>
      <c r="O22" s="15"/>
      <c r="P22" s="15"/>
      <c r="Q22" s="15"/>
    </row>
    <row r="23" spans="1:17" ht="12.75">
      <c r="A23" s="273"/>
      <c r="B23" s="16" t="s">
        <v>78</v>
      </c>
      <c r="C23" s="17"/>
      <c r="D23" s="17"/>
      <c r="E23" s="17"/>
      <c r="F23" s="17"/>
      <c r="G23" s="17"/>
      <c r="H23" s="20" t="s">
        <v>29</v>
      </c>
      <c r="I23" s="17"/>
      <c r="J23" s="20"/>
      <c r="K23" s="15"/>
      <c r="L23" s="15"/>
      <c r="M23" s="15"/>
      <c r="N23" s="15"/>
      <c r="O23" s="15"/>
      <c r="P23" s="15"/>
      <c r="Q23" s="15"/>
    </row>
    <row r="24" spans="1:17" ht="12.75">
      <c r="A24" s="273"/>
      <c r="B24" s="16" t="s">
        <v>78</v>
      </c>
      <c r="C24" s="17"/>
      <c r="D24" s="17"/>
      <c r="E24" s="17"/>
      <c r="F24" s="17"/>
      <c r="G24" s="17"/>
      <c r="H24" s="20" t="s">
        <v>30</v>
      </c>
      <c r="I24" s="17"/>
      <c r="J24" s="20"/>
      <c r="K24" s="15"/>
      <c r="L24" s="15"/>
      <c r="M24" s="15"/>
      <c r="N24" s="15"/>
      <c r="O24" s="15"/>
      <c r="P24" s="15"/>
      <c r="Q24" s="15"/>
    </row>
    <row r="25" spans="1:17" ht="12.75">
      <c r="A25" s="273"/>
      <c r="B25" s="16" t="s">
        <v>78</v>
      </c>
      <c r="C25" s="17"/>
      <c r="D25" s="17"/>
      <c r="E25" s="17"/>
      <c r="F25" s="17"/>
      <c r="G25" s="17"/>
      <c r="H25" s="17" t="s">
        <v>34</v>
      </c>
      <c r="I25" s="17"/>
      <c r="J25" s="17"/>
      <c r="K25" s="22"/>
      <c r="L25" s="22"/>
      <c r="M25" s="22"/>
      <c r="N25" s="22"/>
      <c r="O25" s="22"/>
      <c r="P25" s="22"/>
      <c r="Q25" s="22"/>
    </row>
    <row r="26" spans="1:17" ht="18" customHeight="1">
      <c r="A26" s="273"/>
      <c r="B26" s="16" t="s">
        <v>78</v>
      </c>
      <c r="C26" s="17" t="s">
        <v>75</v>
      </c>
      <c r="D26" s="17" t="s">
        <v>19</v>
      </c>
      <c r="E26" s="17" t="s">
        <v>2471</v>
      </c>
      <c r="F26" s="17"/>
      <c r="G26" s="17" t="s">
        <v>2472</v>
      </c>
      <c r="H26" s="17" t="s">
        <v>35</v>
      </c>
      <c r="I26" s="17" t="s">
        <v>43</v>
      </c>
      <c r="J26" s="270" t="s">
        <v>2473</v>
      </c>
      <c r="K26" s="22"/>
      <c r="L26" s="22"/>
      <c r="M26" s="22"/>
      <c r="N26" s="22"/>
      <c r="O26" s="22"/>
      <c r="P26" s="22"/>
      <c r="Q26" s="22"/>
    </row>
    <row r="27" spans="1:17" ht="16.5" customHeight="1">
      <c r="A27" s="273"/>
      <c r="B27" s="16" t="s">
        <v>78</v>
      </c>
      <c r="C27" s="17" t="s">
        <v>44</v>
      </c>
      <c r="D27" s="17" t="s">
        <v>19</v>
      </c>
      <c r="E27" s="17" t="s">
        <v>2471</v>
      </c>
      <c r="F27" s="17"/>
      <c r="G27" s="22" t="s">
        <v>2474</v>
      </c>
      <c r="H27" s="20" t="s">
        <v>36</v>
      </c>
      <c r="I27" s="17" t="s">
        <v>43</v>
      </c>
      <c r="J27" s="271" t="s">
        <v>2473</v>
      </c>
      <c r="K27" s="15"/>
      <c r="L27" s="15"/>
      <c r="M27" s="15"/>
      <c r="N27" s="15"/>
      <c r="O27" s="15"/>
      <c r="P27" s="15"/>
      <c r="Q27" s="15"/>
    </row>
    <row r="28" spans="1:17" ht="12.75">
      <c r="A28" s="273"/>
      <c r="B28" s="16" t="s">
        <v>78</v>
      </c>
      <c r="C28" s="17"/>
      <c r="D28" s="17"/>
      <c r="E28" s="17"/>
      <c r="F28" s="17"/>
      <c r="G28" s="22"/>
      <c r="H28" s="20" t="s">
        <v>37</v>
      </c>
      <c r="I28" s="17"/>
      <c r="J28" s="20"/>
      <c r="K28" s="15"/>
      <c r="L28" s="15"/>
      <c r="M28" s="15"/>
      <c r="N28" s="15"/>
      <c r="O28" s="15"/>
      <c r="P28" s="15"/>
      <c r="Q28" s="15"/>
    </row>
    <row r="29" spans="1:17" ht="13.5" thickBot="1">
      <c r="A29" s="274"/>
      <c r="B29" s="16" t="s">
        <v>78</v>
      </c>
      <c r="C29" s="17"/>
      <c r="D29" s="17"/>
      <c r="E29" s="17"/>
      <c r="F29" s="17"/>
      <c r="G29" s="17"/>
      <c r="H29" s="20" t="s">
        <v>38</v>
      </c>
      <c r="I29" s="17"/>
      <c r="J29" s="20"/>
      <c r="K29" s="15"/>
      <c r="L29" s="15"/>
      <c r="M29" s="15"/>
      <c r="N29" s="15"/>
      <c r="O29" s="15"/>
      <c r="P29" s="15"/>
      <c r="Q29" s="15"/>
    </row>
    <row r="30" spans="1:17" ht="13.5" thickTop="1">
      <c r="A30" s="272">
        <v>46084</v>
      </c>
      <c r="B30" s="16" t="s">
        <v>78</v>
      </c>
      <c r="C30" s="17"/>
      <c r="D30" s="17"/>
      <c r="E30" s="17"/>
      <c r="F30" s="17"/>
      <c r="G30" s="17"/>
      <c r="H30" s="20" t="s">
        <v>17</v>
      </c>
      <c r="I30" s="17"/>
      <c r="J30" s="20"/>
      <c r="K30" s="15"/>
      <c r="L30" s="15"/>
      <c r="M30" s="15"/>
      <c r="N30" s="15"/>
      <c r="O30" s="15"/>
      <c r="P30" s="15"/>
      <c r="Q30" s="15"/>
    </row>
    <row r="31" spans="1:17" ht="12.75">
      <c r="A31" s="273"/>
      <c r="B31" s="16" t="s">
        <v>78</v>
      </c>
      <c r="C31" s="17"/>
      <c r="D31" s="17"/>
      <c r="E31" s="17"/>
      <c r="F31" s="17"/>
      <c r="G31" s="17"/>
      <c r="H31" s="20" t="s">
        <v>22</v>
      </c>
      <c r="I31" s="17"/>
      <c r="J31" s="20"/>
      <c r="K31" s="15"/>
      <c r="L31" s="15"/>
      <c r="M31" s="15"/>
      <c r="N31" s="15"/>
      <c r="O31" s="15"/>
      <c r="P31" s="15"/>
      <c r="Q31" s="15"/>
    </row>
    <row r="32" spans="1:17" ht="12.75">
      <c r="A32" s="273"/>
      <c r="B32" s="16" t="s">
        <v>78</v>
      </c>
      <c r="C32" s="16"/>
      <c r="D32" s="16"/>
      <c r="E32" s="30"/>
      <c r="F32" s="16"/>
      <c r="G32" s="151"/>
      <c r="H32" s="20" t="s">
        <v>24</v>
      </c>
      <c r="I32" s="17"/>
      <c r="J32" s="20"/>
      <c r="K32" s="15"/>
      <c r="L32" s="15"/>
      <c r="M32" s="15"/>
      <c r="N32" s="15"/>
      <c r="O32" s="15"/>
      <c r="P32" s="15"/>
      <c r="Q32" s="15"/>
    </row>
    <row r="33" spans="1:17" ht="12.75">
      <c r="A33" s="273"/>
      <c r="B33" s="16" t="s">
        <v>78</v>
      </c>
      <c r="C33" s="16"/>
      <c r="D33" s="16"/>
      <c r="E33" s="16"/>
      <c r="F33" s="16"/>
      <c r="G33" s="17"/>
      <c r="H33" s="20" t="s">
        <v>25</v>
      </c>
      <c r="I33" s="17"/>
      <c r="J33" s="20"/>
      <c r="K33" s="15"/>
      <c r="L33" s="15"/>
      <c r="M33" s="15"/>
      <c r="N33" s="15"/>
      <c r="O33" s="15"/>
      <c r="P33" s="15"/>
      <c r="Q33" s="15"/>
    </row>
    <row r="34" spans="1:17" ht="12.75">
      <c r="A34" s="273"/>
      <c r="B34" s="16" t="s">
        <v>78</v>
      </c>
      <c r="C34" s="17"/>
      <c r="D34" s="17"/>
      <c r="E34" s="17"/>
      <c r="F34" s="17"/>
      <c r="G34" s="17"/>
      <c r="H34" s="20" t="s">
        <v>26</v>
      </c>
      <c r="I34" s="17"/>
      <c r="J34" s="20"/>
      <c r="K34" s="15"/>
      <c r="L34" s="15"/>
      <c r="M34" s="15"/>
      <c r="N34" s="15"/>
      <c r="O34" s="15"/>
      <c r="P34" s="15"/>
      <c r="Q34" s="15"/>
    </row>
    <row r="35" spans="1:17" ht="12.75">
      <c r="A35" s="273"/>
      <c r="B35" s="16" t="s">
        <v>78</v>
      </c>
      <c r="C35" s="17"/>
      <c r="D35" s="17"/>
      <c r="E35" s="17"/>
      <c r="F35" s="17"/>
      <c r="G35" s="17"/>
      <c r="H35" s="20" t="s">
        <v>27</v>
      </c>
      <c r="I35" s="17"/>
      <c r="J35" s="20"/>
      <c r="K35" s="15"/>
      <c r="L35" s="15"/>
      <c r="M35" s="15"/>
      <c r="N35" s="15"/>
      <c r="O35" s="15"/>
      <c r="P35" s="15"/>
      <c r="Q35" s="15"/>
    </row>
    <row r="36" spans="1:17" ht="306">
      <c r="A36" s="273"/>
      <c r="B36" s="16" t="s">
        <v>78</v>
      </c>
      <c r="C36" s="17" t="s">
        <v>41</v>
      </c>
      <c r="D36" s="17" t="s">
        <v>19</v>
      </c>
      <c r="E36" s="17" t="s">
        <v>2475</v>
      </c>
      <c r="F36" s="17"/>
      <c r="G36" s="17" t="s">
        <v>2476</v>
      </c>
      <c r="H36" s="20" t="s">
        <v>28</v>
      </c>
      <c r="I36" s="17" t="s">
        <v>43</v>
      </c>
      <c r="J36" s="271" t="s">
        <v>2473</v>
      </c>
      <c r="K36" s="15"/>
      <c r="L36" s="15"/>
      <c r="M36" s="15"/>
      <c r="N36" s="15"/>
      <c r="O36" s="15"/>
      <c r="P36" s="15"/>
      <c r="Q36" s="15"/>
    </row>
    <row r="37" spans="1:17" ht="76.5">
      <c r="A37" s="273"/>
      <c r="B37" s="16" t="s">
        <v>78</v>
      </c>
      <c r="C37" s="17" t="s">
        <v>44</v>
      </c>
      <c r="D37" s="17" t="s">
        <v>19</v>
      </c>
      <c r="E37" s="17" t="s">
        <v>2477</v>
      </c>
      <c r="F37" s="17"/>
      <c r="G37" s="17" t="s">
        <v>2478</v>
      </c>
      <c r="H37" s="20" t="s">
        <v>29</v>
      </c>
      <c r="I37" s="17" t="s">
        <v>23</v>
      </c>
      <c r="J37" s="20"/>
      <c r="K37" s="15"/>
      <c r="L37" s="15"/>
      <c r="M37" s="15"/>
      <c r="N37" s="15"/>
      <c r="O37" s="15"/>
      <c r="P37" s="15"/>
      <c r="Q37" s="15"/>
    </row>
    <row r="38" spans="1:17" ht="12.75">
      <c r="A38" s="273"/>
      <c r="B38" s="16" t="s">
        <v>78</v>
      </c>
      <c r="C38" s="17"/>
      <c r="D38" s="17"/>
      <c r="E38" s="17"/>
      <c r="F38" s="17"/>
      <c r="G38" s="17"/>
      <c r="H38" s="20" t="s">
        <v>30</v>
      </c>
      <c r="I38" s="17"/>
      <c r="J38" s="20"/>
      <c r="K38" s="15"/>
      <c r="L38" s="15"/>
      <c r="M38" s="15"/>
      <c r="N38" s="15"/>
      <c r="O38" s="15"/>
      <c r="P38" s="15"/>
      <c r="Q38" s="15"/>
    </row>
    <row r="39" spans="1:17" ht="12.75">
      <c r="A39" s="273"/>
      <c r="B39" s="16" t="s">
        <v>78</v>
      </c>
      <c r="C39" s="17"/>
      <c r="D39" s="17"/>
      <c r="E39" s="17"/>
      <c r="F39" s="17"/>
      <c r="G39" s="17"/>
      <c r="H39" s="20" t="s">
        <v>34</v>
      </c>
      <c r="I39" s="17"/>
      <c r="J39" s="20"/>
      <c r="K39" s="15"/>
      <c r="L39" s="15"/>
      <c r="M39" s="15"/>
      <c r="N39" s="15"/>
      <c r="O39" s="15"/>
      <c r="P39" s="15"/>
      <c r="Q39" s="15"/>
    </row>
    <row r="40" spans="1:17" ht="12.75">
      <c r="A40" s="273"/>
      <c r="B40" s="16" t="s">
        <v>78</v>
      </c>
      <c r="C40" s="17"/>
      <c r="D40" s="17"/>
      <c r="E40" s="17"/>
      <c r="F40" s="16"/>
      <c r="G40" s="17"/>
      <c r="H40" s="20" t="s">
        <v>35</v>
      </c>
      <c r="I40" s="17"/>
      <c r="J40" s="20"/>
      <c r="K40" s="15"/>
      <c r="L40" s="15"/>
      <c r="M40" s="15"/>
      <c r="N40" s="15"/>
      <c r="O40" s="15"/>
      <c r="P40" s="15"/>
      <c r="Q40" s="15"/>
    </row>
    <row r="41" spans="1:17" ht="16.5" customHeight="1">
      <c r="A41" s="273"/>
      <c r="B41" s="16" t="s">
        <v>78</v>
      </c>
      <c r="C41" s="17"/>
      <c r="D41" s="17"/>
      <c r="E41" s="17"/>
      <c r="F41" s="17"/>
      <c r="G41" s="17"/>
      <c r="H41" s="20" t="s">
        <v>36</v>
      </c>
      <c r="I41" s="17"/>
      <c r="J41" s="20"/>
      <c r="K41" s="15"/>
      <c r="L41" s="15"/>
      <c r="M41" s="15"/>
      <c r="N41" s="15"/>
      <c r="O41" s="15"/>
      <c r="P41" s="15"/>
      <c r="Q41" s="15"/>
    </row>
    <row r="42" spans="1:17" ht="12.75">
      <c r="A42" s="273"/>
      <c r="B42" s="16" t="s">
        <v>78</v>
      </c>
      <c r="C42" s="17"/>
      <c r="D42" s="17"/>
      <c r="E42" s="17"/>
      <c r="F42" s="17"/>
      <c r="G42" s="17"/>
      <c r="H42" s="20" t="s">
        <v>37</v>
      </c>
      <c r="I42" s="17"/>
      <c r="J42" s="20"/>
      <c r="K42" s="15"/>
      <c r="L42" s="15"/>
      <c r="M42" s="15"/>
      <c r="N42" s="15"/>
      <c r="O42" s="15"/>
      <c r="P42" s="15"/>
      <c r="Q42" s="15"/>
    </row>
    <row r="43" spans="1:17" ht="13.5" thickBot="1">
      <c r="A43" s="274"/>
      <c r="B43" s="16" t="s">
        <v>78</v>
      </c>
      <c r="C43" s="17"/>
      <c r="D43" s="17"/>
      <c r="E43" s="17"/>
      <c r="F43" s="17"/>
      <c r="G43" s="17"/>
      <c r="H43" s="20" t="s">
        <v>38</v>
      </c>
      <c r="I43" s="17"/>
      <c r="J43" s="20"/>
      <c r="K43" s="15"/>
      <c r="L43" s="15"/>
      <c r="M43" s="15"/>
      <c r="N43" s="15"/>
      <c r="O43" s="15"/>
      <c r="P43" s="15"/>
      <c r="Q43" s="15"/>
    </row>
    <row r="44" spans="1:17" ht="13.5" thickTop="1">
      <c r="A44" s="272">
        <v>46085</v>
      </c>
      <c r="B44" s="16" t="s">
        <v>78</v>
      </c>
      <c r="C44" s="17"/>
      <c r="D44" s="17"/>
      <c r="E44" s="17"/>
      <c r="F44" s="17"/>
      <c r="G44" s="17"/>
      <c r="H44" s="20" t="s">
        <v>17</v>
      </c>
      <c r="I44" s="17"/>
      <c r="J44" s="20"/>
      <c r="K44" s="15"/>
      <c r="L44" s="15"/>
      <c r="M44" s="15"/>
      <c r="N44" s="15"/>
      <c r="O44" s="15"/>
      <c r="P44" s="15"/>
      <c r="Q44" s="15"/>
    </row>
    <row r="45" spans="1:17" ht="14.25">
      <c r="A45" s="273"/>
      <c r="B45" s="16" t="s">
        <v>78</v>
      </c>
      <c r="C45" s="17"/>
      <c r="D45" s="17"/>
      <c r="E45" s="265"/>
      <c r="F45" s="265"/>
      <c r="G45" s="17"/>
      <c r="H45" s="20" t="s">
        <v>22</v>
      </c>
      <c r="I45" s="17"/>
      <c r="J45" s="20"/>
      <c r="K45" s="15"/>
      <c r="L45" s="15"/>
      <c r="M45" s="15"/>
      <c r="N45" s="15"/>
      <c r="O45" s="15"/>
      <c r="P45" s="15"/>
      <c r="Q45" s="15"/>
    </row>
    <row r="46" spans="1:17" ht="17.25" customHeight="1">
      <c r="A46" s="273"/>
      <c r="B46" s="16" t="s">
        <v>78</v>
      </c>
      <c r="C46" s="17"/>
      <c r="D46" s="17"/>
      <c r="E46" s="17"/>
      <c r="F46" s="17"/>
      <c r="G46" s="17"/>
      <c r="H46" s="20" t="s">
        <v>24</v>
      </c>
      <c r="I46" s="17"/>
      <c r="J46" s="20"/>
      <c r="K46" s="15"/>
      <c r="L46" s="15"/>
      <c r="M46" s="15"/>
      <c r="N46" s="15"/>
      <c r="O46" s="15"/>
      <c r="P46" s="15"/>
      <c r="Q46" s="15"/>
    </row>
    <row r="47" spans="1:17" ht="12.75">
      <c r="A47" s="273"/>
      <c r="B47" s="16" t="s">
        <v>78</v>
      </c>
      <c r="C47" s="17"/>
      <c r="D47" s="17"/>
      <c r="E47" s="17"/>
      <c r="F47" s="17"/>
      <c r="G47" s="17"/>
      <c r="H47" s="20" t="s">
        <v>25</v>
      </c>
      <c r="I47" s="17"/>
      <c r="J47" s="20"/>
      <c r="K47" s="15"/>
      <c r="L47" s="15"/>
      <c r="M47" s="15"/>
      <c r="N47" s="15"/>
      <c r="O47" s="15"/>
      <c r="P47" s="15"/>
      <c r="Q47" s="15"/>
    </row>
    <row r="48" spans="1:17" ht="12.75">
      <c r="A48" s="273"/>
      <c r="B48" s="16" t="s">
        <v>78</v>
      </c>
      <c r="C48" s="17"/>
      <c r="D48" s="17"/>
      <c r="E48" s="17"/>
      <c r="F48" s="17"/>
      <c r="G48" s="17"/>
      <c r="H48" s="20" t="s">
        <v>26</v>
      </c>
      <c r="I48" s="17"/>
      <c r="J48" s="20"/>
      <c r="K48" s="15"/>
      <c r="L48" s="15"/>
      <c r="M48" s="15"/>
      <c r="N48" s="15"/>
      <c r="O48" s="15"/>
      <c r="P48" s="15"/>
      <c r="Q48" s="15"/>
    </row>
    <row r="49" spans="1:17" ht="16.5" customHeight="1">
      <c r="A49" s="273"/>
      <c r="B49" s="16" t="s">
        <v>78</v>
      </c>
      <c r="C49" s="17"/>
      <c r="D49" s="17"/>
      <c r="E49" s="267"/>
      <c r="F49" s="22"/>
      <c r="G49" s="17"/>
      <c r="H49" s="20" t="s">
        <v>27</v>
      </c>
      <c r="I49" s="17"/>
      <c r="J49" s="20"/>
      <c r="K49" s="15"/>
      <c r="L49" s="15"/>
      <c r="M49" s="15"/>
      <c r="N49" s="15"/>
      <c r="O49" s="15"/>
      <c r="P49" s="15"/>
      <c r="Q49" s="15"/>
    </row>
    <row r="50" spans="1:17" ht="18" customHeight="1">
      <c r="A50" s="273"/>
      <c r="B50" s="16" t="s">
        <v>78</v>
      </c>
      <c r="C50" s="17"/>
      <c r="D50" s="17"/>
      <c r="E50" s="17"/>
      <c r="F50" s="17"/>
      <c r="G50" s="17"/>
      <c r="H50" s="20" t="s">
        <v>28</v>
      </c>
      <c r="I50" s="17"/>
      <c r="J50" s="20"/>
      <c r="K50" s="15"/>
      <c r="L50" s="15"/>
      <c r="M50" s="15"/>
      <c r="N50" s="15"/>
      <c r="O50" s="15"/>
      <c r="P50" s="15"/>
      <c r="Q50" s="15"/>
    </row>
    <row r="51" spans="1:17" ht="12.75">
      <c r="A51" s="273"/>
      <c r="B51" s="16" t="s">
        <v>78</v>
      </c>
      <c r="C51" s="17"/>
      <c r="D51" s="17"/>
      <c r="E51" s="17"/>
      <c r="F51" s="17"/>
      <c r="G51" s="17"/>
      <c r="H51" s="20" t="s">
        <v>29</v>
      </c>
      <c r="I51" s="17"/>
      <c r="J51" s="20"/>
      <c r="K51" s="15"/>
      <c r="L51" s="15"/>
      <c r="M51" s="15"/>
      <c r="N51" s="15"/>
      <c r="O51" s="15"/>
      <c r="P51" s="15"/>
      <c r="Q51" s="15"/>
    </row>
    <row r="52" spans="1:17" ht="12.75">
      <c r="A52" s="273"/>
      <c r="B52" s="16" t="s">
        <v>78</v>
      </c>
      <c r="C52" s="17"/>
      <c r="D52" s="17"/>
      <c r="E52" s="17"/>
      <c r="F52" s="17"/>
      <c r="G52" s="17"/>
      <c r="H52" s="20" t="s">
        <v>30</v>
      </c>
      <c r="I52" s="17"/>
      <c r="J52" s="20"/>
      <c r="K52" s="15"/>
      <c r="L52" s="15"/>
      <c r="M52" s="15"/>
      <c r="N52" s="15"/>
      <c r="O52" s="15"/>
      <c r="P52" s="15"/>
      <c r="Q52" s="15"/>
    </row>
    <row r="53" spans="1:17" ht="12.75">
      <c r="A53" s="273"/>
      <c r="B53" s="16" t="s">
        <v>78</v>
      </c>
      <c r="C53" s="17"/>
      <c r="D53" s="17"/>
      <c r="E53" s="17"/>
      <c r="F53" s="17"/>
      <c r="G53" s="17"/>
      <c r="H53" s="20" t="s">
        <v>34</v>
      </c>
      <c r="I53" s="17"/>
      <c r="J53" s="20"/>
      <c r="K53" s="15"/>
      <c r="L53" s="15"/>
      <c r="M53" s="15"/>
      <c r="N53" s="15"/>
      <c r="O53" s="15"/>
      <c r="P53" s="15"/>
      <c r="Q53" s="15"/>
    </row>
    <row r="54" spans="1:17" ht="12.75">
      <c r="A54" s="273"/>
      <c r="B54" s="16" t="s">
        <v>78</v>
      </c>
      <c r="C54" s="17"/>
      <c r="D54" s="17"/>
      <c r="E54" s="17"/>
      <c r="F54" s="17"/>
      <c r="G54" s="17"/>
      <c r="H54" s="20" t="s">
        <v>35</v>
      </c>
      <c r="I54" s="17"/>
      <c r="J54" s="20"/>
      <c r="K54" s="15"/>
      <c r="L54" s="15"/>
      <c r="M54" s="15"/>
      <c r="N54" s="15"/>
      <c r="O54" s="15"/>
      <c r="P54" s="15"/>
      <c r="Q54" s="15"/>
    </row>
    <row r="55" spans="1:17" ht="18" customHeight="1">
      <c r="A55" s="273"/>
      <c r="B55" s="16" t="s">
        <v>51</v>
      </c>
      <c r="C55" s="17"/>
      <c r="D55" s="17"/>
      <c r="E55" s="17"/>
      <c r="F55" s="17"/>
      <c r="G55" s="17"/>
      <c r="H55" s="20" t="s">
        <v>36</v>
      </c>
      <c r="I55" s="17"/>
      <c r="J55" s="20"/>
      <c r="K55" s="15"/>
      <c r="L55" s="15"/>
      <c r="M55" s="15"/>
      <c r="N55" s="15"/>
      <c r="O55" s="15"/>
      <c r="P55" s="15"/>
      <c r="Q55" s="15"/>
    </row>
    <row r="56" spans="1:17" ht="12.75">
      <c r="A56" s="273"/>
      <c r="B56" s="16" t="s">
        <v>78</v>
      </c>
      <c r="C56" s="17"/>
      <c r="D56" s="17"/>
      <c r="E56" s="17"/>
      <c r="F56" s="17"/>
      <c r="G56" s="17"/>
      <c r="H56" s="20" t="s">
        <v>37</v>
      </c>
      <c r="I56" s="17"/>
      <c r="J56" s="20"/>
      <c r="K56" s="15"/>
      <c r="L56" s="15"/>
      <c r="M56" s="15"/>
      <c r="N56" s="15"/>
      <c r="O56" s="15"/>
      <c r="P56" s="15"/>
      <c r="Q56" s="15"/>
    </row>
    <row r="57" spans="1:17" ht="13.5" thickBot="1">
      <c r="A57" s="274"/>
      <c r="B57" s="16" t="s">
        <v>78</v>
      </c>
      <c r="C57" s="17"/>
      <c r="D57" s="17"/>
      <c r="E57" s="17"/>
      <c r="F57" s="17"/>
      <c r="G57" s="17"/>
      <c r="H57" s="20" t="s">
        <v>38</v>
      </c>
      <c r="I57" s="17"/>
      <c r="J57" s="20"/>
      <c r="K57" s="15"/>
      <c r="L57" s="15"/>
      <c r="M57" s="15"/>
      <c r="N57" s="15"/>
      <c r="O57" s="15"/>
      <c r="P57" s="15"/>
      <c r="Q57" s="15"/>
    </row>
    <row r="58" spans="1:17" ht="13.5" thickTop="1">
      <c r="A58" s="272">
        <v>46086</v>
      </c>
      <c r="B58" s="40" t="s">
        <v>51</v>
      </c>
      <c r="C58" s="17"/>
      <c r="D58" s="17"/>
      <c r="E58" s="17"/>
      <c r="F58" s="17"/>
      <c r="G58" s="17"/>
      <c r="H58" s="50" t="s">
        <v>17</v>
      </c>
      <c r="I58" s="17"/>
      <c r="J58" s="20"/>
      <c r="K58" s="15"/>
      <c r="L58" s="15"/>
      <c r="M58" s="15"/>
      <c r="N58" s="15"/>
      <c r="O58" s="15"/>
      <c r="P58" s="15"/>
      <c r="Q58" s="15"/>
    </row>
    <row r="59" spans="1:17" ht="12.75">
      <c r="A59" s="273"/>
      <c r="B59" s="40" t="s">
        <v>51</v>
      </c>
      <c r="C59" s="17"/>
      <c r="D59" s="17"/>
      <c r="E59" s="17"/>
      <c r="F59" s="17"/>
      <c r="G59" s="17"/>
      <c r="H59" s="50" t="s">
        <v>22</v>
      </c>
      <c r="I59" s="17"/>
      <c r="J59" s="20"/>
      <c r="K59" s="15"/>
      <c r="L59" s="15"/>
      <c r="M59" s="15"/>
      <c r="N59" s="15"/>
      <c r="O59" s="15"/>
      <c r="P59" s="15"/>
      <c r="Q59" s="15"/>
    </row>
    <row r="60" spans="1:17" ht="140.25">
      <c r="A60" s="273"/>
      <c r="B60" s="40" t="s">
        <v>51</v>
      </c>
      <c r="C60" s="17" t="s">
        <v>54</v>
      </c>
      <c r="D60" s="17" t="s">
        <v>19</v>
      </c>
      <c r="E60" s="267"/>
      <c r="F60" s="22"/>
      <c r="G60" s="17" t="s">
        <v>2479</v>
      </c>
      <c r="H60" s="50" t="s">
        <v>24</v>
      </c>
      <c r="I60" s="17" t="s">
        <v>23</v>
      </c>
      <c r="J60" s="20"/>
      <c r="K60" s="15"/>
      <c r="L60" s="15"/>
      <c r="M60" s="15"/>
      <c r="N60" s="15"/>
      <c r="O60" s="15"/>
      <c r="P60" s="15"/>
      <c r="Q60" s="15"/>
    </row>
    <row r="61" spans="1:17" ht="16.5" customHeight="1">
      <c r="A61" s="273"/>
      <c r="B61" s="40" t="s">
        <v>51</v>
      </c>
      <c r="C61" s="17"/>
      <c r="D61" s="17"/>
      <c r="E61" s="17"/>
      <c r="F61" s="17"/>
      <c r="G61" s="17"/>
      <c r="H61" s="50" t="s">
        <v>25</v>
      </c>
      <c r="I61" s="17"/>
      <c r="J61" s="20"/>
      <c r="K61" s="15"/>
      <c r="L61" s="15"/>
      <c r="M61" s="15"/>
      <c r="N61" s="15"/>
      <c r="O61" s="15"/>
      <c r="P61" s="15"/>
      <c r="Q61" s="15"/>
    </row>
    <row r="62" spans="1:17" ht="12.75">
      <c r="A62" s="273"/>
      <c r="B62" s="40" t="s">
        <v>51</v>
      </c>
      <c r="C62" s="17"/>
      <c r="D62" s="17"/>
      <c r="E62" s="17"/>
      <c r="F62" s="17"/>
      <c r="G62" s="17"/>
      <c r="H62" s="50" t="s">
        <v>26</v>
      </c>
      <c r="I62" s="17"/>
      <c r="J62" s="20"/>
      <c r="K62" s="15"/>
      <c r="L62" s="15"/>
      <c r="M62" s="15"/>
      <c r="N62" s="15"/>
      <c r="O62" s="15"/>
      <c r="P62" s="15"/>
      <c r="Q62" s="15"/>
    </row>
    <row r="63" spans="1:17" ht="12.75">
      <c r="A63" s="273"/>
      <c r="B63" s="40" t="s">
        <v>51</v>
      </c>
      <c r="C63" s="17"/>
      <c r="D63" s="17"/>
      <c r="E63" s="17"/>
      <c r="F63" s="17"/>
      <c r="G63" s="17"/>
      <c r="H63" s="50" t="s">
        <v>27</v>
      </c>
      <c r="I63" s="17"/>
      <c r="J63" s="20"/>
      <c r="K63" s="15"/>
      <c r="L63" s="15"/>
      <c r="M63" s="15"/>
      <c r="N63" s="15"/>
      <c r="O63" s="15"/>
      <c r="P63" s="15"/>
      <c r="Q63" s="15"/>
    </row>
    <row r="64" spans="1:17" ht="17.25" customHeight="1">
      <c r="A64" s="273"/>
      <c r="B64" s="40" t="s">
        <v>51</v>
      </c>
      <c r="C64" s="17"/>
      <c r="D64" s="17"/>
      <c r="E64" s="17"/>
      <c r="F64" s="17"/>
      <c r="G64" s="17"/>
      <c r="H64" s="50" t="s">
        <v>28</v>
      </c>
      <c r="I64" s="17"/>
      <c r="J64" s="20"/>
      <c r="K64" s="15"/>
      <c r="L64" s="15"/>
      <c r="M64" s="15"/>
      <c r="N64" s="15"/>
      <c r="O64" s="15"/>
      <c r="P64" s="15"/>
      <c r="Q64" s="15"/>
    </row>
    <row r="65" spans="1:17" ht="16.5" customHeight="1">
      <c r="A65" s="273"/>
      <c r="B65" s="40" t="s">
        <v>51</v>
      </c>
      <c r="C65" s="17" t="s">
        <v>41</v>
      </c>
      <c r="D65" s="17" t="s">
        <v>19</v>
      </c>
      <c r="E65" s="268" t="s">
        <v>2480</v>
      </c>
      <c r="F65" s="37"/>
      <c r="G65" s="17" t="s">
        <v>2481</v>
      </c>
      <c r="H65" s="50" t="s">
        <v>29</v>
      </c>
      <c r="I65" s="17"/>
      <c r="J65" s="20"/>
      <c r="K65" s="15"/>
      <c r="L65" s="15"/>
      <c r="M65" s="15"/>
      <c r="N65" s="15"/>
      <c r="O65" s="15"/>
      <c r="P65" s="15"/>
      <c r="Q65" s="15"/>
    </row>
    <row r="66" spans="1:17" ht="15" customHeight="1">
      <c r="A66" s="273"/>
      <c r="B66" s="40" t="s">
        <v>51</v>
      </c>
      <c r="C66" s="17"/>
      <c r="D66" s="17"/>
      <c r="E66" s="17"/>
      <c r="F66" s="17"/>
      <c r="G66" s="17"/>
      <c r="H66" s="50" t="s">
        <v>30</v>
      </c>
      <c r="I66" s="17"/>
      <c r="J66" s="20"/>
      <c r="K66" s="15"/>
      <c r="L66" s="15"/>
      <c r="M66" s="15"/>
      <c r="N66" s="15"/>
      <c r="O66" s="15"/>
      <c r="P66" s="15"/>
      <c r="Q66" s="15"/>
    </row>
    <row r="67" spans="1:17" ht="12.75">
      <c r="A67" s="273"/>
      <c r="B67" s="40" t="s">
        <v>51</v>
      </c>
      <c r="C67" s="17"/>
      <c r="D67" s="17"/>
      <c r="E67" s="17"/>
      <c r="F67" s="17"/>
      <c r="G67" s="17"/>
      <c r="H67" s="50" t="s">
        <v>34</v>
      </c>
      <c r="I67" s="17"/>
      <c r="J67" s="20"/>
      <c r="K67" s="15"/>
      <c r="L67" s="15"/>
      <c r="M67" s="15"/>
      <c r="N67" s="15"/>
      <c r="O67" s="15"/>
      <c r="P67" s="15"/>
      <c r="Q67" s="15"/>
    </row>
    <row r="68" spans="1:17" ht="12.75">
      <c r="A68" s="273"/>
      <c r="B68" s="40" t="s">
        <v>51</v>
      </c>
      <c r="C68" s="17"/>
      <c r="D68" s="17"/>
      <c r="E68" s="17"/>
      <c r="F68" s="17"/>
      <c r="G68" s="17"/>
      <c r="H68" s="50" t="s">
        <v>35</v>
      </c>
      <c r="I68" s="17"/>
      <c r="J68" s="20"/>
      <c r="K68" s="15"/>
      <c r="L68" s="15"/>
      <c r="M68" s="15"/>
      <c r="N68" s="15"/>
      <c r="O68" s="15"/>
      <c r="P68" s="15"/>
      <c r="Q68" s="15"/>
    </row>
    <row r="69" spans="1:17" ht="12.75">
      <c r="A69" s="273"/>
      <c r="B69" s="40" t="s">
        <v>51</v>
      </c>
      <c r="C69" s="17"/>
      <c r="D69" s="17"/>
      <c r="E69" s="17"/>
      <c r="F69" s="17"/>
      <c r="G69" s="17"/>
      <c r="H69" s="70" t="s">
        <v>36</v>
      </c>
      <c r="I69" s="17"/>
      <c r="J69" s="17"/>
      <c r="K69" s="22"/>
      <c r="L69" s="22"/>
      <c r="M69" s="22"/>
      <c r="N69" s="22"/>
      <c r="O69" s="22"/>
      <c r="P69" s="22"/>
      <c r="Q69" s="22"/>
    </row>
    <row r="70" spans="1:17" ht="12.75">
      <c r="A70" s="273"/>
      <c r="B70" s="40" t="s">
        <v>51</v>
      </c>
      <c r="C70" s="17"/>
      <c r="D70" s="17"/>
      <c r="E70" s="17"/>
      <c r="F70" s="17"/>
      <c r="G70" s="17"/>
      <c r="H70" s="70" t="s">
        <v>37</v>
      </c>
      <c r="I70" s="17"/>
      <c r="J70" s="17"/>
      <c r="K70" s="22"/>
      <c r="L70" s="22"/>
      <c r="M70" s="22"/>
      <c r="N70" s="22"/>
      <c r="O70" s="22"/>
      <c r="P70" s="22"/>
      <c r="Q70" s="22"/>
    </row>
    <row r="71" spans="1:17" ht="13.5" thickBot="1">
      <c r="A71" s="274"/>
      <c r="B71" s="40" t="s">
        <v>51</v>
      </c>
      <c r="C71" s="17"/>
      <c r="D71" s="17"/>
      <c r="E71" s="17"/>
      <c r="F71" s="17"/>
      <c r="G71" s="17"/>
      <c r="H71" s="50" t="s">
        <v>38</v>
      </c>
      <c r="I71" s="17"/>
      <c r="J71" s="20"/>
      <c r="K71" s="15"/>
      <c r="L71" s="15"/>
      <c r="M71" s="15"/>
      <c r="N71" s="15"/>
      <c r="O71" s="15"/>
      <c r="P71" s="15"/>
      <c r="Q71" s="15"/>
    </row>
    <row r="72" spans="1:17" ht="90" thickTop="1">
      <c r="A72" s="272">
        <v>46087</v>
      </c>
      <c r="B72" s="40" t="s">
        <v>78</v>
      </c>
      <c r="C72" s="17" t="s">
        <v>68</v>
      </c>
      <c r="D72" s="17" t="s">
        <v>19</v>
      </c>
      <c r="E72" s="17" t="s">
        <v>86</v>
      </c>
      <c r="F72" s="41"/>
      <c r="G72" s="66" t="s">
        <v>2482</v>
      </c>
      <c r="H72" s="50" t="s">
        <v>17</v>
      </c>
      <c r="I72" s="17"/>
      <c r="J72" s="20"/>
      <c r="K72" s="15"/>
      <c r="L72" s="15"/>
      <c r="M72" s="15"/>
      <c r="N72" s="15"/>
      <c r="O72" s="15"/>
      <c r="P72" s="15"/>
      <c r="Q72" s="15"/>
    </row>
    <row r="73" spans="1:17" ht="12.75">
      <c r="A73" s="273"/>
      <c r="B73" s="40" t="s">
        <v>78</v>
      </c>
      <c r="C73" s="17"/>
      <c r="D73" s="17"/>
      <c r="E73" s="17"/>
      <c r="F73" s="17"/>
      <c r="G73" s="17"/>
      <c r="H73" s="50" t="s">
        <v>22</v>
      </c>
      <c r="I73" s="17"/>
      <c r="J73" s="20"/>
      <c r="K73" s="15"/>
      <c r="L73" s="15"/>
      <c r="M73" s="15"/>
      <c r="N73" s="15"/>
      <c r="O73" s="15"/>
      <c r="P73" s="15"/>
      <c r="Q73" s="15"/>
    </row>
    <row r="74" spans="1:17" ht="12.75">
      <c r="A74" s="273"/>
      <c r="B74" s="40" t="s">
        <v>78</v>
      </c>
      <c r="C74" s="17"/>
      <c r="D74" s="17"/>
      <c r="E74" s="17"/>
      <c r="F74" s="17"/>
      <c r="G74" s="17"/>
      <c r="H74" s="50" t="s">
        <v>24</v>
      </c>
      <c r="I74" s="17"/>
      <c r="J74" s="20"/>
      <c r="K74" s="15"/>
      <c r="L74" s="15"/>
      <c r="M74" s="15"/>
      <c r="N74" s="15"/>
      <c r="O74" s="15"/>
      <c r="P74" s="15"/>
      <c r="Q74" s="15"/>
    </row>
    <row r="75" spans="1:17" ht="12.75">
      <c r="A75" s="273"/>
      <c r="B75" s="40" t="s">
        <v>78</v>
      </c>
      <c r="C75" s="17"/>
      <c r="D75" s="17"/>
      <c r="E75" s="17"/>
      <c r="F75" s="17"/>
      <c r="G75" s="17"/>
      <c r="H75" s="50" t="s">
        <v>25</v>
      </c>
      <c r="I75" s="17"/>
      <c r="J75" s="20"/>
      <c r="K75" s="15"/>
      <c r="L75" s="15"/>
      <c r="M75" s="15"/>
      <c r="N75" s="15"/>
      <c r="O75" s="15"/>
      <c r="P75" s="15"/>
      <c r="Q75" s="15"/>
    </row>
    <row r="76" spans="1:17" ht="12.75">
      <c r="A76" s="273"/>
      <c r="B76" s="16" t="s">
        <v>78</v>
      </c>
      <c r="C76" s="17"/>
      <c r="D76" s="17"/>
      <c r="E76" s="17"/>
      <c r="F76" s="17"/>
      <c r="G76" s="17"/>
      <c r="H76" s="50" t="s">
        <v>26</v>
      </c>
      <c r="I76" s="17"/>
      <c r="J76" s="20"/>
      <c r="K76" s="15"/>
      <c r="L76" s="15"/>
      <c r="M76" s="15"/>
      <c r="N76" s="15"/>
      <c r="O76" s="15"/>
      <c r="P76" s="15"/>
      <c r="Q76" s="15"/>
    </row>
    <row r="77" spans="1:17" ht="17.25" customHeight="1">
      <c r="A77" s="273"/>
      <c r="B77" s="16" t="s">
        <v>78</v>
      </c>
      <c r="C77" s="17"/>
      <c r="D77" s="17"/>
      <c r="E77" s="17"/>
      <c r="F77" s="17"/>
      <c r="G77" s="17"/>
      <c r="H77" s="50" t="s">
        <v>27</v>
      </c>
      <c r="I77" s="17"/>
      <c r="J77" s="20"/>
      <c r="K77" s="15"/>
      <c r="L77" s="15"/>
      <c r="M77" s="15"/>
      <c r="N77" s="15"/>
      <c r="O77" s="15"/>
      <c r="P77" s="15"/>
      <c r="Q77" s="15"/>
    </row>
    <row r="78" spans="1:17" ht="12.75">
      <c r="A78" s="273"/>
      <c r="B78" s="16" t="s">
        <v>78</v>
      </c>
      <c r="C78" s="17"/>
      <c r="D78" s="17"/>
      <c r="E78" s="17"/>
      <c r="F78" s="17"/>
      <c r="G78" s="17"/>
      <c r="H78" s="50" t="s">
        <v>28</v>
      </c>
      <c r="I78" s="17"/>
      <c r="J78" s="20"/>
      <c r="K78" s="15"/>
      <c r="L78" s="15"/>
      <c r="M78" s="15"/>
      <c r="N78" s="15"/>
      <c r="O78" s="15"/>
      <c r="P78" s="15"/>
      <c r="Q78" s="15"/>
    </row>
    <row r="79" spans="1:17" ht="76.5">
      <c r="A79" s="273"/>
      <c r="B79" s="16" t="s">
        <v>78</v>
      </c>
      <c r="C79" s="17" t="s">
        <v>41</v>
      </c>
      <c r="D79" s="17" t="s">
        <v>19</v>
      </c>
      <c r="E79" s="17" t="s">
        <v>2483</v>
      </c>
      <c r="F79" s="17"/>
      <c r="G79" s="17" t="s">
        <v>2484</v>
      </c>
      <c r="H79" s="50" t="s">
        <v>29</v>
      </c>
      <c r="I79" s="17"/>
      <c r="J79" s="20"/>
      <c r="K79" s="15"/>
      <c r="L79" s="15"/>
      <c r="M79" s="15"/>
      <c r="N79" s="15"/>
      <c r="O79" s="15"/>
      <c r="P79" s="15"/>
      <c r="Q79" s="15"/>
    </row>
    <row r="80" spans="1:17" ht="12.75">
      <c r="A80" s="273"/>
      <c r="B80" s="16" t="s">
        <v>78</v>
      </c>
      <c r="C80" s="17"/>
      <c r="D80" s="17"/>
      <c r="E80" s="17"/>
      <c r="F80" s="17"/>
      <c r="G80" s="17"/>
      <c r="H80" s="50" t="s">
        <v>30</v>
      </c>
      <c r="I80" s="17"/>
      <c r="J80" s="20"/>
      <c r="K80" s="15"/>
      <c r="L80" s="15"/>
      <c r="M80" s="15"/>
      <c r="N80" s="15"/>
      <c r="O80" s="15"/>
      <c r="P80" s="15"/>
      <c r="Q80" s="15"/>
    </row>
    <row r="81" spans="1:17" ht="306">
      <c r="A81" s="273"/>
      <c r="B81" s="16" t="s">
        <v>78</v>
      </c>
      <c r="C81" s="17" t="s">
        <v>41</v>
      </c>
      <c r="D81" s="17" t="s">
        <v>19</v>
      </c>
      <c r="E81" s="17" t="s">
        <v>302</v>
      </c>
      <c r="F81" s="17" t="s">
        <v>2485</v>
      </c>
      <c r="G81" s="17" t="s">
        <v>2486</v>
      </c>
      <c r="H81" s="50" t="s">
        <v>34</v>
      </c>
      <c r="I81" s="17" t="s">
        <v>23</v>
      </c>
      <c r="J81" s="20"/>
      <c r="K81" s="15"/>
      <c r="L81" s="15"/>
      <c r="M81" s="15"/>
      <c r="N81" s="15"/>
      <c r="O81" s="15"/>
      <c r="P81" s="15"/>
      <c r="Q81" s="15"/>
    </row>
    <row r="82" spans="1:17" ht="242.25">
      <c r="A82" s="273"/>
      <c r="B82" s="16" t="s">
        <v>78</v>
      </c>
      <c r="C82" s="17" t="s">
        <v>41</v>
      </c>
      <c r="D82" s="17" t="s">
        <v>19</v>
      </c>
      <c r="E82" s="17" t="s">
        <v>302</v>
      </c>
      <c r="F82" s="17" t="s">
        <v>2485</v>
      </c>
      <c r="G82" s="17" t="s">
        <v>2487</v>
      </c>
      <c r="H82" s="70" t="s">
        <v>35</v>
      </c>
      <c r="I82" s="17" t="s">
        <v>23</v>
      </c>
      <c r="J82" s="17"/>
      <c r="K82" s="22"/>
      <c r="L82" s="22"/>
      <c r="M82" s="22"/>
      <c r="N82" s="22"/>
      <c r="O82" s="22"/>
      <c r="P82" s="22"/>
      <c r="Q82" s="22"/>
    </row>
    <row r="83" spans="1:17" ht="17.25" customHeight="1">
      <c r="A83" s="273"/>
      <c r="B83" s="16" t="s">
        <v>78</v>
      </c>
      <c r="C83" s="17"/>
      <c r="D83" s="17"/>
      <c r="E83" s="17"/>
      <c r="F83" s="17"/>
      <c r="G83" s="17"/>
      <c r="H83" s="50" t="s">
        <v>36</v>
      </c>
      <c r="I83" s="17"/>
      <c r="J83" s="20"/>
      <c r="K83" s="15"/>
      <c r="L83" s="15"/>
      <c r="M83" s="15"/>
      <c r="N83" s="15"/>
      <c r="O83" s="15"/>
      <c r="P83" s="15"/>
      <c r="Q83" s="15"/>
    </row>
    <row r="84" spans="1:17" ht="18.75" customHeight="1">
      <c r="A84" s="273"/>
      <c r="B84" s="16" t="s">
        <v>78</v>
      </c>
      <c r="C84" s="17"/>
      <c r="D84" s="17"/>
      <c r="E84" s="267"/>
      <c r="F84" s="17"/>
      <c r="G84" s="17"/>
      <c r="H84" s="50" t="s">
        <v>37</v>
      </c>
      <c r="I84" s="17"/>
      <c r="J84" s="20"/>
      <c r="K84" s="15"/>
      <c r="L84" s="15"/>
      <c r="M84" s="15"/>
      <c r="N84" s="15"/>
      <c r="O84" s="15"/>
      <c r="P84" s="15"/>
      <c r="Q84" s="15"/>
    </row>
    <row r="85" spans="1:17" ht="13.5" thickBot="1">
      <c r="A85" s="274"/>
      <c r="B85" s="16" t="s">
        <v>78</v>
      </c>
      <c r="C85" s="17"/>
      <c r="D85" s="17"/>
      <c r="E85" s="17"/>
      <c r="F85" s="17"/>
      <c r="G85" s="17"/>
      <c r="H85" s="50" t="s">
        <v>38</v>
      </c>
      <c r="I85" s="17"/>
      <c r="J85" s="20"/>
      <c r="K85" s="15"/>
      <c r="L85" s="15"/>
      <c r="M85" s="15"/>
      <c r="N85" s="15"/>
      <c r="O85" s="15"/>
      <c r="P85" s="15"/>
      <c r="Q85" s="15"/>
    </row>
    <row r="86" spans="1:17" ht="13.5" thickTop="1">
      <c r="A86" s="272">
        <v>46088</v>
      </c>
      <c r="B86" s="40" t="s">
        <v>51</v>
      </c>
      <c r="C86" s="17"/>
      <c r="D86" s="17"/>
      <c r="E86" s="17"/>
      <c r="F86" s="17"/>
      <c r="G86" s="17"/>
      <c r="H86" s="50" t="s">
        <v>17</v>
      </c>
      <c r="I86" s="17"/>
      <c r="J86" s="20"/>
      <c r="K86" s="15"/>
      <c r="L86" s="15"/>
      <c r="M86" s="15"/>
      <c r="N86" s="15"/>
      <c r="O86" s="15"/>
      <c r="P86" s="15"/>
      <c r="Q86" s="15"/>
    </row>
    <row r="87" spans="1:17" ht="12.75">
      <c r="A87" s="273"/>
      <c r="B87" s="40" t="s">
        <v>51</v>
      </c>
      <c r="C87" s="17"/>
      <c r="D87" s="17"/>
      <c r="E87" s="17"/>
      <c r="F87" s="17"/>
      <c r="G87" s="17"/>
      <c r="H87" s="50" t="s">
        <v>22</v>
      </c>
      <c r="I87" s="17"/>
      <c r="J87" s="20"/>
      <c r="K87" s="15"/>
      <c r="L87" s="15"/>
      <c r="M87" s="15"/>
      <c r="N87" s="15"/>
      <c r="O87" s="15"/>
      <c r="P87" s="15"/>
      <c r="Q87" s="15"/>
    </row>
    <row r="88" spans="1:17" ht="12.75">
      <c r="A88" s="273"/>
      <c r="B88" s="40" t="s">
        <v>51</v>
      </c>
      <c r="C88" s="17"/>
      <c r="D88" s="17"/>
      <c r="E88" s="17"/>
      <c r="F88" s="17"/>
      <c r="G88" s="17"/>
      <c r="H88" s="50" t="s">
        <v>24</v>
      </c>
      <c r="I88" s="17"/>
      <c r="J88" s="20"/>
      <c r="K88" s="15"/>
      <c r="L88" s="15"/>
      <c r="M88" s="15"/>
      <c r="N88" s="15"/>
      <c r="O88" s="15"/>
      <c r="P88" s="15"/>
      <c r="Q88" s="15"/>
    </row>
    <row r="89" spans="1:17" ht="12.75">
      <c r="A89" s="273"/>
      <c r="B89" s="40" t="s">
        <v>51</v>
      </c>
      <c r="C89" s="17"/>
      <c r="D89" s="17"/>
      <c r="E89" s="17"/>
      <c r="F89" s="17"/>
      <c r="G89" s="17"/>
      <c r="H89" s="50" t="s">
        <v>25</v>
      </c>
      <c r="I89" s="17"/>
      <c r="J89" s="20"/>
      <c r="K89" s="15"/>
      <c r="L89" s="15"/>
      <c r="M89" s="15"/>
      <c r="N89" s="15"/>
      <c r="O89" s="15"/>
      <c r="P89" s="15"/>
      <c r="Q89" s="15"/>
    </row>
    <row r="90" spans="1:17" ht="12.75">
      <c r="A90" s="273"/>
      <c r="B90" s="40" t="s">
        <v>51</v>
      </c>
      <c r="C90" s="17"/>
      <c r="D90" s="17"/>
      <c r="E90" s="17"/>
      <c r="F90" s="17"/>
      <c r="G90" s="17"/>
      <c r="H90" s="70" t="s">
        <v>26</v>
      </c>
      <c r="I90" s="17"/>
      <c r="J90" s="17"/>
      <c r="K90" s="22"/>
      <c r="L90" s="22"/>
      <c r="M90" s="22"/>
      <c r="N90" s="22"/>
      <c r="O90" s="22"/>
      <c r="P90" s="22"/>
      <c r="Q90" s="22"/>
    </row>
    <row r="91" spans="1:17" ht="12.75">
      <c r="A91" s="273"/>
      <c r="B91" s="40" t="s">
        <v>51</v>
      </c>
      <c r="C91" s="17"/>
      <c r="D91" s="17"/>
      <c r="E91" s="17"/>
      <c r="F91" s="17"/>
      <c r="G91" s="17"/>
      <c r="H91" s="50" t="s">
        <v>27</v>
      </c>
      <c r="I91" s="17"/>
      <c r="J91" s="20"/>
      <c r="K91" s="15"/>
      <c r="L91" s="15"/>
      <c r="M91" s="15"/>
      <c r="N91" s="15"/>
      <c r="O91" s="15"/>
      <c r="P91" s="15"/>
      <c r="Q91" s="15"/>
    </row>
    <row r="92" spans="1:17" ht="12.75">
      <c r="A92" s="273"/>
      <c r="B92" s="40" t="s">
        <v>51</v>
      </c>
      <c r="C92" s="17"/>
      <c r="D92" s="17"/>
      <c r="E92" s="17"/>
      <c r="F92" s="17"/>
      <c r="G92" s="17"/>
      <c r="H92" s="50" t="s">
        <v>28</v>
      </c>
      <c r="I92" s="17"/>
      <c r="J92" s="20"/>
      <c r="K92" s="15"/>
      <c r="L92" s="15"/>
      <c r="M92" s="15"/>
      <c r="N92" s="15"/>
      <c r="O92" s="15"/>
      <c r="P92" s="15"/>
      <c r="Q92" s="15"/>
    </row>
    <row r="93" spans="1:17" ht="14.25">
      <c r="A93" s="273"/>
      <c r="B93" s="16" t="s">
        <v>16</v>
      </c>
      <c r="C93" s="17"/>
      <c r="D93" s="17"/>
      <c r="E93" s="17"/>
      <c r="F93" s="265"/>
      <c r="G93" s="17"/>
      <c r="H93" s="50" t="s">
        <v>29</v>
      </c>
      <c r="I93" s="17"/>
      <c r="J93" s="20"/>
      <c r="K93" s="15"/>
      <c r="L93" s="15"/>
      <c r="M93" s="15"/>
      <c r="N93" s="15"/>
      <c r="O93" s="15"/>
      <c r="P93" s="15"/>
      <c r="Q93" s="15"/>
    </row>
    <row r="94" spans="1:17" ht="12.75">
      <c r="A94" s="273"/>
      <c r="B94" s="16" t="s">
        <v>16</v>
      </c>
      <c r="C94" s="17"/>
      <c r="D94" s="17"/>
      <c r="E94" s="17"/>
      <c r="F94" s="17"/>
      <c r="G94" s="17"/>
      <c r="H94" s="50" t="s">
        <v>30</v>
      </c>
      <c r="I94" s="17"/>
      <c r="J94" s="20"/>
      <c r="K94" s="15"/>
      <c r="L94" s="15"/>
      <c r="M94" s="15"/>
      <c r="N94" s="15"/>
      <c r="O94" s="15"/>
      <c r="P94" s="15"/>
      <c r="Q94" s="15"/>
    </row>
    <row r="95" spans="1:17" ht="12.75">
      <c r="A95" s="273"/>
      <c r="B95" s="16" t="s">
        <v>16</v>
      </c>
      <c r="C95" s="17"/>
      <c r="D95" s="17"/>
      <c r="E95" s="17"/>
      <c r="F95" s="17"/>
      <c r="G95" s="17"/>
      <c r="H95" s="50" t="s">
        <v>34</v>
      </c>
      <c r="I95" s="17"/>
      <c r="J95" s="20"/>
      <c r="K95" s="15"/>
      <c r="L95" s="15"/>
      <c r="M95" s="15"/>
      <c r="N95" s="15"/>
      <c r="O95" s="15"/>
      <c r="P95" s="15"/>
      <c r="Q95" s="15"/>
    </row>
    <row r="96" spans="1:17" ht="12.75">
      <c r="A96" s="273"/>
      <c r="B96" s="16" t="s">
        <v>16</v>
      </c>
      <c r="C96" s="17"/>
      <c r="D96" s="17"/>
      <c r="E96" s="17"/>
      <c r="F96" s="17"/>
      <c r="G96" s="17"/>
      <c r="H96" s="70" t="s">
        <v>35</v>
      </c>
      <c r="I96" s="17"/>
      <c r="J96" s="17"/>
      <c r="K96" s="22"/>
      <c r="L96" s="22"/>
      <c r="M96" s="22"/>
      <c r="N96" s="22"/>
      <c r="O96" s="22"/>
      <c r="P96" s="22"/>
      <c r="Q96" s="22"/>
    </row>
    <row r="97" spans="1:17" ht="12.75">
      <c r="A97" s="273"/>
      <c r="B97" s="16" t="s">
        <v>16</v>
      </c>
      <c r="C97" s="17"/>
      <c r="D97" s="17"/>
      <c r="E97" s="17"/>
      <c r="F97" s="17"/>
      <c r="G97" s="17"/>
      <c r="H97" s="50" t="s">
        <v>36</v>
      </c>
      <c r="I97" s="17"/>
      <c r="J97" s="20"/>
      <c r="K97" s="15"/>
      <c r="L97" s="15"/>
      <c r="M97" s="15"/>
      <c r="N97" s="15"/>
      <c r="O97" s="15"/>
      <c r="P97" s="15"/>
      <c r="Q97" s="15"/>
    </row>
    <row r="98" spans="1:17" ht="12.75">
      <c r="A98" s="273"/>
      <c r="B98" s="16" t="s">
        <v>16</v>
      </c>
      <c r="C98" s="17"/>
      <c r="D98" s="17"/>
      <c r="E98" s="17"/>
      <c r="F98" s="17"/>
      <c r="G98" s="17"/>
      <c r="H98" s="50" t="s">
        <v>37</v>
      </c>
      <c r="I98" s="17"/>
      <c r="J98" s="20"/>
      <c r="K98" s="15"/>
      <c r="L98" s="15"/>
      <c r="M98" s="15"/>
      <c r="N98" s="15"/>
      <c r="O98" s="15"/>
      <c r="P98" s="15"/>
      <c r="Q98" s="15"/>
    </row>
    <row r="99" spans="1:17" ht="13.5" thickBot="1">
      <c r="A99" s="274"/>
      <c r="B99" s="16" t="s">
        <v>16</v>
      </c>
      <c r="C99" s="17"/>
      <c r="D99" s="17"/>
      <c r="E99" s="17"/>
      <c r="F99" s="17"/>
      <c r="G99" s="17"/>
      <c r="H99" s="50" t="s">
        <v>38</v>
      </c>
      <c r="I99" s="17"/>
      <c r="J99" s="20"/>
      <c r="K99" s="15"/>
      <c r="L99" s="15"/>
      <c r="M99" s="15"/>
      <c r="N99" s="15"/>
      <c r="O99" s="15"/>
      <c r="P99" s="15"/>
      <c r="Q99" s="15"/>
    </row>
    <row r="100" spans="1:17" ht="13.5" thickTop="1">
      <c r="A100" s="272">
        <v>46089</v>
      </c>
      <c r="B100" s="16" t="s">
        <v>78</v>
      </c>
      <c r="C100" s="17"/>
      <c r="D100" s="17"/>
      <c r="E100" s="17"/>
      <c r="F100" s="17"/>
      <c r="G100" s="17"/>
      <c r="H100" s="50" t="s">
        <v>17</v>
      </c>
      <c r="I100" s="17"/>
      <c r="J100" s="20"/>
      <c r="K100" s="15"/>
      <c r="L100" s="15"/>
      <c r="M100" s="15"/>
      <c r="N100" s="15"/>
      <c r="O100" s="15"/>
      <c r="P100" s="15"/>
      <c r="Q100" s="15"/>
    </row>
    <row r="101" spans="1:17" ht="17.25" customHeight="1">
      <c r="A101" s="273"/>
      <c r="B101" s="16" t="s">
        <v>78</v>
      </c>
      <c r="C101" s="17"/>
      <c r="D101" s="17"/>
      <c r="E101" s="17"/>
      <c r="F101" s="17"/>
      <c r="G101" s="17"/>
      <c r="H101" s="50" t="s">
        <v>22</v>
      </c>
      <c r="I101" s="17"/>
      <c r="J101" s="20"/>
      <c r="K101" s="15"/>
      <c r="L101" s="15"/>
      <c r="M101" s="15"/>
      <c r="N101" s="15"/>
      <c r="O101" s="15"/>
      <c r="P101" s="15"/>
      <c r="Q101" s="15"/>
    </row>
    <row r="102" spans="1:17" ht="17.25" customHeight="1">
      <c r="A102" s="273"/>
      <c r="B102" s="16" t="s">
        <v>78</v>
      </c>
      <c r="C102" s="17"/>
      <c r="D102" s="17"/>
      <c r="E102" s="17"/>
      <c r="F102" s="17"/>
      <c r="G102" s="17"/>
      <c r="H102" s="50" t="s">
        <v>24</v>
      </c>
      <c r="I102" s="17"/>
      <c r="J102" s="20"/>
      <c r="K102" s="15"/>
      <c r="L102" s="15"/>
      <c r="M102" s="15"/>
      <c r="N102" s="15"/>
      <c r="O102" s="15"/>
      <c r="P102" s="15"/>
      <c r="Q102" s="15"/>
    </row>
    <row r="103" spans="1:17" ht="14.25">
      <c r="A103" s="273"/>
      <c r="B103" s="16" t="s">
        <v>78</v>
      </c>
      <c r="C103" s="17"/>
      <c r="D103" s="17"/>
      <c r="E103" s="265"/>
      <c r="F103" s="45"/>
      <c r="G103" s="17"/>
      <c r="H103" s="50" t="s">
        <v>25</v>
      </c>
      <c r="I103" s="17"/>
      <c r="J103" s="20"/>
      <c r="K103" s="15"/>
      <c r="L103" s="15"/>
      <c r="M103" s="15"/>
      <c r="N103" s="15"/>
      <c r="O103" s="15"/>
      <c r="P103" s="15"/>
      <c r="Q103" s="15"/>
    </row>
    <row r="104" spans="1:17" ht="229.5">
      <c r="A104" s="273"/>
      <c r="B104" s="16" t="s">
        <v>78</v>
      </c>
      <c r="C104" s="17" t="s">
        <v>41</v>
      </c>
      <c r="D104" s="17" t="s">
        <v>19</v>
      </c>
      <c r="E104" s="17" t="s">
        <v>2488</v>
      </c>
      <c r="F104" s="17" t="s">
        <v>2489</v>
      </c>
      <c r="G104" s="17" t="s">
        <v>2490</v>
      </c>
      <c r="H104" s="50" t="s">
        <v>26</v>
      </c>
      <c r="I104" s="17" t="s">
        <v>62</v>
      </c>
      <c r="J104" s="20"/>
      <c r="K104" s="15"/>
      <c r="L104" s="15"/>
      <c r="M104" s="15"/>
      <c r="N104" s="15"/>
      <c r="O104" s="15"/>
      <c r="P104" s="15"/>
      <c r="Q104" s="15"/>
    </row>
    <row r="105" spans="1:17" ht="12.75">
      <c r="A105" s="273"/>
      <c r="B105" s="16" t="s">
        <v>78</v>
      </c>
      <c r="C105" s="17"/>
      <c r="D105" s="17"/>
      <c r="E105" s="17"/>
      <c r="F105" s="17"/>
      <c r="G105" s="17"/>
      <c r="H105" s="50" t="s">
        <v>27</v>
      </c>
      <c r="I105" s="17"/>
      <c r="J105" s="20"/>
      <c r="K105" s="15"/>
      <c r="L105" s="15"/>
      <c r="M105" s="15"/>
      <c r="N105" s="15"/>
      <c r="O105" s="15"/>
      <c r="P105" s="15"/>
      <c r="Q105" s="15"/>
    </row>
    <row r="106" spans="1:17" ht="12.75">
      <c r="A106" s="273"/>
      <c r="B106" s="16" t="s">
        <v>78</v>
      </c>
      <c r="C106" s="17"/>
      <c r="D106" s="17"/>
      <c r="E106" s="17"/>
      <c r="F106" s="17"/>
      <c r="G106" s="17"/>
      <c r="H106" s="50" t="s">
        <v>28</v>
      </c>
      <c r="I106" s="17"/>
      <c r="J106" s="20"/>
      <c r="K106" s="15"/>
      <c r="L106" s="15"/>
      <c r="M106" s="15"/>
      <c r="N106" s="15"/>
      <c r="O106" s="15"/>
      <c r="P106" s="15"/>
      <c r="Q106" s="15"/>
    </row>
    <row r="107" spans="1:17" ht="12.75">
      <c r="A107" s="273"/>
      <c r="B107" s="16" t="s">
        <v>78</v>
      </c>
      <c r="C107" s="17"/>
      <c r="D107" s="17"/>
      <c r="E107" s="17"/>
      <c r="F107" s="17"/>
      <c r="G107" s="17"/>
      <c r="H107" s="50" t="s">
        <v>29</v>
      </c>
      <c r="I107" s="17"/>
      <c r="J107" s="20"/>
      <c r="K107" s="15"/>
      <c r="L107" s="15"/>
      <c r="M107" s="15"/>
      <c r="N107" s="15"/>
      <c r="O107" s="15"/>
      <c r="P107" s="15"/>
      <c r="Q107" s="15"/>
    </row>
    <row r="108" spans="1:17" ht="12.75">
      <c r="A108" s="273"/>
      <c r="B108" s="16" t="s">
        <v>78</v>
      </c>
      <c r="C108" s="17"/>
      <c r="D108" s="17"/>
      <c r="E108" s="17"/>
      <c r="F108" s="17"/>
      <c r="G108" s="17"/>
      <c r="H108" s="70" t="s">
        <v>30</v>
      </c>
      <c r="I108" s="17"/>
      <c r="J108" s="17"/>
      <c r="K108" s="22"/>
      <c r="L108" s="22"/>
      <c r="M108" s="22"/>
      <c r="N108" s="22"/>
      <c r="O108" s="22"/>
      <c r="P108" s="22"/>
      <c r="Q108" s="22"/>
    </row>
    <row r="109" spans="1:17" ht="12.75">
      <c r="A109" s="273"/>
      <c r="B109" s="16" t="s">
        <v>78</v>
      </c>
      <c r="C109" s="17"/>
      <c r="D109" s="17"/>
      <c r="E109" s="17"/>
      <c r="F109" s="17"/>
      <c r="G109" s="17"/>
      <c r="H109" s="50" t="s">
        <v>34</v>
      </c>
      <c r="I109" s="17"/>
      <c r="J109" s="20"/>
      <c r="K109" s="15"/>
      <c r="L109" s="15"/>
      <c r="M109" s="15"/>
      <c r="N109" s="15"/>
      <c r="O109" s="15"/>
      <c r="P109" s="15"/>
      <c r="Q109" s="15"/>
    </row>
    <row r="110" spans="1:17" ht="51">
      <c r="A110" s="273"/>
      <c r="B110" s="16" t="s">
        <v>78</v>
      </c>
      <c r="C110" s="17" t="s">
        <v>68</v>
      </c>
      <c r="D110" s="17" t="s">
        <v>19</v>
      </c>
      <c r="E110" s="17" t="s">
        <v>86</v>
      </c>
      <c r="F110" s="17"/>
      <c r="G110" s="17" t="s">
        <v>2491</v>
      </c>
      <c r="H110" s="50" t="s">
        <v>35</v>
      </c>
      <c r="I110" s="17" t="s">
        <v>23</v>
      </c>
      <c r="J110" s="20"/>
      <c r="K110" s="15"/>
      <c r="L110" s="15"/>
      <c r="M110" s="15"/>
      <c r="N110" s="15"/>
      <c r="O110" s="15"/>
      <c r="P110" s="15"/>
      <c r="Q110" s="15"/>
    </row>
    <row r="111" spans="1:17" ht="12.75">
      <c r="A111" s="273"/>
      <c r="B111" s="16" t="s">
        <v>522</v>
      </c>
      <c r="C111" s="17"/>
      <c r="D111" s="17"/>
      <c r="E111" s="17"/>
      <c r="F111" s="17"/>
      <c r="G111" s="17"/>
      <c r="H111" s="50" t="s">
        <v>36</v>
      </c>
      <c r="I111" s="17"/>
      <c r="J111" s="20"/>
      <c r="K111" s="15"/>
      <c r="L111" s="15"/>
      <c r="M111" s="15"/>
      <c r="N111" s="15"/>
      <c r="O111" s="15"/>
      <c r="P111" s="15"/>
      <c r="Q111" s="15"/>
    </row>
    <row r="112" spans="1:17" ht="12.75">
      <c r="A112" s="273"/>
      <c r="B112" s="16" t="s">
        <v>522</v>
      </c>
      <c r="C112" s="17"/>
      <c r="D112" s="17"/>
      <c r="E112" s="17"/>
      <c r="F112" s="17"/>
      <c r="G112" s="17"/>
      <c r="H112" s="50" t="s">
        <v>37</v>
      </c>
      <c r="I112" s="17"/>
      <c r="J112" s="20"/>
      <c r="K112" s="15"/>
      <c r="L112" s="15"/>
      <c r="M112" s="15"/>
      <c r="N112" s="15"/>
      <c r="O112" s="15"/>
      <c r="P112" s="15"/>
      <c r="Q112" s="15"/>
    </row>
    <row r="113" spans="1:17" ht="13.5" thickBot="1">
      <c r="A113" s="274"/>
      <c r="B113" s="16" t="s">
        <v>522</v>
      </c>
      <c r="C113" s="17"/>
      <c r="D113" s="17"/>
      <c r="E113" s="17"/>
      <c r="F113" s="17"/>
      <c r="G113" s="17"/>
      <c r="H113" s="50" t="s">
        <v>38</v>
      </c>
      <c r="I113" s="17"/>
      <c r="J113" s="20"/>
      <c r="K113" s="15"/>
      <c r="L113" s="15"/>
      <c r="M113" s="15"/>
      <c r="N113" s="15"/>
      <c r="O113" s="15"/>
      <c r="P113" s="15"/>
      <c r="Q113" s="15"/>
    </row>
    <row r="114" spans="1:17" ht="64.5" thickTop="1">
      <c r="A114" s="272">
        <v>46090</v>
      </c>
      <c r="B114" s="40" t="s">
        <v>51</v>
      </c>
      <c r="C114" s="17" t="s">
        <v>18</v>
      </c>
      <c r="D114" s="17" t="s">
        <v>19</v>
      </c>
      <c r="E114" s="17" t="s">
        <v>2492</v>
      </c>
      <c r="F114" s="17"/>
      <c r="G114" s="17" t="s">
        <v>2493</v>
      </c>
      <c r="H114" s="50" t="s">
        <v>17</v>
      </c>
      <c r="I114" s="17" t="s">
        <v>23</v>
      </c>
      <c r="J114" s="20"/>
      <c r="K114" s="15"/>
      <c r="L114" s="15"/>
      <c r="M114" s="15"/>
      <c r="N114" s="15"/>
      <c r="O114" s="15"/>
      <c r="P114" s="15"/>
      <c r="Q114" s="15"/>
    </row>
    <row r="115" spans="1:17" ht="15.75" customHeight="1">
      <c r="A115" s="273"/>
      <c r="B115" s="40" t="s">
        <v>51</v>
      </c>
      <c r="C115" s="17"/>
      <c r="D115" s="17"/>
      <c r="E115" s="17"/>
      <c r="F115" s="17"/>
      <c r="G115" s="17"/>
      <c r="H115" s="50" t="s">
        <v>22</v>
      </c>
      <c r="I115" s="17"/>
      <c r="J115" s="20"/>
      <c r="K115" s="15"/>
      <c r="L115" s="15"/>
      <c r="M115" s="15"/>
      <c r="N115" s="15"/>
      <c r="O115" s="15"/>
      <c r="P115" s="15"/>
      <c r="Q115" s="15"/>
    </row>
    <row r="116" spans="1:17" ht="12.75">
      <c r="A116" s="273"/>
      <c r="B116" s="40" t="s">
        <v>51</v>
      </c>
      <c r="C116" s="17"/>
      <c r="D116" s="17"/>
      <c r="E116" s="17"/>
      <c r="F116" s="17"/>
      <c r="G116" s="17"/>
      <c r="H116" s="50" t="s">
        <v>24</v>
      </c>
      <c r="I116" s="17"/>
      <c r="J116" s="20"/>
      <c r="K116" s="15"/>
      <c r="L116" s="15"/>
      <c r="M116" s="15"/>
      <c r="N116" s="15"/>
      <c r="O116" s="15"/>
      <c r="P116" s="15"/>
      <c r="Q116" s="15"/>
    </row>
    <row r="117" spans="1:17" ht="12.75">
      <c r="A117" s="273"/>
      <c r="B117" s="40" t="s">
        <v>51</v>
      </c>
      <c r="C117" s="17"/>
      <c r="D117" s="17"/>
      <c r="E117" s="17"/>
      <c r="F117" s="17"/>
      <c r="G117" s="17"/>
      <c r="H117" s="50" t="s">
        <v>25</v>
      </c>
      <c r="I117" s="17"/>
      <c r="J117" s="20"/>
      <c r="K117" s="15"/>
      <c r="L117" s="15"/>
      <c r="M117" s="15"/>
      <c r="N117" s="15"/>
      <c r="O117" s="15"/>
      <c r="P117" s="15"/>
      <c r="Q117" s="15"/>
    </row>
    <row r="118" spans="1:17" ht="12.75">
      <c r="A118" s="273"/>
      <c r="B118" s="40" t="s">
        <v>51</v>
      </c>
      <c r="C118" s="17"/>
      <c r="D118" s="17"/>
      <c r="E118" s="17"/>
      <c r="F118" s="17"/>
      <c r="G118" s="17"/>
      <c r="H118" s="50" t="s">
        <v>26</v>
      </c>
      <c r="I118" s="17"/>
      <c r="J118" s="20"/>
      <c r="K118" s="15"/>
      <c r="L118" s="15"/>
      <c r="M118" s="15"/>
      <c r="N118" s="15"/>
      <c r="O118" s="15"/>
      <c r="P118" s="15"/>
      <c r="Q118" s="15"/>
    </row>
    <row r="119" spans="1:17" ht="12.75">
      <c r="A119" s="273"/>
      <c r="B119" s="40" t="s">
        <v>51</v>
      </c>
      <c r="C119" s="17"/>
      <c r="D119" s="17"/>
      <c r="E119" s="17"/>
      <c r="F119" s="17"/>
      <c r="G119" s="17"/>
      <c r="H119" s="70" t="s">
        <v>27</v>
      </c>
      <c r="I119" s="17"/>
      <c r="J119" s="17"/>
      <c r="K119" s="22"/>
      <c r="L119" s="22"/>
      <c r="M119" s="22"/>
      <c r="N119" s="22"/>
      <c r="O119" s="22"/>
      <c r="P119" s="22"/>
      <c r="Q119" s="22"/>
    </row>
    <row r="120" spans="1:17" ht="12.75">
      <c r="A120" s="273"/>
      <c r="B120" s="40" t="s">
        <v>51</v>
      </c>
      <c r="C120" s="17"/>
      <c r="D120" s="17"/>
      <c r="E120" s="17"/>
      <c r="F120" s="17"/>
      <c r="G120" s="17"/>
      <c r="H120" s="50" t="s">
        <v>28</v>
      </c>
      <c r="I120" s="17"/>
      <c r="J120" s="20"/>
      <c r="K120" s="15"/>
      <c r="L120" s="15"/>
      <c r="M120" s="15"/>
      <c r="N120" s="15"/>
      <c r="O120" s="15"/>
      <c r="P120" s="15"/>
      <c r="Q120" s="15"/>
    </row>
    <row r="121" spans="1:17" ht="12.75">
      <c r="A121" s="273"/>
      <c r="B121" s="40" t="s">
        <v>51</v>
      </c>
      <c r="C121" s="17"/>
      <c r="D121" s="17"/>
      <c r="E121" s="46"/>
      <c r="F121" s="46"/>
      <c r="G121" s="17"/>
      <c r="H121" s="50" t="s">
        <v>29</v>
      </c>
      <c r="I121" s="17"/>
      <c r="J121" s="47"/>
      <c r="K121" s="48"/>
      <c r="L121" s="48"/>
      <c r="M121" s="48"/>
      <c r="N121" s="48"/>
      <c r="O121" s="48"/>
      <c r="P121" s="48"/>
      <c r="Q121" s="48"/>
    </row>
    <row r="122" spans="1:17" ht="12.75">
      <c r="A122" s="273"/>
      <c r="B122" s="40" t="s">
        <v>51</v>
      </c>
      <c r="C122" s="17"/>
      <c r="D122" s="17"/>
      <c r="E122" s="17"/>
      <c r="F122" s="17"/>
      <c r="G122" s="17"/>
      <c r="H122" s="50" t="s">
        <v>30</v>
      </c>
      <c r="I122" s="17"/>
      <c r="J122" s="20"/>
      <c r="K122" s="15"/>
      <c r="L122" s="15"/>
      <c r="M122" s="15"/>
      <c r="N122" s="15"/>
      <c r="O122" s="15"/>
      <c r="P122" s="15"/>
      <c r="Q122" s="15"/>
    </row>
    <row r="123" spans="1:17" ht="12.75">
      <c r="A123" s="273"/>
      <c r="B123" s="40" t="s">
        <v>51</v>
      </c>
      <c r="C123" s="17"/>
      <c r="D123" s="17"/>
      <c r="E123" s="17"/>
      <c r="F123" s="17"/>
      <c r="G123" s="17"/>
      <c r="H123" s="50" t="s">
        <v>34</v>
      </c>
      <c r="I123" s="17"/>
      <c r="J123" s="20"/>
      <c r="K123" s="15"/>
      <c r="L123" s="15"/>
      <c r="M123" s="15"/>
      <c r="N123" s="15"/>
      <c r="O123" s="15"/>
      <c r="P123" s="15"/>
      <c r="Q123" s="15"/>
    </row>
    <row r="124" spans="1:17" ht="12.75">
      <c r="A124" s="273"/>
      <c r="B124" s="40" t="s">
        <v>51</v>
      </c>
      <c r="C124" s="17"/>
      <c r="D124" s="17"/>
      <c r="E124" s="17"/>
      <c r="F124" s="17"/>
      <c r="G124" s="17"/>
      <c r="H124" s="50" t="s">
        <v>35</v>
      </c>
      <c r="I124" s="17"/>
      <c r="J124" s="20"/>
      <c r="K124" s="15"/>
      <c r="L124" s="15"/>
      <c r="M124" s="15"/>
      <c r="N124" s="15"/>
      <c r="O124" s="15"/>
      <c r="P124" s="15"/>
      <c r="Q124" s="15"/>
    </row>
    <row r="125" spans="1:17" ht="17.25" customHeight="1">
      <c r="A125" s="273"/>
      <c r="B125" s="40" t="s">
        <v>51</v>
      </c>
      <c r="C125" s="17"/>
      <c r="D125" s="17"/>
      <c r="E125" s="17"/>
      <c r="F125" s="17"/>
      <c r="G125" s="17"/>
      <c r="H125" s="50" t="s">
        <v>36</v>
      </c>
      <c r="I125" s="17"/>
      <c r="J125" s="20"/>
      <c r="K125" s="15"/>
      <c r="L125" s="15"/>
      <c r="M125" s="15"/>
      <c r="N125" s="15"/>
      <c r="O125" s="15"/>
      <c r="P125" s="15"/>
      <c r="Q125" s="15"/>
    </row>
    <row r="126" spans="1:17" ht="12.75">
      <c r="A126" s="273"/>
      <c r="B126" s="40" t="s">
        <v>51</v>
      </c>
      <c r="C126" s="17"/>
      <c r="D126" s="17"/>
      <c r="E126" s="17"/>
      <c r="F126" s="17"/>
      <c r="G126" s="17"/>
      <c r="H126" s="50" t="s">
        <v>37</v>
      </c>
      <c r="I126" s="17"/>
      <c r="J126" s="20"/>
      <c r="K126" s="15"/>
      <c r="L126" s="15"/>
      <c r="M126" s="15"/>
      <c r="N126" s="15"/>
      <c r="O126" s="15"/>
      <c r="P126" s="15"/>
      <c r="Q126" s="15"/>
    </row>
    <row r="127" spans="1:17" ht="18" customHeight="1" thickBot="1">
      <c r="A127" s="274"/>
      <c r="B127" s="40" t="s">
        <v>51</v>
      </c>
      <c r="C127" s="17"/>
      <c r="D127" s="17"/>
      <c r="E127" s="17"/>
      <c r="F127" s="265"/>
      <c r="G127" s="17"/>
      <c r="H127" s="50" t="s">
        <v>38</v>
      </c>
      <c r="I127" s="17"/>
      <c r="J127" s="20"/>
      <c r="K127" s="15"/>
      <c r="L127" s="15"/>
      <c r="M127" s="15"/>
      <c r="N127" s="15"/>
      <c r="O127" s="15"/>
      <c r="P127" s="15"/>
      <c r="Q127" s="15"/>
    </row>
    <row r="128" spans="1:17" ht="13.5" thickTop="1">
      <c r="A128" s="272">
        <v>46091</v>
      </c>
      <c r="B128" s="40" t="s">
        <v>51</v>
      </c>
      <c r="C128" s="17"/>
      <c r="D128" s="17"/>
      <c r="E128" s="17"/>
      <c r="F128" s="17"/>
      <c r="G128" s="17"/>
      <c r="H128" s="50" t="s">
        <v>17</v>
      </c>
      <c r="I128" s="17"/>
      <c r="J128" s="20"/>
      <c r="K128" s="15"/>
      <c r="L128" s="15"/>
      <c r="M128" s="15"/>
      <c r="N128" s="15"/>
      <c r="O128" s="15"/>
      <c r="P128" s="15"/>
      <c r="Q128" s="15"/>
    </row>
    <row r="129" spans="1:17" ht="12.75">
      <c r="A129" s="273"/>
      <c r="B129" s="40" t="s">
        <v>51</v>
      </c>
      <c r="C129" s="17"/>
      <c r="D129" s="17"/>
      <c r="E129" s="17"/>
      <c r="F129" s="17"/>
      <c r="G129" s="17"/>
      <c r="H129" s="50" t="s">
        <v>22</v>
      </c>
      <c r="I129" s="17"/>
      <c r="J129" s="20"/>
      <c r="K129" s="15"/>
      <c r="L129" s="15"/>
      <c r="M129" s="15"/>
      <c r="N129" s="15"/>
      <c r="O129" s="15"/>
      <c r="P129" s="15"/>
      <c r="Q129" s="15"/>
    </row>
    <row r="130" spans="1:17" ht="12.75">
      <c r="A130" s="273"/>
      <c r="B130" s="40" t="s">
        <v>51</v>
      </c>
      <c r="C130" s="17"/>
      <c r="D130" s="17"/>
      <c r="E130" s="17"/>
      <c r="F130" s="17"/>
      <c r="G130" s="17"/>
      <c r="H130" s="50" t="s">
        <v>24</v>
      </c>
      <c r="I130" s="17"/>
      <c r="J130" s="20"/>
      <c r="K130" s="15"/>
      <c r="L130" s="15"/>
      <c r="M130" s="15"/>
      <c r="N130" s="15"/>
      <c r="O130" s="15"/>
      <c r="P130" s="15"/>
      <c r="Q130" s="15"/>
    </row>
    <row r="131" spans="1:17" ht="12.75">
      <c r="A131" s="273"/>
      <c r="B131" s="40" t="s">
        <v>51</v>
      </c>
      <c r="C131" s="17"/>
      <c r="D131" s="17"/>
      <c r="E131" s="17"/>
      <c r="F131" s="17"/>
      <c r="G131" s="17"/>
      <c r="H131" s="50" t="s">
        <v>25</v>
      </c>
      <c r="I131" s="17"/>
      <c r="J131" s="20"/>
      <c r="K131" s="15"/>
      <c r="L131" s="15"/>
      <c r="M131" s="15"/>
      <c r="N131" s="15"/>
      <c r="O131" s="15"/>
      <c r="P131" s="15"/>
      <c r="Q131" s="15"/>
    </row>
    <row r="132" spans="1:17" ht="12.75">
      <c r="A132" s="273"/>
      <c r="B132" s="40" t="s">
        <v>51</v>
      </c>
      <c r="C132" s="17"/>
      <c r="D132" s="17"/>
      <c r="E132" s="17"/>
      <c r="F132" s="17"/>
      <c r="G132" s="17"/>
      <c r="H132" s="50" t="s">
        <v>26</v>
      </c>
      <c r="I132" s="17"/>
      <c r="J132" s="20"/>
      <c r="K132" s="15"/>
      <c r="L132" s="15"/>
      <c r="M132" s="15"/>
      <c r="N132" s="15"/>
      <c r="O132" s="15"/>
      <c r="P132" s="15"/>
      <c r="Q132" s="15"/>
    </row>
    <row r="133" spans="1:17" ht="12.75">
      <c r="A133" s="273"/>
      <c r="B133" s="40" t="s">
        <v>51</v>
      </c>
      <c r="C133" s="17"/>
      <c r="D133" s="17"/>
      <c r="E133" s="17"/>
      <c r="F133" s="17"/>
      <c r="G133" s="17"/>
      <c r="H133" s="50" t="s">
        <v>27</v>
      </c>
      <c r="I133" s="17"/>
      <c r="J133" s="20"/>
      <c r="K133" s="15"/>
      <c r="L133" s="15"/>
      <c r="M133" s="15"/>
      <c r="N133" s="15"/>
      <c r="O133" s="15"/>
      <c r="P133" s="15"/>
      <c r="Q133" s="15"/>
    </row>
    <row r="134" spans="1:17" ht="12.75">
      <c r="A134" s="273"/>
      <c r="B134" s="40" t="s">
        <v>51</v>
      </c>
      <c r="C134" s="17"/>
      <c r="D134" s="17"/>
      <c r="E134" s="17"/>
      <c r="F134" s="17"/>
      <c r="G134" s="17"/>
      <c r="H134" s="50" t="s">
        <v>28</v>
      </c>
      <c r="I134" s="17"/>
      <c r="J134" s="20"/>
      <c r="K134" s="15"/>
      <c r="L134" s="15"/>
      <c r="M134" s="15"/>
      <c r="N134" s="15"/>
      <c r="O134" s="15"/>
      <c r="P134" s="15"/>
      <c r="Q134" s="15"/>
    </row>
    <row r="135" spans="1:17" ht="12.75">
      <c r="A135" s="273"/>
      <c r="B135" s="40" t="s">
        <v>51</v>
      </c>
      <c r="C135" s="17"/>
      <c r="D135" s="17"/>
      <c r="E135" s="17"/>
      <c r="F135" s="17"/>
      <c r="G135" s="17"/>
      <c r="H135" s="50" t="s">
        <v>29</v>
      </c>
      <c r="I135" s="17"/>
      <c r="J135" s="20"/>
      <c r="K135" s="15"/>
      <c r="L135" s="15"/>
      <c r="M135" s="15"/>
      <c r="N135" s="15"/>
      <c r="O135" s="15"/>
      <c r="P135" s="15"/>
      <c r="Q135" s="15"/>
    </row>
    <row r="136" spans="1:17" ht="12.75">
      <c r="A136" s="273"/>
      <c r="B136" s="40" t="s">
        <v>51</v>
      </c>
      <c r="C136" s="17"/>
      <c r="D136" s="17"/>
      <c r="E136" s="17"/>
      <c r="F136" s="17"/>
      <c r="G136" s="17"/>
      <c r="H136" s="50" t="s">
        <v>30</v>
      </c>
      <c r="I136" s="17"/>
      <c r="J136" s="20"/>
      <c r="K136" s="15"/>
      <c r="L136" s="15"/>
      <c r="M136" s="15"/>
      <c r="N136" s="15"/>
      <c r="O136" s="15"/>
      <c r="P136" s="15"/>
      <c r="Q136" s="15"/>
    </row>
    <row r="137" spans="1:17" ht="12.75">
      <c r="A137" s="273"/>
      <c r="B137" s="40" t="s">
        <v>51</v>
      </c>
      <c r="C137" s="17"/>
      <c r="D137" s="17"/>
      <c r="E137" s="17"/>
      <c r="F137" s="17"/>
      <c r="G137" s="17"/>
      <c r="H137" s="50" t="s">
        <v>34</v>
      </c>
      <c r="I137" s="17"/>
      <c r="J137" s="20"/>
      <c r="K137" s="15"/>
      <c r="L137" s="15"/>
      <c r="M137" s="15"/>
      <c r="N137" s="15"/>
      <c r="O137" s="15"/>
      <c r="P137" s="15"/>
      <c r="Q137" s="15"/>
    </row>
    <row r="138" spans="1:17" ht="12.75">
      <c r="A138" s="273"/>
      <c r="B138" s="40" t="s">
        <v>51</v>
      </c>
      <c r="C138" s="17"/>
      <c r="D138" s="17"/>
      <c r="E138" s="17"/>
      <c r="F138" s="17"/>
      <c r="G138" s="17"/>
      <c r="H138" s="50" t="s">
        <v>35</v>
      </c>
      <c r="I138" s="17"/>
      <c r="J138" s="20"/>
      <c r="K138" s="15"/>
      <c r="L138" s="15"/>
      <c r="M138" s="15"/>
      <c r="N138" s="15"/>
      <c r="O138" s="15"/>
      <c r="P138" s="15"/>
      <c r="Q138" s="15"/>
    </row>
    <row r="139" spans="1:17" ht="14.25">
      <c r="A139" s="273"/>
      <c r="B139" s="40" t="s">
        <v>51</v>
      </c>
      <c r="C139" s="17"/>
      <c r="D139" s="17"/>
      <c r="E139" s="265"/>
      <c r="F139" s="17"/>
      <c r="G139" s="17"/>
      <c r="H139" s="50" t="s">
        <v>36</v>
      </c>
      <c r="I139" s="17"/>
      <c r="J139" s="20"/>
      <c r="K139" s="15"/>
      <c r="L139" s="15"/>
      <c r="M139" s="15"/>
      <c r="N139" s="15"/>
      <c r="O139" s="15"/>
      <c r="P139" s="15"/>
      <c r="Q139" s="15"/>
    </row>
    <row r="140" spans="1:17" ht="12.75">
      <c r="A140" s="273"/>
      <c r="B140" s="40" t="s">
        <v>51</v>
      </c>
      <c r="C140" s="17"/>
      <c r="D140" s="17"/>
      <c r="E140" s="17"/>
      <c r="F140" s="17"/>
      <c r="G140" s="17"/>
      <c r="H140" s="50" t="s">
        <v>37</v>
      </c>
      <c r="I140" s="17"/>
      <c r="J140" s="20"/>
      <c r="K140" s="15"/>
      <c r="L140" s="15"/>
      <c r="M140" s="15"/>
      <c r="N140" s="15"/>
      <c r="O140" s="15"/>
      <c r="P140" s="15"/>
      <c r="Q140" s="15"/>
    </row>
    <row r="141" spans="1:17" ht="13.5" thickBot="1">
      <c r="A141" s="274"/>
      <c r="B141" s="40" t="s">
        <v>51</v>
      </c>
      <c r="C141" s="17"/>
      <c r="D141" s="17"/>
      <c r="E141" s="17"/>
      <c r="F141" s="17"/>
      <c r="G141" s="17"/>
      <c r="H141" s="50" t="s">
        <v>38</v>
      </c>
      <c r="I141" s="17"/>
      <c r="J141" s="20"/>
      <c r="K141" s="15"/>
      <c r="L141" s="15"/>
      <c r="M141" s="15"/>
      <c r="N141" s="15"/>
      <c r="O141" s="15"/>
      <c r="P141" s="15"/>
      <c r="Q141" s="15"/>
    </row>
    <row r="142" spans="1:17" ht="13.5" thickTop="1">
      <c r="A142" s="272">
        <v>46092</v>
      </c>
      <c r="B142" s="16" t="s">
        <v>78</v>
      </c>
      <c r="C142" s="17"/>
      <c r="D142" s="17"/>
      <c r="E142" s="17"/>
      <c r="F142" s="17"/>
      <c r="G142" s="17"/>
      <c r="H142" s="50" t="s">
        <v>17</v>
      </c>
      <c r="I142" s="17"/>
      <c r="J142" s="20"/>
      <c r="K142" s="15"/>
      <c r="L142" s="15"/>
      <c r="M142" s="15"/>
      <c r="N142" s="15"/>
      <c r="O142" s="15"/>
      <c r="P142" s="15"/>
      <c r="Q142" s="15"/>
    </row>
    <row r="143" spans="1:17" ht="12.75">
      <c r="A143" s="273"/>
      <c r="B143" s="16" t="s">
        <v>78</v>
      </c>
      <c r="C143" s="17"/>
      <c r="D143" s="17"/>
      <c r="E143" s="17"/>
      <c r="F143" s="17"/>
      <c r="G143" s="17"/>
      <c r="H143" s="50" t="s">
        <v>22</v>
      </c>
      <c r="I143" s="17"/>
      <c r="J143" s="20"/>
      <c r="K143" s="15"/>
      <c r="L143" s="15"/>
      <c r="M143" s="15"/>
      <c r="N143" s="15"/>
      <c r="O143" s="15"/>
      <c r="P143" s="15"/>
      <c r="Q143" s="15"/>
    </row>
    <row r="144" spans="1:17" ht="12.75">
      <c r="A144" s="273"/>
      <c r="B144" s="16" t="s">
        <v>78</v>
      </c>
      <c r="C144" s="17"/>
      <c r="D144" s="17"/>
      <c r="E144" s="17"/>
      <c r="F144" s="17"/>
      <c r="G144" s="17"/>
      <c r="H144" s="50" t="s">
        <v>24</v>
      </c>
      <c r="I144" s="17"/>
      <c r="J144" s="20"/>
      <c r="K144" s="15"/>
      <c r="L144" s="15"/>
      <c r="M144" s="15"/>
      <c r="N144" s="15"/>
      <c r="O144" s="15"/>
      <c r="P144" s="15"/>
      <c r="Q144" s="15"/>
    </row>
    <row r="145" spans="1:17" ht="280.5">
      <c r="A145" s="273"/>
      <c r="B145" s="16" t="s">
        <v>78</v>
      </c>
      <c r="C145" s="17" t="s">
        <v>41</v>
      </c>
      <c r="D145" s="17" t="s">
        <v>19</v>
      </c>
      <c r="E145" s="17" t="s">
        <v>2494</v>
      </c>
      <c r="F145" s="17"/>
      <c r="G145" s="17" t="s">
        <v>2495</v>
      </c>
      <c r="H145" s="50" t="s">
        <v>25</v>
      </c>
      <c r="I145" s="17" t="s">
        <v>43</v>
      </c>
      <c r="J145" s="271" t="s">
        <v>2473</v>
      </c>
      <c r="K145" s="15"/>
      <c r="L145" s="15"/>
      <c r="M145" s="15"/>
      <c r="N145" s="15"/>
      <c r="O145" s="15"/>
      <c r="P145" s="15"/>
      <c r="Q145" s="15"/>
    </row>
    <row r="146" spans="1:17" ht="12.75">
      <c r="A146" s="273"/>
      <c r="B146" s="16" t="s">
        <v>78</v>
      </c>
      <c r="C146" s="17"/>
      <c r="D146" s="17"/>
      <c r="E146" s="17"/>
      <c r="F146" s="17"/>
      <c r="G146" s="17"/>
      <c r="H146" s="50" t="s">
        <v>26</v>
      </c>
      <c r="I146" s="17"/>
      <c r="J146" s="20"/>
      <c r="K146" s="15"/>
      <c r="L146" s="15"/>
      <c r="M146" s="15"/>
      <c r="N146" s="15"/>
      <c r="O146" s="15"/>
      <c r="P146" s="15"/>
      <c r="Q146" s="15"/>
    </row>
    <row r="147" spans="1:17" ht="12.75">
      <c r="A147" s="273"/>
      <c r="B147" s="16" t="s">
        <v>78</v>
      </c>
      <c r="C147" s="17"/>
      <c r="D147" s="17"/>
      <c r="E147" s="17"/>
      <c r="F147" s="17"/>
      <c r="G147" s="17"/>
      <c r="H147" s="50" t="s">
        <v>27</v>
      </c>
      <c r="I147" s="17"/>
      <c r="J147" s="20"/>
      <c r="K147" s="15"/>
      <c r="L147" s="15"/>
      <c r="M147" s="15"/>
      <c r="N147" s="15"/>
      <c r="O147" s="15"/>
      <c r="P147" s="15"/>
      <c r="Q147" s="15"/>
    </row>
    <row r="148" spans="1:17" ht="12.75">
      <c r="A148" s="273"/>
      <c r="B148" s="16" t="s">
        <v>78</v>
      </c>
      <c r="C148" s="17"/>
      <c r="D148" s="17"/>
      <c r="E148" s="17"/>
      <c r="F148" s="17"/>
      <c r="G148" s="17"/>
      <c r="H148" s="50" t="s">
        <v>28</v>
      </c>
      <c r="I148" s="17"/>
      <c r="J148" s="20"/>
      <c r="K148" s="15"/>
      <c r="L148" s="15"/>
      <c r="M148" s="15"/>
      <c r="N148" s="15"/>
      <c r="O148" s="15"/>
      <c r="P148" s="15"/>
      <c r="Q148" s="15"/>
    </row>
    <row r="149" spans="1:17" ht="12.75">
      <c r="A149" s="273"/>
      <c r="B149" s="16" t="s">
        <v>78</v>
      </c>
      <c r="C149" s="17"/>
      <c r="D149" s="17"/>
      <c r="E149" s="17"/>
      <c r="F149" s="17"/>
      <c r="G149" s="17"/>
      <c r="H149" s="50" t="s">
        <v>29</v>
      </c>
      <c r="I149" s="17"/>
      <c r="J149" s="20"/>
      <c r="K149" s="15"/>
      <c r="L149" s="15"/>
      <c r="M149" s="15"/>
      <c r="N149" s="15"/>
      <c r="O149" s="15"/>
      <c r="P149" s="15"/>
      <c r="Q149" s="15"/>
    </row>
    <row r="150" spans="1:17" ht="17.25" customHeight="1">
      <c r="A150" s="273"/>
      <c r="B150" s="16" t="s">
        <v>78</v>
      </c>
      <c r="C150" s="17"/>
      <c r="D150" s="17"/>
      <c r="E150" s="17"/>
      <c r="F150" s="17"/>
      <c r="G150" s="17"/>
      <c r="H150" s="50" t="s">
        <v>30</v>
      </c>
      <c r="I150" s="17"/>
      <c r="J150" s="20"/>
      <c r="K150" s="15"/>
      <c r="L150" s="15"/>
      <c r="M150" s="15"/>
      <c r="N150" s="15"/>
      <c r="O150" s="15"/>
      <c r="P150" s="15"/>
      <c r="Q150" s="15"/>
    </row>
    <row r="151" spans="1:17" ht="25.5">
      <c r="A151" s="273"/>
      <c r="B151" s="16" t="s">
        <v>78</v>
      </c>
      <c r="C151" s="17" t="s">
        <v>75</v>
      </c>
      <c r="D151" s="17" t="s">
        <v>19</v>
      </c>
      <c r="E151" s="17" t="s">
        <v>2496</v>
      </c>
      <c r="F151" s="17" t="s">
        <v>2497</v>
      </c>
      <c r="G151" s="17" t="s">
        <v>2498</v>
      </c>
      <c r="H151" s="50" t="s">
        <v>34</v>
      </c>
      <c r="I151" s="17" t="s">
        <v>23</v>
      </c>
      <c r="J151" s="20"/>
      <c r="K151" s="15"/>
      <c r="L151" s="15"/>
      <c r="M151" s="15"/>
      <c r="N151" s="15"/>
      <c r="O151" s="15"/>
      <c r="P151" s="15"/>
      <c r="Q151" s="15"/>
    </row>
    <row r="152" spans="1:17" ht="12.75">
      <c r="A152" s="273"/>
      <c r="B152" s="16" t="s">
        <v>78</v>
      </c>
      <c r="C152" s="17"/>
      <c r="D152" s="17"/>
      <c r="E152" s="17"/>
      <c r="F152" s="17"/>
      <c r="G152" s="17"/>
      <c r="H152" s="50" t="s">
        <v>35</v>
      </c>
      <c r="I152" s="17"/>
      <c r="J152" s="20"/>
      <c r="K152" s="15"/>
      <c r="L152" s="15"/>
      <c r="M152" s="15"/>
      <c r="N152" s="15"/>
      <c r="O152" s="15"/>
      <c r="P152" s="15"/>
      <c r="Q152" s="15"/>
    </row>
    <row r="153" spans="1:17" ht="15.75" customHeight="1">
      <c r="A153" s="273"/>
      <c r="B153" s="16" t="s">
        <v>51</v>
      </c>
      <c r="C153" s="17"/>
      <c r="D153" s="17"/>
      <c r="E153" s="17"/>
      <c r="F153" s="17"/>
      <c r="G153" s="17"/>
      <c r="H153" s="50" t="s">
        <v>36</v>
      </c>
      <c r="I153" s="17"/>
      <c r="J153" s="20"/>
      <c r="K153" s="15"/>
      <c r="L153" s="15"/>
      <c r="M153" s="15"/>
      <c r="N153" s="15"/>
      <c r="O153" s="15"/>
      <c r="P153" s="15"/>
      <c r="Q153" s="15"/>
    </row>
    <row r="154" spans="1:17" ht="16.5" customHeight="1">
      <c r="A154" s="273"/>
      <c r="B154" s="16" t="s">
        <v>78</v>
      </c>
      <c r="C154" s="17"/>
      <c r="D154" s="17"/>
      <c r="E154" s="17"/>
      <c r="F154" s="17"/>
      <c r="G154" s="17"/>
      <c r="H154" s="50" t="s">
        <v>37</v>
      </c>
      <c r="I154" s="17"/>
      <c r="J154" s="20"/>
      <c r="K154" s="15"/>
      <c r="L154" s="15"/>
      <c r="M154" s="15"/>
      <c r="N154" s="15"/>
      <c r="O154" s="15"/>
      <c r="P154" s="15"/>
      <c r="Q154" s="15"/>
    </row>
    <row r="155" spans="1:17" ht="15.75" customHeight="1" thickBot="1">
      <c r="A155" s="274"/>
      <c r="B155" s="16" t="s">
        <v>78</v>
      </c>
      <c r="C155" s="17"/>
      <c r="D155" s="17"/>
      <c r="E155" s="17"/>
      <c r="F155" s="17"/>
      <c r="G155" s="17"/>
      <c r="H155" s="50" t="s">
        <v>38</v>
      </c>
      <c r="I155" s="17"/>
      <c r="J155" s="20"/>
      <c r="K155" s="15"/>
      <c r="L155" s="15"/>
      <c r="M155" s="15"/>
      <c r="N155" s="15"/>
      <c r="O155" s="15"/>
      <c r="P155" s="15"/>
      <c r="Q155" s="15"/>
    </row>
    <row r="156" spans="1:17" ht="13.5" thickTop="1">
      <c r="A156" s="272">
        <v>46093</v>
      </c>
      <c r="B156" s="40" t="s">
        <v>51</v>
      </c>
      <c r="C156" s="17"/>
      <c r="D156" s="17"/>
      <c r="E156" s="17"/>
      <c r="F156" s="17"/>
      <c r="G156" s="17"/>
      <c r="H156" s="50" t="s">
        <v>17</v>
      </c>
      <c r="I156" s="17"/>
      <c r="J156" s="20"/>
      <c r="K156" s="15"/>
      <c r="L156" s="15"/>
      <c r="M156" s="15"/>
      <c r="N156" s="15"/>
      <c r="O156" s="15"/>
      <c r="P156" s="15"/>
      <c r="Q156" s="15"/>
    </row>
    <row r="157" spans="1:17" ht="12.75">
      <c r="A157" s="273"/>
      <c r="B157" s="40" t="s">
        <v>51</v>
      </c>
      <c r="C157" s="17"/>
      <c r="D157" s="17"/>
      <c r="E157" s="17"/>
      <c r="F157" s="17"/>
      <c r="G157" s="17"/>
      <c r="H157" s="50" t="s">
        <v>22</v>
      </c>
      <c r="I157" s="17"/>
      <c r="J157" s="20"/>
      <c r="K157" s="15"/>
      <c r="L157" s="15"/>
      <c r="M157" s="15"/>
      <c r="N157" s="15"/>
      <c r="O157" s="15"/>
      <c r="P157" s="15"/>
      <c r="Q157" s="15"/>
    </row>
    <row r="158" spans="1:17" ht="15.75" customHeight="1">
      <c r="A158" s="273"/>
      <c r="B158" s="40" t="s">
        <v>51</v>
      </c>
      <c r="C158" s="17"/>
      <c r="D158" s="17"/>
      <c r="E158" s="17"/>
      <c r="F158" s="17"/>
      <c r="G158" s="17"/>
      <c r="H158" s="50" t="s">
        <v>24</v>
      </c>
      <c r="I158" s="17"/>
      <c r="J158" s="20"/>
      <c r="K158" s="15"/>
      <c r="L158" s="15"/>
      <c r="M158" s="15"/>
      <c r="N158" s="15"/>
      <c r="O158" s="15"/>
      <c r="P158" s="15"/>
      <c r="Q158" s="15"/>
    </row>
    <row r="159" spans="1:17" ht="15.75" customHeight="1">
      <c r="A159" s="273"/>
      <c r="B159" s="40" t="s">
        <v>51</v>
      </c>
      <c r="C159" s="17"/>
      <c r="D159" s="17"/>
      <c r="E159" s="17"/>
      <c r="F159" s="17"/>
      <c r="G159" s="17"/>
      <c r="H159" s="50" t="s">
        <v>25</v>
      </c>
      <c r="I159" s="17"/>
      <c r="J159" s="20"/>
      <c r="K159" s="15"/>
      <c r="L159" s="15"/>
      <c r="M159" s="15"/>
      <c r="N159" s="15"/>
      <c r="O159" s="15"/>
      <c r="P159" s="15"/>
      <c r="Q159" s="15"/>
    </row>
    <row r="160" spans="1:17" ht="14.25">
      <c r="A160" s="273"/>
      <c r="B160" s="40" t="s">
        <v>51</v>
      </c>
      <c r="C160" s="17"/>
      <c r="D160" s="17"/>
      <c r="E160" s="17"/>
      <c r="F160" s="265"/>
      <c r="G160" s="17"/>
      <c r="H160" s="50" t="s">
        <v>26</v>
      </c>
      <c r="I160" s="17"/>
      <c r="J160" s="20"/>
      <c r="K160" s="15"/>
      <c r="L160" s="15"/>
      <c r="M160" s="15"/>
      <c r="N160" s="15"/>
      <c r="O160" s="15"/>
      <c r="P160" s="15"/>
      <c r="Q160" s="15"/>
    </row>
    <row r="161" spans="1:17" ht="12.75">
      <c r="A161" s="273"/>
      <c r="B161" s="40" t="s">
        <v>51</v>
      </c>
      <c r="C161" s="17"/>
      <c r="D161" s="17"/>
      <c r="E161" s="17"/>
      <c r="F161" s="17"/>
      <c r="G161" s="17"/>
      <c r="H161" s="50" t="s">
        <v>27</v>
      </c>
      <c r="I161" s="17"/>
      <c r="J161" s="20"/>
      <c r="K161" s="15"/>
      <c r="L161" s="15"/>
      <c r="M161" s="15"/>
      <c r="N161" s="15"/>
      <c r="O161" s="15"/>
      <c r="P161" s="15"/>
      <c r="Q161" s="15"/>
    </row>
    <row r="162" spans="1:17" ht="12.75">
      <c r="A162" s="273"/>
      <c r="B162" s="40" t="s">
        <v>51</v>
      </c>
      <c r="C162" s="17"/>
      <c r="D162" s="17"/>
      <c r="E162" s="17"/>
      <c r="F162" s="17"/>
      <c r="G162" s="17"/>
      <c r="H162" s="50" t="s">
        <v>28</v>
      </c>
      <c r="I162" s="17"/>
      <c r="J162" s="20"/>
      <c r="K162" s="15"/>
      <c r="L162" s="15"/>
      <c r="M162" s="15"/>
      <c r="N162" s="15"/>
      <c r="O162" s="15"/>
      <c r="P162" s="15"/>
      <c r="Q162" s="15"/>
    </row>
    <row r="163" spans="1:17" ht="12.75">
      <c r="A163" s="273"/>
      <c r="B163" s="40" t="s">
        <v>51</v>
      </c>
      <c r="C163" s="17"/>
      <c r="D163" s="17"/>
      <c r="E163" s="17"/>
      <c r="F163" s="17"/>
      <c r="G163" s="17"/>
      <c r="H163" s="50" t="s">
        <v>29</v>
      </c>
      <c r="I163" s="17"/>
      <c r="J163" s="20"/>
      <c r="K163" s="15"/>
      <c r="L163" s="15"/>
      <c r="M163" s="15"/>
      <c r="N163" s="15"/>
      <c r="O163" s="15"/>
      <c r="P163" s="15"/>
      <c r="Q163" s="15"/>
    </row>
    <row r="164" spans="1:17" ht="12.75">
      <c r="A164" s="273"/>
      <c r="B164" s="40" t="s">
        <v>51</v>
      </c>
      <c r="C164" s="17"/>
      <c r="D164" s="17"/>
      <c r="E164" s="17"/>
      <c r="F164" s="17"/>
      <c r="G164" s="17"/>
      <c r="H164" s="50" t="s">
        <v>30</v>
      </c>
      <c r="I164" s="17"/>
      <c r="J164" s="20"/>
      <c r="K164" s="15"/>
      <c r="L164" s="15"/>
      <c r="M164" s="15"/>
      <c r="N164" s="15"/>
      <c r="O164" s="15"/>
      <c r="P164" s="15"/>
      <c r="Q164" s="15"/>
    </row>
    <row r="165" spans="1:17" ht="14.25">
      <c r="A165" s="273"/>
      <c r="B165" s="40" t="s">
        <v>51</v>
      </c>
      <c r="C165" s="17"/>
      <c r="D165" s="17"/>
      <c r="E165" s="265"/>
      <c r="F165" s="17"/>
      <c r="G165" s="17"/>
      <c r="H165" s="50" t="s">
        <v>34</v>
      </c>
      <c r="I165" s="17"/>
      <c r="J165" s="20"/>
      <c r="K165" s="15"/>
      <c r="L165" s="15"/>
      <c r="M165" s="15"/>
      <c r="N165" s="15"/>
      <c r="O165" s="15"/>
      <c r="P165" s="15"/>
      <c r="Q165" s="15"/>
    </row>
    <row r="166" spans="1:17" ht="12.75">
      <c r="A166" s="273"/>
      <c r="B166" s="40" t="s">
        <v>51</v>
      </c>
      <c r="C166" s="17"/>
      <c r="D166" s="17"/>
      <c r="E166" s="17"/>
      <c r="F166" s="17"/>
      <c r="G166" s="17"/>
      <c r="H166" s="50" t="s">
        <v>35</v>
      </c>
      <c r="I166" s="17"/>
      <c r="J166" s="20"/>
      <c r="K166" s="15"/>
      <c r="L166" s="15"/>
      <c r="M166" s="15"/>
      <c r="N166" s="15"/>
      <c r="O166" s="15"/>
      <c r="P166" s="15"/>
      <c r="Q166" s="15"/>
    </row>
    <row r="167" spans="1:17" ht="12.75">
      <c r="A167" s="273"/>
      <c r="B167" s="40" t="s">
        <v>51</v>
      </c>
      <c r="C167" s="17"/>
      <c r="D167" s="17"/>
      <c r="E167" s="17"/>
      <c r="F167" s="17"/>
      <c r="G167" s="17"/>
      <c r="H167" s="50" t="s">
        <v>36</v>
      </c>
      <c r="I167" s="17"/>
      <c r="J167" s="20"/>
      <c r="K167" s="15"/>
      <c r="L167" s="15"/>
      <c r="M167" s="15"/>
      <c r="N167" s="15"/>
      <c r="O167" s="15"/>
      <c r="P167" s="15"/>
      <c r="Q167" s="15"/>
    </row>
    <row r="168" spans="1:17" ht="12.75">
      <c r="A168" s="273"/>
      <c r="B168" s="40" t="s">
        <v>51</v>
      </c>
      <c r="C168" s="17"/>
      <c r="D168" s="17"/>
      <c r="E168" s="17"/>
      <c r="F168" s="17"/>
      <c r="G168" s="17"/>
      <c r="H168" s="50" t="s">
        <v>37</v>
      </c>
      <c r="I168" s="17"/>
      <c r="J168" s="20"/>
      <c r="K168" s="15"/>
      <c r="L168" s="15"/>
      <c r="M168" s="15"/>
      <c r="N168" s="15"/>
      <c r="O168" s="15"/>
      <c r="P168" s="15"/>
      <c r="Q168" s="15"/>
    </row>
    <row r="169" spans="1:17" ht="13.5" thickBot="1">
      <c r="A169" s="274"/>
      <c r="B169" s="40" t="s">
        <v>51</v>
      </c>
      <c r="C169" s="17"/>
      <c r="D169" s="17"/>
      <c r="E169" s="17"/>
      <c r="F169" s="17"/>
      <c r="G169" s="17"/>
      <c r="H169" s="50" t="s">
        <v>38</v>
      </c>
      <c r="I169" s="17"/>
      <c r="J169" s="20"/>
      <c r="K169" s="15"/>
      <c r="L169" s="15"/>
      <c r="M169" s="15"/>
      <c r="N169" s="15"/>
      <c r="O169" s="15"/>
      <c r="P169" s="15"/>
      <c r="Q169" s="15"/>
    </row>
    <row r="170" spans="1:17" ht="128.25" thickTop="1">
      <c r="A170" s="272">
        <v>46094</v>
      </c>
      <c r="B170" s="16" t="s">
        <v>16</v>
      </c>
      <c r="C170" s="17" t="s">
        <v>18</v>
      </c>
      <c r="D170" s="17" t="s">
        <v>31</v>
      </c>
      <c r="E170" s="17"/>
      <c r="F170" s="17"/>
      <c r="G170" s="17" t="s">
        <v>2499</v>
      </c>
      <c r="H170" s="50" t="s">
        <v>17</v>
      </c>
      <c r="I170" s="17" t="s">
        <v>43</v>
      </c>
      <c r="J170" s="271" t="s">
        <v>2500</v>
      </c>
      <c r="K170" s="15"/>
      <c r="L170" s="15"/>
      <c r="M170" s="15"/>
      <c r="N170" s="15"/>
      <c r="O170" s="15"/>
      <c r="P170" s="15"/>
      <c r="Q170" s="15"/>
    </row>
    <row r="171" spans="1:17" ht="63.75">
      <c r="A171" s="273"/>
      <c r="B171" s="16" t="s">
        <v>16</v>
      </c>
      <c r="C171" s="17" t="s">
        <v>44</v>
      </c>
      <c r="D171" s="17" t="s">
        <v>19</v>
      </c>
      <c r="E171" s="265"/>
      <c r="F171" s="265"/>
      <c r="G171" s="17" t="s">
        <v>2501</v>
      </c>
      <c r="H171" s="50" t="s">
        <v>22</v>
      </c>
      <c r="I171" s="17" t="s">
        <v>43</v>
      </c>
      <c r="J171" s="271" t="s">
        <v>2500</v>
      </c>
      <c r="K171" s="15"/>
      <c r="L171" s="15"/>
      <c r="M171" s="15"/>
      <c r="N171" s="15"/>
      <c r="O171" s="15"/>
      <c r="P171" s="15"/>
      <c r="Q171" s="15"/>
    </row>
    <row r="172" spans="1:17" ht="14.25">
      <c r="A172" s="273"/>
      <c r="B172" s="16" t="s">
        <v>16</v>
      </c>
      <c r="C172" s="17"/>
      <c r="D172" s="17"/>
      <c r="E172" s="265"/>
      <c r="F172" s="265"/>
      <c r="G172" s="17"/>
      <c r="H172" s="50" t="s">
        <v>24</v>
      </c>
      <c r="I172" s="17"/>
      <c r="J172" s="20"/>
      <c r="K172" s="15"/>
      <c r="L172" s="15"/>
      <c r="M172" s="15"/>
      <c r="N172" s="15"/>
      <c r="O172" s="15"/>
      <c r="P172" s="15"/>
      <c r="Q172" s="15"/>
    </row>
    <row r="173" spans="1:17" ht="14.25">
      <c r="A173" s="273"/>
      <c r="B173" s="16" t="s">
        <v>16</v>
      </c>
      <c r="C173" s="17"/>
      <c r="D173" s="17"/>
      <c r="E173" s="45"/>
      <c r="F173" s="265"/>
      <c r="G173" s="17"/>
      <c r="H173" s="50" t="s">
        <v>25</v>
      </c>
      <c r="I173" s="17"/>
      <c r="J173" s="20"/>
      <c r="K173" s="15"/>
      <c r="L173" s="15"/>
      <c r="M173" s="15"/>
      <c r="N173" s="15"/>
      <c r="O173" s="15"/>
      <c r="P173" s="15"/>
      <c r="Q173" s="15"/>
    </row>
    <row r="174" spans="1:17" ht="14.25">
      <c r="A174" s="273"/>
      <c r="B174" s="16" t="s">
        <v>16</v>
      </c>
      <c r="C174" s="17"/>
      <c r="D174" s="17"/>
      <c r="E174" s="265"/>
      <c r="F174" s="265"/>
      <c r="G174" s="17"/>
      <c r="H174" s="50" t="s">
        <v>26</v>
      </c>
      <c r="I174" s="17"/>
      <c r="J174" s="20"/>
      <c r="K174" s="15"/>
      <c r="L174" s="15"/>
      <c r="M174" s="15"/>
      <c r="N174" s="15"/>
      <c r="O174" s="15"/>
      <c r="P174" s="15"/>
      <c r="Q174" s="15"/>
    </row>
    <row r="175" spans="1:17" ht="12.75">
      <c r="A175" s="273"/>
      <c r="B175" s="16" t="s">
        <v>16</v>
      </c>
      <c r="C175" s="17"/>
      <c r="D175" s="17"/>
      <c r="E175" s="17"/>
      <c r="F175" s="17"/>
      <c r="G175" s="17"/>
      <c r="H175" s="50" t="s">
        <v>27</v>
      </c>
      <c r="I175" s="17"/>
      <c r="J175" s="20"/>
      <c r="K175" s="15"/>
      <c r="L175" s="15"/>
      <c r="M175" s="15"/>
      <c r="N175" s="15"/>
      <c r="O175" s="15"/>
      <c r="P175" s="15"/>
      <c r="Q175" s="15"/>
    </row>
    <row r="176" spans="1:17" ht="12.75">
      <c r="A176" s="273"/>
      <c r="B176" s="16" t="s">
        <v>16</v>
      </c>
      <c r="C176" s="17"/>
      <c r="D176" s="17"/>
      <c r="E176" s="17"/>
      <c r="F176" s="17"/>
      <c r="G176" s="17"/>
      <c r="H176" s="50" t="s">
        <v>28</v>
      </c>
      <c r="I176" s="17"/>
      <c r="J176" s="20"/>
      <c r="K176" s="15"/>
      <c r="L176" s="15"/>
      <c r="M176" s="15"/>
      <c r="N176" s="15"/>
      <c r="O176" s="15"/>
      <c r="P176" s="15"/>
      <c r="Q176" s="15"/>
    </row>
    <row r="177" spans="1:17" ht="318.75">
      <c r="A177" s="273"/>
      <c r="B177" s="16" t="s">
        <v>16</v>
      </c>
      <c r="C177" s="17" t="s">
        <v>41</v>
      </c>
      <c r="D177" s="17" t="s">
        <v>19</v>
      </c>
      <c r="E177" s="17" t="s">
        <v>2502</v>
      </c>
      <c r="F177" s="17"/>
      <c r="G177" s="17" t="s">
        <v>2503</v>
      </c>
      <c r="H177" s="50" t="s">
        <v>29</v>
      </c>
      <c r="I177" s="17" t="s">
        <v>23</v>
      </c>
      <c r="J177" s="20"/>
      <c r="K177" s="15"/>
      <c r="L177" s="15"/>
      <c r="M177" s="15"/>
      <c r="N177" s="15"/>
      <c r="O177" s="15"/>
      <c r="P177" s="15"/>
      <c r="Q177" s="15"/>
    </row>
    <row r="178" spans="1:17" ht="12.75">
      <c r="A178" s="273"/>
      <c r="B178" s="16" t="s">
        <v>16</v>
      </c>
      <c r="C178" s="17"/>
      <c r="D178" s="17"/>
      <c r="E178" s="17"/>
      <c r="F178" s="17"/>
      <c r="G178" s="17"/>
      <c r="H178" s="50" t="s">
        <v>30</v>
      </c>
      <c r="I178" s="17"/>
      <c r="J178" s="20"/>
      <c r="K178" s="15"/>
      <c r="L178" s="15"/>
      <c r="M178" s="15"/>
      <c r="N178" s="15"/>
      <c r="O178" s="15"/>
      <c r="P178" s="15"/>
      <c r="Q178" s="15"/>
    </row>
    <row r="179" spans="1:17" ht="12.75">
      <c r="A179" s="273"/>
      <c r="B179" s="16" t="s">
        <v>16</v>
      </c>
      <c r="C179" s="17"/>
      <c r="D179" s="17"/>
      <c r="E179" s="17"/>
      <c r="F179" s="17"/>
      <c r="G179" s="17"/>
      <c r="H179" s="50" t="s">
        <v>34</v>
      </c>
      <c r="I179" s="17"/>
      <c r="J179" s="20"/>
      <c r="K179" s="15"/>
      <c r="L179" s="15"/>
      <c r="M179" s="15"/>
      <c r="N179" s="15"/>
      <c r="O179" s="15"/>
      <c r="P179" s="15"/>
      <c r="Q179" s="15"/>
    </row>
    <row r="180" spans="1:17" ht="357">
      <c r="A180" s="273"/>
      <c r="B180" s="16" t="s">
        <v>16</v>
      </c>
      <c r="C180" s="17" t="s">
        <v>41</v>
      </c>
      <c r="D180" s="17" t="s">
        <v>19</v>
      </c>
      <c r="E180" s="17" t="s">
        <v>2504</v>
      </c>
      <c r="F180" s="17"/>
      <c r="G180" s="17" t="s">
        <v>2505</v>
      </c>
      <c r="H180" s="50" t="s">
        <v>35</v>
      </c>
      <c r="I180" s="17" t="s">
        <v>23</v>
      </c>
      <c r="J180" s="20"/>
      <c r="K180" s="15"/>
      <c r="L180" s="15"/>
      <c r="M180" s="15"/>
      <c r="N180" s="15"/>
      <c r="O180" s="15"/>
      <c r="P180" s="15"/>
      <c r="Q180" s="15"/>
    </row>
    <row r="181" spans="1:17" ht="12.75">
      <c r="A181" s="273"/>
      <c r="B181" s="16" t="s">
        <v>16</v>
      </c>
      <c r="C181" s="17"/>
      <c r="D181" s="17"/>
      <c r="E181" s="17"/>
      <c r="F181" s="17"/>
      <c r="G181" s="17"/>
      <c r="H181" s="50" t="s">
        <v>36</v>
      </c>
      <c r="I181" s="17"/>
      <c r="J181" s="20"/>
      <c r="K181" s="15"/>
      <c r="L181" s="15"/>
      <c r="M181" s="15"/>
      <c r="N181" s="15"/>
      <c r="O181" s="15"/>
      <c r="P181" s="15"/>
      <c r="Q181" s="15"/>
    </row>
    <row r="182" spans="1:17" ht="12.75">
      <c r="A182" s="273"/>
      <c r="B182" s="16" t="s">
        <v>16</v>
      </c>
      <c r="C182" s="17"/>
      <c r="D182" s="17"/>
      <c r="E182" s="17"/>
      <c r="F182" s="17"/>
      <c r="G182" s="17"/>
      <c r="H182" s="50" t="s">
        <v>37</v>
      </c>
      <c r="I182" s="17"/>
      <c r="J182" s="20"/>
      <c r="K182" s="15"/>
      <c r="L182" s="15"/>
      <c r="M182" s="15"/>
      <c r="N182" s="15"/>
      <c r="O182" s="15"/>
      <c r="P182" s="15"/>
      <c r="Q182" s="15"/>
    </row>
    <row r="183" spans="1:17" ht="13.5" thickBot="1">
      <c r="A183" s="274"/>
      <c r="B183" s="16" t="s">
        <v>16</v>
      </c>
      <c r="C183" s="17"/>
      <c r="D183" s="17"/>
      <c r="E183" s="17"/>
      <c r="F183" s="17"/>
      <c r="G183" s="17"/>
      <c r="H183" s="50" t="s">
        <v>38</v>
      </c>
      <c r="I183" s="17"/>
      <c r="J183" s="20"/>
      <c r="K183" s="15"/>
      <c r="L183" s="15"/>
      <c r="M183" s="15"/>
      <c r="N183" s="15"/>
      <c r="O183" s="15"/>
      <c r="P183" s="15"/>
      <c r="Q183" s="15"/>
    </row>
    <row r="184" spans="1:17" ht="90" thickTop="1">
      <c r="A184" s="276">
        <v>46095</v>
      </c>
      <c r="B184" s="16" t="s">
        <v>16</v>
      </c>
      <c r="C184" s="17" t="s">
        <v>18</v>
      </c>
      <c r="D184" s="17" t="s">
        <v>31</v>
      </c>
      <c r="E184" s="17" t="s">
        <v>2506</v>
      </c>
      <c r="F184" s="17"/>
      <c r="G184" s="17" t="s">
        <v>2507</v>
      </c>
      <c r="H184" s="17" t="s">
        <v>17</v>
      </c>
      <c r="I184" s="17"/>
      <c r="J184" s="17"/>
      <c r="K184" s="22"/>
      <c r="L184" s="22"/>
      <c r="M184" s="22"/>
      <c r="N184" s="22"/>
      <c r="O184" s="22"/>
      <c r="P184" s="22"/>
      <c r="Q184" s="22"/>
    </row>
    <row r="185" spans="1:17" ht="12.75">
      <c r="A185" s="273"/>
      <c r="B185" s="16" t="s">
        <v>16</v>
      </c>
      <c r="C185" s="17"/>
      <c r="D185" s="17"/>
      <c r="E185" s="17"/>
      <c r="F185" s="17"/>
      <c r="G185" s="66"/>
      <c r="H185" s="52" t="s">
        <v>22</v>
      </c>
      <c r="I185" s="17"/>
      <c r="J185" s="20"/>
      <c r="K185" s="15"/>
      <c r="L185" s="15"/>
      <c r="M185" s="15"/>
      <c r="N185" s="15"/>
      <c r="O185" s="15"/>
      <c r="P185" s="15"/>
      <c r="Q185" s="15"/>
    </row>
    <row r="186" spans="1:17" ht="14.25">
      <c r="A186" s="273"/>
      <c r="B186" s="16" t="s">
        <v>16</v>
      </c>
      <c r="C186" s="17"/>
      <c r="D186" s="17"/>
      <c r="E186" s="265"/>
      <c r="F186" s="265"/>
      <c r="G186" s="17"/>
      <c r="H186" s="53" t="s">
        <v>24</v>
      </c>
      <c r="I186" s="17"/>
      <c r="J186" s="17"/>
      <c r="K186" s="22"/>
      <c r="L186" s="22"/>
      <c r="M186" s="22"/>
      <c r="N186" s="22"/>
      <c r="O186" s="22"/>
      <c r="P186" s="22"/>
      <c r="Q186" s="22"/>
    </row>
    <row r="187" spans="1:17" ht="12.75">
      <c r="A187" s="273"/>
      <c r="B187" s="16" t="s">
        <v>16</v>
      </c>
      <c r="C187" s="17"/>
      <c r="D187" s="17"/>
      <c r="E187" s="17"/>
      <c r="F187" s="17"/>
      <c r="G187" s="17"/>
      <c r="H187" s="52" t="s">
        <v>25</v>
      </c>
      <c r="I187" s="17"/>
      <c r="J187" s="20"/>
      <c r="K187" s="15"/>
      <c r="L187" s="15"/>
      <c r="M187" s="15"/>
      <c r="N187" s="15"/>
      <c r="O187" s="15"/>
      <c r="P187" s="15"/>
      <c r="Q187" s="15"/>
    </row>
    <row r="188" spans="1:17" ht="12.75">
      <c r="A188" s="273"/>
      <c r="B188" s="16" t="s">
        <v>16</v>
      </c>
      <c r="C188" s="17"/>
      <c r="D188" s="17"/>
      <c r="E188" s="16"/>
      <c r="F188" s="17"/>
      <c r="G188" s="17"/>
      <c r="H188" s="52" t="s">
        <v>26</v>
      </c>
      <c r="I188" s="17"/>
      <c r="J188" s="20"/>
      <c r="K188" s="15"/>
      <c r="L188" s="15"/>
      <c r="M188" s="15"/>
      <c r="N188" s="15"/>
      <c r="O188" s="15"/>
      <c r="P188" s="15"/>
      <c r="Q188" s="15"/>
    </row>
    <row r="189" spans="1:17" ht="17.25" customHeight="1">
      <c r="A189" s="273"/>
      <c r="B189" s="16" t="s">
        <v>16</v>
      </c>
      <c r="C189" s="17" t="s">
        <v>18</v>
      </c>
      <c r="D189" s="17" t="s">
        <v>19</v>
      </c>
      <c r="E189" s="17"/>
      <c r="F189" s="17"/>
      <c r="G189" s="17" t="s">
        <v>2508</v>
      </c>
      <c r="H189" s="53" t="s">
        <v>27</v>
      </c>
      <c r="I189" s="17" t="s">
        <v>23</v>
      </c>
      <c r="J189" s="17"/>
      <c r="K189" s="22"/>
      <c r="L189" s="22"/>
      <c r="M189" s="22"/>
      <c r="N189" s="22"/>
      <c r="O189" s="22"/>
      <c r="P189" s="22"/>
      <c r="Q189" s="22"/>
    </row>
    <row r="190" spans="1:17" ht="51">
      <c r="A190" s="273"/>
      <c r="B190" s="16" t="s">
        <v>16</v>
      </c>
      <c r="C190" s="17" t="s">
        <v>18</v>
      </c>
      <c r="D190" s="17" t="s">
        <v>31</v>
      </c>
      <c r="E190" s="17" t="s">
        <v>2509</v>
      </c>
      <c r="F190" s="22"/>
      <c r="G190" s="17" t="s">
        <v>2510</v>
      </c>
      <c r="H190" s="52" t="s">
        <v>28</v>
      </c>
      <c r="I190" s="17"/>
      <c r="J190" s="20"/>
      <c r="K190" s="15"/>
      <c r="L190" s="15"/>
      <c r="M190" s="15"/>
      <c r="N190" s="15"/>
      <c r="O190" s="15"/>
      <c r="P190" s="15"/>
      <c r="Q190" s="15"/>
    </row>
    <row r="191" spans="1:17" ht="12.75">
      <c r="A191" s="273"/>
      <c r="B191" s="16" t="s">
        <v>16</v>
      </c>
      <c r="C191" s="17"/>
      <c r="D191" s="17"/>
      <c r="E191" s="17"/>
      <c r="F191" s="17"/>
      <c r="G191" s="17"/>
      <c r="H191" s="52" t="s">
        <v>29</v>
      </c>
      <c r="I191" s="17"/>
      <c r="J191" s="20"/>
      <c r="K191" s="15"/>
      <c r="L191" s="15"/>
      <c r="M191" s="15"/>
      <c r="N191" s="15"/>
      <c r="O191" s="15"/>
      <c r="P191" s="15"/>
      <c r="Q191" s="15"/>
    </row>
    <row r="192" spans="1:17" ht="63.75">
      <c r="A192" s="273"/>
      <c r="B192" s="16" t="s">
        <v>16</v>
      </c>
      <c r="C192" s="17" t="s">
        <v>41</v>
      </c>
      <c r="D192" s="17" t="s">
        <v>92</v>
      </c>
      <c r="E192" s="270" t="s">
        <v>2511</v>
      </c>
      <c r="F192" s="17"/>
      <c r="G192" s="17" t="s">
        <v>2512</v>
      </c>
      <c r="H192" s="52" t="s">
        <v>30</v>
      </c>
      <c r="I192" s="17"/>
      <c r="J192" s="20"/>
      <c r="K192" s="15"/>
      <c r="L192" s="15"/>
      <c r="M192" s="15"/>
      <c r="N192" s="15"/>
      <c r="O192" s="15"/>
      <c r="P192" s="15"/>
      <c r="Q192" s="15"/>
    </row>
    <row r="193" spans="1:17" ht="12.75">
      <c r="A193" s="273"/>
      <c r="B193" s="16" t="s">
        <v>16</v>
      </c>
      <c r="C193" s="17"/>
      <c r="D193" s="17"/>
      <c r="E193" s="17"/>
      <c r="F193" s="17"/>
      <c r="G193" s="17"/>
      <c r="H193" s="52" t="s">
        <v>34</v>
      </c>
      <c r="I193" s="17"/>
      <c r="J193" s="20"/>
      <c r="K193" s="15"/>
      <c r="L193" s="15"/>
      <c r="M193" s="15"/>
      <c r="N193" s="15"/>
      <c r="O193" s="15"/>
      <c r="P193" s="15"/>
      <c r="Q193" s="15"/>
    </row>
    <row r="194" spans="1:17" ht="16.5" customHeight="1">
      <c r="A194" s="273"/>
      <c r="B194" s="16" t="s">
        <v>16</v>
      </c>
      <c r="C194" s="17"/>
      <c r="D194" s="17"/>
      <c r="E194" s="17"/>
      <c r="F194" s="17"/>
      <c r="G194" s="17"/>
      <c r="H194" s="52" t="s">
        <v>35</v>
      </c>
      <c r="I194" s="17"/>
      <c r="J194" s="20"/>
      <c r="K194" s="15"/>
      <c r="L194" s="15"/>
      <c r="M194" s="15"/>
      <c r="N194" s="15"/>
      <c r="O194" s="15"/>
      <c r="P194" s="15"/>
      <c r="Q194" s="15"/>
    </row>
    <row r="195" spans="1:17" ht="17.25" customHeight="1">
      <c r="A195" s="273"/>
      <c r="B195" s="16" t="s">
        <v>16</v>
      </c>
      <c r="C195" s="17"/>
      <c r="D195" s="17"/>
      <c r="E195" s="17"/>
      <c r="F195" s="17"/>
      <c r="G195" s="17"/>
      <c r="H195" s="52" t="s">
        <v>36</v>
      </c>
      <c r="I195" s="17"/>
      <c r="J195" s="20"/>
      <c r="K195" s="15"/>
      <c r="L195" s="15"/>
      <c r="M195" s="15"/>
      <c r="N195" s="15"/>
      <c r="O195" s="15"/>
      <c r="P195" s="15"/>
      <c r="Q195" s="15"/>
    </row>
    <row r="196" spans="1:17" ht="12.75">
      <c r="A196" s="273"/>
      <c r="B196" s="16" t="s">
        <v>16</v>
      </c>
      <c r="C196" s="17"/>
      <c r="D196" s="17"/>
      <c r="E196" s="17"/>
      <c r="F196" s="17"/>
      <c r="G196" s="17"/>
      <c r="H196" s="52" t="s">
        <v>37</v>
      </c>
      <c r="I196" s="17"/>
      <c r="J196" s="20"/>
      <c r="K196" s="15"/>
      <c r="L196" s="15"/>
      <c r="M196" s="15"/>
      <c r="N196" s="15"/>
      <c r="O196" s="15"/>
      <c r="P196" s="15"/>
      <c r="Q196" s="15"/>
    </row>
    <row r="197" spans="1:17" ht="13.5" thickBot="1">
      <c r="A197" s="274"/>
      <c r="B197" s="16" t="s">
        <v>16</v>
      </c>
      <c r="C197" s="17"/>
      <c r="D197" s="17"/>
      <c r="E197" s="17"/>
      <c r="F197" s="17"/>
      <c r="G197" s="17"/>
      <c r="H197" s="52" t="s">
        <v>38</v>
      </c>
      <c r="I197" s="17"/>
      <c r="J197" s="20"/>
      <c r="K197" s="15"/>
      <c r="L197" s="15"/>
      <c r="M197" s="15"/>
      <c r="N197" s="15"/>
      <c r="O197" s="15"/>
      <c r="P197" s="15"/>
      <c r="Q197" s="15"/>
    </row>
    <row r="198" spans="1:17" ht="13.5" thickTop="1">
      <c r="A198" s="272">
        <v>46096</v>
      </c>
      <c r="B198" s="16" t="s">
        <v>16</v>
      </c>
      <c r="C198" s="17"/>
      <c r="D198" s="17"/>
      <c r="E198" s="17"/>
      <c r="F198" s="17"/>
      <c r="G198" s="17"/>
      <c r="H198" s="52" t="s">
        <v>17</v>
      </c>
      <c r="I198" s="17"/>
      <c r="J198" s="20"/>
      <c r="K198" s="15"/>
      <c r="L198" s="15"/>
      <c r="M198" s="15"/>
      <c r="N198" s="15"/>
      <c r="O198" s="15"/>
      <c r="P198" s="15"/>
      <c r="Q198" s="15"/>
    </row>
    <row r="199" spans="1:17" ht="12.75">
      <c r="A199" s="273"/>
      <c r="B199" s="16" t="s">
        <v>16</v>
      </c>
      <c r="C199" s="17"/>
      <c r="D199" s="17"/>
      <c r="E199" s="17"/>
      <c r="F199" s="17"/>
      <c r="G199" s="269"/>
      <c r="H199" s="52" t="s">
        <v>22</v>
      </c>
      <c r="I199" s="17"/>
      <c r="J199" s="20"/>
      <c r="K199" s="15"/>
      <c r="L199" s="15"/>
      <c r="M199" s="15"/>
      <c r="N199" s="15"/>
      <c r="O199" s="15"/>
      <c r="P199" s="15"/>
      <c r="Q199" s="15"/>
    </row>
    <row r="200" spans="1:17" ht="12.75">
      <c r="A200" s="273"/>
      <c r="B200" s="16" t="s">
        <v>16</v>
      </c>
      <c r="C200" s="17"/>
      <c r="D200" s="17"/>
      <c r="E200" s="17"/>
      <c r="F200" s="17"/>
      <c r="G200" s="269"/>
      <c r="H200" s="53" t="s">
        <v>24</v>
      </c>
      <c r="I200" s="17"/>
      <c r="J200" s="17"/>
      <c r="K200" s="22"/>
      <c r="L200" s="22"/>
      <c r="M200" s="22"/>
      <c r="N200" s="22"/>
      <c r="O200" s="22"/>
      <c r="P200" s="22"/>
      <c r="Q200" s="22"/>
    </row>
    <row r="201" spans="1:17" ht="12.75">
      <c r="A201" s="273"/>
      <c r="B201" s="16" t="s">
        <v>16</v>
      </c>
      <c r="C201" s="17"/>
      <c r="D201" s="17"/>
      <c r="E201" s="17"/>
      <c r="F201" s="17"/>
      <c r="G201" s="17"/>
      <c r="H201" s="52" t="s">
        <v>25</v>
      </c>
      <c r="I201" s="17"/>
      <c r="J201" s="20"/>
      <c r="K201" s="15"/>
      <c r="L201" s="15"/>
      <c r="M201" s="15"/>
      <c r="N201" s="15"/>
      <c r="O201" s="15"/>
      <c r="P201" s="15"/>
      <c r="Q201" s="15"/>
    </row>
    <row r="202" spans="1:17" ht="12.75">
      <c r="A202" s="273"/>
      <c r="B202" s="16" t="s">
        <v>16</v>
      </c>
      <c r="C202" s="17"/>
      <c r="D202" s="17"/>
      <c r="E202" s="17"/>
      <c r="F202" s="17"/>
      <c r="G202" s="17"/>
      <c r="H202" s="52" t="s">
        <v>26</v>
      </c>
      <c r="I202" s="17"/>
      <c r="J202" s="20"/>
      <c r="K202" s="15"/>
      <c r="L202" s="15"/>
      <c r="M202" s="15"/>
      <c r="N202" s="15"/>
      <c r="O202" s="15"/>
      <c r="P202" s="15"/>
      <c r="Q202" s="15"/>
    </row>
    <row r="203" spans="1:17" ht="12.75">
      <c r="A203" s="273"/>
      <c r="B203" s="16" t="s">
        <v>16</v>
      </c>
      <c r="C203" s="17"/>
      <c r="D203" s="17"/>
      <c r="E203" s="17"/>
      <c r="F203" s="17"/>
      <c r="G203" s="17"/>
      <c r="H203" s="52" t="s">
        <v>27</v>
      </c>
      <c r="I203" s="17"/>
      <c r="J203" s="20"/>
      <c r="K203" s="15"/>
      <c r="L203" s="15"/>
      <c r="M203" s="15"/>
      <c r="N203" s="15"/>
      <c r="O203" s="15"/>
      <c r="P203" s="15"/>
      <c r="Q203" s="15"/>
    </row>
    <row r="204" spans="1:17" ht="12.75">
      <c r="A204" s="273"/>
      <c r="B204" s="16" t="s">
        <v>16</v>
      </c>
      <c r="C204" s="17"/>
      <c r="D204" s="17"/>
      <c r="E204" s="17"/>
      <c r="F204" s="17"/>
      <c r="G204" s="17"/>
      <c r="H204" s="52" t="s">
        <v>28</v>
      </c>
      <c r="I204" s="17"/>
      <c r="J204" s="20"/>
      <c r="K204" s="15"/>
      <c r="L204" s="15"/>
      <c r="M204" s="15"/>
      <c r="N204" s="15"/>
      <c r="O204" s="15"/>
      <c r="P204" s="15"/>
      <c r="Q204" s="15"/>
    </row>
    <row r="205" spans="1:17" ht="12.75">
      <c r="A205" s="273"/>
      <c r="B205" s="16" t="s">
        <v>16</v>
      </c>
      <c r="C205" s="17"/>
      <c r="D205" s="17"/>
      <c r="E205" s="17"/>
      <c r="F205" s="17"/>
      <c r="G205" s="17"/>
      <c r="H205" s="52" t="s">
        <v>29</v>
      </c>
      <c r="I205" s="17"/>
      <c r="J205" s="20"/>
      <c r="K205" s="15"/>
      <c r="L205" s="15"/>
      <c r="M205" s="15"/>
      <c r="N205" s="15"/>
      <c r="O205" s="15"/>
      <c r="P205" s="15"/>
      <c r="Q205" s="15"/>
    </row>
    <row r="206" spans="1:17" ht="12.75">
      <c r="A206" s="273"/>
      <c r="B206" s="16" t="s">
        <v>16</v>
      </c>
      <c r="C206" s="17"/>
      <c r="D206" s="17"/>
      <c r="E206" s="17"/>
      <c r="F206" s="17"/>
      <c r="G206" s="17"/>
      <c r="H206" s="52" t="s">
        <v>30</v>
      </c>
      <c r="I206" s="17"/>
      <c r="J206" s="20"/>
      <c r="K206" s="15"/>
      <c r="L206" s="15"/>
      <c r="M206" s="15"/>
      <c r="N206" s="15"/>
      <c r="O206" s="15"/>
      <c r="P206" s="15"/>
      <c r="Q206" s="15"/>
    </row>
    <row r="207" spans="1:17" ht="51">
      <c r="A207" s="273"/>
      <c r="B207" s="16" t="s">
        <v>16</v>
      </c>
      <c r="C207" s="17" t="s">
        <v>75</v>
      </c>
      <c r="D207" s="17" t="s">
        <v>31</v>
      </c>
      <c r="E207" s="17"/>
      <c r="F207" s="16"/>
      <c r="G207" s="17" t="s">
        <v>2513</v>
      </c>
      <c r="H207" s="53" t="s">
        <v>34</v>
      </c>
      <c r="I207" s="17"/>
      <c r="J207" s="17"/>
      <c r="K207" s="22"/>
      <c r="L207" s="22"/>
      <c r="M207" s="22"/>
      <c r="N207" s="22"/>
      <c r="O207" s="22"/>
      <c r="P207" s="22"/>
      <c r="Q207" s="22"/>
    </row>
    <row r="208" spans="1:17" ht="25.5">
      <c r="A208" s="273"/>
      <c r="B208" s="16" t="s">
        <v>16</v>
      </c>
      <c r="C208" s="17" t="s">
        <v>18</v>
      </c>
      <c r="D208" s="17" t="s">
        <v>19</v>
      </c>
      <c r="E208" s="17"/>
      <c r="F208" s="17"/>
      <c r="G208" s="17" t="s">
        <v>2514</v>
      </c>
      <c r="H208" s="52" t="s">
        <v>35</v>
      </c>
      <c r="I208" s="17" t="s">
        <v>23</v>
      </c>
      <c r="J208" s="20"/>
      <c r="K208" s="15"/>
      <c r="L208" s="15"/>
      <c r="M208" s="15"/>
      <c r="N208" s="15"/>
      <c r="O208" s="15"/>
      <c r="P208" s="15"/>
      <c r="Q208" s="15"/>
    </row>
    <row r="209" spans="1:17" ht="51">
      <c r="A209" s="273"/>
      <c r="B209" s="16" t="s">
        <v>16</v>
      </c>
      <c r="C209" s="17" t="s">
        <v>18</v>
      </c>
      <c r="D209" s="17" t="s">
        <v>19</v>
      </c>
      <c r="E209" s="17"/>
      <c r="F209" s="17"/>
      <c r="G209" s="17" t="s">
        <v>2515</v>
      </c>
      <c r="H209" s="52" t="s">
        <v>36</v>
      </c>
      <c r="I209" s="17"/>
      <c r="J209" s="20"/>
      <c r="K209" s="15"/>
      <c r="L209" s="15"/>
      <c r="M209" s="15"/>
      <c r="N209" s="15"/>
      <c r="O209" s="15"/>
      <c r="P209" s="15"/>
      <c r="Q209" s="15"/>
    </row>
    <row r="210" spans="1:17" ht="25.5">
      <c r="A210" s="273"/>
      <c r="B210" s="16" t="s">
        <v>16</v>
      </c>
      <c r="C210" s="17" t="s">
        <v>18</v>
      </c>
      <c r="D210" s="17" t="s">
        <v>31</v>
      </c>
      <c r="E210" s="58" t="s">
        <v>2516</v>
      </c>
      <c r="F210" s="17"/>
      <c r="G210" s="17" t="s">
        <v>2517</v>
      </c>
      <c r="H210" s="52" t="s">
        <v>37</v>
      </c>
      <c r="I210" s="17"/>
      <c r="J210" s="20"/>
      <c r="K210" s="15"/>
      <c r="L210" s="15"/>
      <c r="M210" s="15"/>
      <c r="N210" s="15"/>
      <c r="O210" s="15"/>
      <c r="P210" s="15"/>
      <c r="Q210" s="15"/>
    </row>
    <row r="211" spans="1:17" ht="39" thickBot="1">
      <c r="A211" s="274"/>
      <c r="B211" s="16" t="s">
        <v>16</v>
      </c>
      <c r="C211" s="17" t="s">
        <v>18</v>
      </c>
      <c r="D211" s="17" t="s">
        <v>31</v>
      </c>
      <c r="E211" s="17"/>
      <c r="F211" s="17"/>
      <c r="G211" s="17" t="s">
        <v>2518</v>
      </c>
      <c r="H211" s="52" t="s">
        <v>38</v>
      </c>
      <c r="I211" s="17"/>
      <c r="J211" s="20"/>
      <c r="K211" s="15"/>
      <c r="L211" s="15"/>
      <c r="M211" s="15"/>
      <c r="N211" s="15"/>
      <c r="O211" s="15"/>
      <c r="P211" s="15"/>
      <c r="Q211" s="15"/>
    </row>
    <row r="212" spans="1:17" ht="17.25" customHeight="1" thickTop="1">
      <c r="A212" s="272">
        <v>46097</v>
      </c>
      <c r="B212" s="16" t="s">
        <v>78</v>
      </c>
      <c r="C212" s="17"/>
      <c r="D212" s="17"/>
      <c r="E212" s="17"/>
      <c r="F212" s="17"/>
      <c r="G212" s="17"/>
      <c r="H212" s="52" t="s">
        <v>17</v>
      </c>
      <c r="I212" s="17"/>
      <c r="J212" s="20"/>
      <c r="K212" s="15"/>
      <c r="L212" s="15"/>
      <c r="M212" s="15"/>
      <c r="N212" s="15"/>
      <c r="O212" s="15"/>
      <c r="P212" s="15"/>
      <c r="Q212" s="15"/>
    </row>
    <row r="213" spans="1:17" ht="12.75">
      <c r="A213" s="273"/>
      <c r="B213" s="16" t="s">
        <v>78</v>
      </c>
      <c r="C213" s="17"/>
      <c r="D213" s="17"/>
      <c r="E213" s="17"/>
      <c r="F213" s="17"/>
      <c r="G213" s="17"/>
      <c r="H213" s="52" t="s">
        <v>22</v>
      </c>
      <c r="I213" s="17"/>
      <c r="J213" s="20"/>
      <c r="K213" s="15"/>
      <c r="L213" s="15"/>
      <c r="M213" s="15"/>
      <c r="N213" s="15"/>
      <c r="O213" s="15"/>
      <c r="P213" s="15"/>
      <c r="Q213" s="15"/>
    </row>
    <row r="214" spans="1:17" ht="12.75">
      <c r="A214" s="273"/>
      <c r="B214" s="16" t="s">
        <v>78</v>
      </c>
      <c r="C214" s="17"/>
      <c r="D214" s="17"/>
      <c r="E214" s="17"/>
      <c r="F214" s="17"/>
      <c r="G214" s="17"/>
      <c r="H214" s="52" t="s">
        <v>24</v>
      </c>
      <c r="I214" s="17"/>
      <c r="J214" s="20"/>
      <c r="K214" s="15"/>
      <c r="L214" s="15"/>
      <c r="M214" s="15"/>
      <c r="N214" s="15"/>
      <c r="O214" s="15"/>
      <c r="P214" s="15"/>
      <c r="Q214" s="15"/>
    </row>
    <row r="215" spans="1:17" ht="12.75">
      <c r="A215" s="273"/>
      <c r="B215" s="16" t="s">
        <v>78</v>
      </c>
      <c r="C215" s="17"/>
      <c r="D215" s="17"/>
      <c r="E215" s="17"/>
      <c r="F215" s="17"/>
      <c r="G215" s="17"/>
      <c r="H215" s="52" t="s">
        <v>25</v>
      </c>
      <c r="I215" s="17"/>
      <c r="J215" s="20"/>
      <c r="K215" s="15"/>
      <c r="L215" s="15"/>
      <c r="M215" s="15"/>
      <c r="N215" s="15"/>
      <c r="O215" s="15"/>
      <c r="P215" s="15"/>
      <c r="Q215" s="15"/>
    </row>
    <row r="216" spans="1:17" ht="12.75">
      <c r="A216" s="273"/>
      <c r="B216" s="16" t="s">
        <v>78</v>
      </c>
      <c r="C216" s="17"/>
      <c r="D216" s="17"/>
      <c r="E216" s="17"/>
      <c r="F216" s="17"/>
      <c r="G216" s="17"/>
      <c r="H216" s="52" t="s">
        <v>26</v>
      </c>
      <c r="I216" s="17"/>
      <c r="J216" s="20"/>
      <c r="K216" s="15"/>
      <c r="L216" s="15"/>
      <c r="M216" s="15"/>
      <c r="N216" s="15"/>
      <c r="O216" s="15"/>
      <c r="P216" s="15"/>
      <c r="Q216" s="15"/>
    </row>
    <row r="217" spans="1:17" ht="14.25">
      <c r="A217" s="273"/>
      <c r="B217" s="16" t="s">
        <v>78</v>
      </c>
      <c r="C217" s="17"/>
      <c r="D217" s="17"/>
      <c r="E217" s="265"/>
      <c r="F217" s="17"/>
      <c r="G217" s="17"/>
      <c r="H217" s="52" t="s">
        <v>27</v>
      </c>
      <c r="I217" s="17"/>
      <c r="J217" s="20"/>
      <c r="K217" s="15"/>
      <c r="L217" s="15"/>
      <c r="M217" s="15"/>
      <c r="N217" s="15"/>
      <c r="O217" s="15"/>
      <c r="P217" s="15"/>
      <c r="Q217" s="15"/>
    </row>
    <row r="218" spans="1:17" ht="12.75">
      <c r="A218" s="273"/>
      <c r="B218" s="16" t="s">
        <v>51</v>
      </c>
      <c r="C218" s="17"/>
      <c r="D218" s="17"/>
      <c r="E218" s="17"/>
      <c r="F218" s="17"/>
      <c r="G218" s="17"/>
      <c r="H218" s="52" t="s">
        <v>28</v>
      </c>
      <c r="I218" s="17"/>
      <c r="J218" s="20"/>
      <c r="K218" s="15"/>
      <c r="L218" s="15"/>
      <c r="M218" s="15"/>
      <c r="N218" s="15"/>
      <c r="O218" s="15"/>
      <c r="P218" s="15"/>
      <c r="Q218" s="15"/>
    </row>
    <row r="219" spans="1:17" ht="15.75" customHeight="1">
      <c r="A219" s="273"/>
      <c r="B219" s="16" t="s">
        <v>78</v>
      </c>
      <c r="C219" s="17"/>
      <c r="D219" s="17"/>
      <c r="E219" s="17"/>
      <c r="F219" s="17"/>
      <c r="G219" s="17"/>
      <c r="H219" s="52" t="s">
        <v>29</v>
      </c>
      <c r="I219" s="17"/>
      <c r="J219" s="20"/>
      <c r="K219" s="15"/>
      <c r="L219" s="15"/>
      <c r="M219" s="15"/>
      <c r="N219" s="15"/>
      <c r="O219" s="15"/>
      <c r="P219" s="15"/>
      <c r="Q219" s="15"/>
    </row>
    <row r="220" spans="1:17" ht="12.75">
      <c r="A220" s="273"/>
      <c r="B220" s="16" t="s">
        <v>78</v>
      </c>
      <c r="C220" s="17"/>
      <c r="D220" s="17"/>
      <c r="E220" s="16"/>
      <c r="F220" s="17"/>
      <c r="G220" s="17"/>
      <c r="H220" s="52" t="s">
        <v>30</v>
      </c>
      <c r="I220" s="17"/>
      <c r="J220" s="20"/>
      <c r="K220" s="15"/>
      <c r="L220" s="15"/>
      <c r="M220" s="15"/>
      <c r="N220" s="15"/>
      <c r="O220" s="15"/>
      <c r="P220" s="15"/>
      <c r="Q220" s="15"/>
    </row>
    <row r="221" spans="1:17" ht="12.75">
      <c r="A221" s="273"/>
      <c r="B221" s="16" t="s">
        <v>78</v>
      </c>
      <c r="C221" s="17"/>
      <c r="D221" s="17"/>
      <c r="E221" s="17"/>
      <c r="F221" s="60"/>
      <c r="G221" s="17"/>
      <c r="H221" s="52" t="s">
        <v>34</v>
      </c>
      <c r="I221" s="17"/>
      <c r="J221" s="20"/>
      <c r="K221" s="15"/>
      <c r="L221" s="15"/>
      <c r="M221" s="15"/>
      <c r="N221" s="15"/>
      <c r="O221" s="15"/>
      <c r="P221" s="15"/>
      <c r="Q221" s="15"/>
    </row>
    <row r="222" spans="1:17" ht="12.75">
      <c r="A222" s="273"/>
      <c r="B222" s="16" t="s">
        <v>78</v>
      </c>
      <c r="C222" s="17"/>
      <c r="D222" s="17"/>
      <c r="E222" s="17"/>
      <c r="F222" s="17"/>
      <c r="G222" s="17"/>
      <c r="H222" s="52" t="s">
        <v>35</v>
      </c>
      <c r="I222" s="17"/>
      <c r="J222" s="20"/>
      <c r="K222" s="15"/>
      <c r="L222" s="15"/>
      <c r="M222" s="15"/>
      <c r="N222" s="15"/>
      <c r="O222" s="15"/>
      <c r="P222" s="15"/>
      <c r="Q222" s="15"/>
    </row>
    <row r="223" spans="1:17" ht="12.75">
      <c r="A223" s="273"/>
      <c r="B223" s="16" t="s">
        <v>78</v>
      </c>
      <c r="C223" s="17"/>
      <c r="D223" s="17"/>
      <c r="E223" s="17"/>
      <c r="F223" s="17"/>
      <c r="G223" s="17"/>
      <c r="H223" s="52" t="s">
        <v>36</v>
      </c>
      <c r="I223" s="17"/>
      <c r="J223" s="20"/>
      <c r="K223" s="15"/>
      <c r="L223" s="15"/>
      <c r="M223" s="15"/>
      <c r="N223" s="15"/>
      <c r="O223" s="15"/>
      <c r="P223" s="15"/>
      <c r="Q223" s="15"/>
    </row>
    <row r="224" spans="1:17" ht="12.75">
      <c r="A224" s="273"/>
      <c r="B224" s="16" t="s">
        <v>78</v>
      </c>
      <c r="C224" s="17"/>
      <c r="D224" s="17"/>
      <c r="E224" s="17"/>
      <c r="F224" s="17"/>
      <c r="G224" s="17"/>
      <c r="H224" s="52" t="s">
        <v>37</v>
      </c>
      <c r="I224" s="17"/>
      <c r="J224" s="20"/>
      <c r="K224" s="15"/>
      <c r="L224" s="15"/>
      <c r="M224" s="15"/>
      <c r="N224" s="15"/>
      <c r="O224" s="15"/>
      <c r="P224" s="15"/>
      <c r="Q224" s="15"/>
    </row>
    <row r="225" spans="1:17" ht="13.5" thickBot="1">
      <c r="A225" s="274"/>
      <c r="B225" s="16" t="s">
        <v>78</v>
      </c>
      <c r="C225" s="17"/>
      <c r="D225" s="17"/>
      <c r="E225" s="17"/>
      <c r="F225" s="17"/>
      <c r="G225" s="17"/>
      <c r="H225" s="52" t="s">
        <v>38</v>
      </c>
      <c r="I225" s="17"/>
      <c r="J225" s="20"/>
      <c r="K225" s="15"/>
      <c r="L225" s="15"/>
      <c r="M225" s="15"/>
      <c r="N225" s="15"/>
      <c r="O225" s="15"/>
      <c r="P225" s="15"/>
      <c r="Q225" s="15"/>
    </row>
    <row r="226" spans="1:17" ht="13.5" thickTop="1">
      <c r="A226" s="272">
        <v>46098</v>
      </c>
      <c r="B226" s="16" t="s">
        <v>78</v>
      </c>
      <c r="C226" s="17"/>
      <c r="D226" s="17"/>
      <c r="E226" s="17"/>
      <c r="F226" s="17"/>
      <c r="G226" s="17"/>
      <c r="H226" s="52" t="s">
        <v>17</v>
      </c>
      <c r="I226" s="17"/>
      <c r="J226" s="20"/>
      <c r="K226" s="15"/>
      <c r="L226" s="15"/>
      <c r="M226" s="15"/>
      <c r="N226" s="15"/>
      <c r="O226" s="15"/>
      <c r="P226" s="15"/>
      <c r="Q226" s="15"/>
    </row>
    <row r="227" spans="1:17" ht="12.75">
      <c r="A227" s="273"/>
      <c r="B227" s="16" t="s">
        <v>78</v>
      </c>
      <c r="C227" s="17"/>
      <c r="D227" s="17"/>
      <c r="E227" s="17"/>
      <c r="F227" s="17"/>
      <c r="G227" s="17"/>
      <c r="H227" s="52" t="s">
        <v>22</v>
      </c>
      <c r="I227" s="17"/>
      <c r="J227" s="20"/>
      <c r="K227" s="15"/>
      <c r="L227" s="15"/>
      <c r="M227" s="15"/>
      <c r="N227" s="15"/>
      <c r="O227" s="15"/>
      <c r="P227" s="15"/>
      <c r="Q227" s="15"/>
    </row>
    <row r="228" spans="1:17" ht="12.75">
      <c r="A228" s="273"/>
      <c r="B228" s="16" t="s">
        <v>78</v>
      </c>
      <c r="C228" s="17"/>
      <c r="D228" s="17"/>
      <c r="E228" s="17"/>
      <c r="F228" s="17"/>
      <c r="G228" s="17"/>
      <c r="H228" s="52" t="s">
        <v>24</v>
      </c>
      <c r="I228" s="17"/>
      <c r="J228" s="20"/>
      <c r="K228" s="15"/>
      <c r="L228" s="15"/>
      <c r="M228" s="15"/>
      <c r="N228" s="15"/>
      <c r="O228" s="15"/>
      <c r="P228" s="15"/>
      <c r="Q228" s="15"/>
    </row>
    <row r="229" spans="1:17" ht="12.75">
      <c r="A229" s="273"/>
      <c r="B229" s="16" t="s">
        <v>78</v>
      </c>
      <c r="C229" s="17"/>
      <c r="D229" s="17"/>
      <c r="E229" s="17"/>
      <c r="F229" s="17"/>
      <c r="G229" s="17"/>
      <c r="H229" s="52" t="s">
        <v>25</v>
      </c>
      <c r="I229" s="17"/>
      <c r="J229" s="20"/>
      <c r="K229" s="15"/>
      <c r="L229" s="15"/>
      <c r="M229" s="15"/>
      <c r="N229" s="15"/>
      <c r="O229" s="15"/>
      <c r="P229" s="15"/>
      <c r="Q229" s="15"/>
    </row>
    <row r="230" spans="1:17" ht="12.75">
      <c r="A230" s="273"/>
      <c r="B230" s="16" t="s">
        <v>78</v>
      </c>
      <c r="C230" s="17"/>
      <c r="D230" s="17"/>
      <c r="E230" s="17"/>
      <c r="F230" s="17"/>
      <c r="G230" s="17"/>
      <c r="H230" s="52" t="s">
        <v>26</v>
      </c>
      <c r="I230" s="17"/>
      <c r="J230" s="20"/>
      <c r="K230" s="15"/>
      <c r="L230" s="15"/>
      <c r="M230" s="15"/>
      <c r="N230" s="15"/>
      <c r="O230" s="15"/>
      <c r="P230" s="15"/>
      <c r="Q230" s="15"/>
    </row>
    <row r="231" spans="1:17" ht="12.75">
      <c r="A231" s="273"/>
      <c r="B231" s="16" t="s">
        <v>78</v>
      </c>
      <c r="C231" s="17"/>
      <c r="D231" s="17"/>
      <c r="E231" s="17"/>
      <c r="F231" s="17"/>
      <c r="G231" s="17"/>
      <c r="H231" s="52" t="s">
        <v>27</v>
      </c>
      <c r="I231" s="17"/>
      <c r="J231" s="20"/>
      <c r="K231" s="15"/>
      <c r="L231" s="15"/>
      <c r="M231" s="15"/>
      <c r="N231" s="15"/>
      <c r="O231" s="15"/>
      <c r="P231" s="15"/>
      <c r="Q231" s="15"/>
    </row>
    <row r="232" spans="1:17" ht="12.75">
      <c r="A232" s="273"/>
      <c r="B232" s="16" t="s">
        <v>78</v>
      </c>
      <c r="C232" s="17"/>
      <c r="D232" s="17"/>
      <c r="E232" s="17"/>
      <c r="F232" s="17"/>
      <c r="G232" s="17"/>
      <c r="H232" s="52" t="s">
        <v>28</v>
      </c>
      <c r="I232" s="17"/>
      <c r="J232" s="20"/>
      <c r="K232" s="15"/>
      <c r="L232" s="15"/>
      <c r="M232" s="15"/>
      <c r="N232" s="15"/>
      <c r="O232" s="15"/>
      <c r="P232" s="15"/>
      <c r="Q232" s="15"/>
    </row>
    <row r="233" spans="1:17" ht="12.75">
      <c r="A233" s="273"/>
      <c r="B233" s="16" t="s">
        <v>78</v>
      </c>
      <c r="C233" s="17"/>
      <c r="D233" s="17"/>
      <c r="E233" s="17"/>
      <c r="F233" s="17"/>
      <c r="G233" s="17"/>
      <c r="H233" s="52" t="s">
        <v>29</v>
      </c>
      <c r="I233" s="17"/>
      <c r="J233" s="20"/>
      <c r="K233" s="15"/>
      <c r="L233" s="15"/>
      <c r="M233" s="15"/>
      <c r="N233" s="15"/>
      <c r="O233" s="15"/>
      <c r="P233" s="15"/>
      <c r="Q233" s="15"/>
    </row>
    <row r="234" spans="1:17" ht="13.5" customHeight="1">
      <c r="A234" s="273"/>
      <c r="B234" s="16" t="s">
        <v>78</v>
      </c>
      <c r="C234" s="17"/>
      <c r="D234" s="17"/>
      <c r="E234" s="17"/>
      <c r="F234" s="17"/>
      <c r="G234" s="17"/>
      <c r="H234" s="52" t="s">
        <v>30</v>
      </c>
      <c r="I234" s="17"/>
      <c r="J234" s="20"/>
      <c r="K234" s="15"/>
      <c r="L234" s="15"/>
      <c r="M234" s="15"/>
      <c r="N234" s="15"/>
      <c r="O234" s="15"/>
      <c r="P234" s="15"/>
      <c r="Q234" s="15"/>
    </row>
    <row r="235" spans="1:17" ht="12.75">
      <c r="A235" s="273"/>
      <c r="B235" s="16" t="s">
        <v>78</v>
      </c>
      <c r="C235" s="17"/>
      <c r="D235" s="17"/>
      <c r="E235" s="17"/>
      <c r="F235" s="17"/>
      <c r="G235" s="17"/>
      <c r="H235" s="52" t="s">
        <v>34</v>
      </c>
      <c r="I235" s="17"/>
      <c r="J235" s="20"/>
      <c r="K235" s="15"/>
      <c r="L235" s="15"/>
      <c r="M235" s="15"/>
      <c r="N235" s="15"/>
      <c r="O235" s="15"/>
      <c r="P235" s="15"/>
      <c r="Q235" s="15"/>
    </row>
    <row r="236" spans="1:17" ht="12.75">
      <c r="A236" s="273"/>
      <c r="B236" s="16" t="s">
        <v>78</v>
      </c>
      <c r="C236" s="17"/>
      <c r="D236" s="17"/>
      <c r="E236" s="17"/>
      <c r="F236" s="17"/>
      <c r="G236" s="17"/>
      <c r="H236" s="52" t="s">
        <v>35</v>
      </c>
      <c r="I236" s="17"/>
      <c r="J236" s="20"/>
      <c r="K236" s="15"/>
      <c r="L236" s="15"/>
      <c r="M236" s="15"/>
      <c r="N236" s="15"/>
      <c r="O236" s="15"/>
      <c r="P236" s="15"/>
      <c r="Q236" s="15"/>
    </row>
    <row r="237" spans="1:17" ht="15" customHeight="1">
      <c r="A237" s="273"/>
      <c r="B237" s="16" t="s">
        <v>78</v>
      </c>
      <c r="C237" s="17"/>
      <c r="D237" s="17"/>
      <c r="E237" s="17"/>
      <c r="F237" s="17"/>
      <c r="G237" s="17"/>
      <c r="H237" s="52" t="s">
        <v>36</v>
      </c>
      <c r="I237" s="17"/>
      <c r="J237" s="20"/>
      <c r="K237" s="15"/>
      <c r="L237" s="15"/>
      <c r="M237" s="15"/>
      <c r="N237" s="15"/>
      <c r="O237" s="15"/>
      <c r="P237" s="15"/>
      <c r="Q237" s="15"/>
    </row>
    <row r="238" spans="1:17" ht="12.75">
      <c r="A238" s="273"/>
      <c r="B238" s="16" t="s">
        <v>78</v>
      </c>
      <c r="C238" s="17"/>
      <c r="D238" s="17"/>
      <c r="E238" s="17"/>
      <c r="F238" s="17"/>
      <c r="G238" s="17"/>
      <c r="H238" s="52" t="s">
        <v>37</v>
      </c>
      <c r="I238" s="17"/>
      <c r="J238" s="20"/>
      <c r="K238" s="15"/>
      <c r="L238" s="15"/>
      <c r="M238" s="15"/>
      <c r="N238" s="15"/>
      <c r="O238" s="15"/>
      <c r="P238" s="15"/>
      <c r="Q238" s="15"/>
    </row>
    <row r="239" spans="1:17" ht="13.5" thickBot="1">
      <c r="A239" s="274"/>
      <c r="B239" s="16" t="s">
        <v>78</v>
      </c>
      <c r="C239" s="17"/>
      <c r="D239" s="17"/>
      <c r="E239" s="17"/>
      <c r="F239" s="17"/>
      <c r="G239" s="17"/>
      <c r="H239" s="52" t="s">
        <v>38</v>
      </c>
      <c r="I239" s="17"/>
      <c r="J239" s="20"/>
      <c r="K239" s="15"/>
      <c r="L239" s="15"/>
      <c r="M239" s="15"/>
      <c r="N239" s="15"/>
      <c r="O239" s="15"/>
      <c r="P239" s="15"/>
      <c r="Q239" s="15"/>
    </row>
    <row r="240" spans="1:17" ht="13.5" thickTop="1">
      <c r="A240" s="272">
        <v>46099</v>
      </c>
      <c r="B240" s="16" t="s">
        <v>78</v>
      </c>
      <c r="C240" s="17"/>
      <c r="D240" s="17"/>
      <c r="E240" s="17"/>
      <c r="F240" s="17"/>
      <c r="G240" s="17"/>
      <c r="H240" s="52" t="s">
        <v>17</v>
      </c>
      <c r="I240" s="17"/>
      <c r="J240" s="20"/>
      <c r="K240" s="15"/>
      <c r="L240" s="15"/>
      <c r="M240" s="15"/>
      <c r="N240" s="15"/>
      <c r="O240" s="15"/>
      <c r="P240" s="15"/>
      <c r="Q240" s="15"/>
    </row>
    <row r="241" spans="1:17" ht="12.75">
      <c r="A241" s="273"/>
      <c r="B241" s="16" t="s">
        <v>78</v>
      </c>
      <c r="C241" s="17"/>
      <c r="D241" s="17"/>
      <c r="E241" s="17"/>
      <c r="F241" s="17"/>
      <c r="G241" s="17"/>
      <c r="H241" s="52" t="s">
        <v>22</v>
      </c>
      <c r="I241" s="17"/>
      <c r="J241" s="20"/>
      <c r="K241" s="15"/>
      <c r="L241" s="15"/>
      <c r="M241" s="15"/>
      <c r="N241" s="15"/>
      <c r="O241" s="15"/>
      <c r="P241" s="15"/>
      <c r="Q241" s="15"/>
    </row>
    <row r="242" spans="1:17" ht="12.75">
      <c r="A242" s="273"/>
      <c r="B242" s="16" t="s">
        <v>78</v>
      </c>
      <c r="C242" s="17"/>
      <c r="D242" s="17"/>
      <c r="E242" s="58"/>
      <c r="F242" s="17"/>
      <c r="G242" s="17"/>
      <c r="H242" s="52" t="s">
        <v>24</v>
      </c>
      <c r="I242" s="17"/>
      <c r="J242" s="20"/>
      <c r="K242" s="15"/>
      <c r="L242" s="15"/>
      <c r="M242" s="15"/>
      <c r="N242" s="15"/>
      <c r="O242" s="15"/>
      <c r="P242" s="15"/>
      <c r="Q242" s="15"/>
    </row>
    <row r="243" spans="1:17" ht="12.75">
      <c r="A243" s="273"/>
      <c r="B243" s="16" t="s">
        <v>78</v>
      </c>
      <c r="C243" s="17"/>
      <c r="D243" s="17"/>
      <c r="E243" s="17"/>
      <c r="F243" s="17"/>
      <c r="G243" s="17"/>
      <c r="H243" s="52" t="s">
        <v>25</v>
      </c>
      <c r="I243" s="17"/>
      <c r="J243" s="20"/>
      <c r="K243" s="15"/>
      <c r="L243" s="15"/>
      <c r="M243" s="15"/>
      <c r="N243" s="15"/>
      <c r="O243" s="15"/>
      <c r="P243" s="15"/>
      <c r="Q243" s="15"/>
    </row>
    <row r="244" spans="1:17" ht="12.75">
      <c r="A244" s="273"/>
      <c r="B244" s="16" t="s">
        <v>78</v>
      </c>
      <c r="C244" s="17"/>
      <c r="D244" s="17"/>
      <c r="E244" s="17"/>
      <c r="F244" s="17"/>
      <c r="G244" s="17"/>
      <c r="H244" s="52" t="s">
        <v>26</v>
      </c>
      <c r="I244" s="17"/>
      <c r="J244" s="20"/>
      <c r="K244" s="15"/>
      <c r="L244" s="15"/>
      <c r="M244" s="15"/>
      <c r="N244" s="15"/>
      <c r="O244" s="15"/>
      <c r="P244" s="15"/>
      <c r="Q244" s="15"/>
    </row>
    <row r="245" spans="1:17" ht="12.75">
      <c r="A245" s="273"/>
      <c r="B245" s="16" t="s">
        <v>78</v>
      </c>
      <c r="C245" s="17"/>
      <c r="D245" s="17"/>
      <c r="E245" s="17"/>
      <c r="F245" s="17"/>
      <c r="G245" s="17"/>
      <c r="H245" s="52" t="s">
        <v>27</v>
      </c>
      <c r="I245" s="17"/>
      <c r="J245" s="20"/>
      <c r="K245" s="15"/>
      <c r="L245" s="15"/>
      <c r="M245" s="15"/>
      <c r="N245" s="15"/>
      <c r="O245" s="15"/>
      <c r="P245" s="15"/>
      <c r="Q245" s="15"/>
    </row>
    <row r="246" spans="1:17" ht="12.75">
      <c r="A246" s="273"/>
      <c r="B246" s="16" t="s">
        <v>78</v>
      </c>
      <c r="C246" s="17"/>
      <c r="D246" s="17"/>
      <c r="E246" s="17"/>
      <c r="F246" s="17"/>
      <c r="G246" s="17"/>
      <c r="H246" s="52" t="s">
        <v>28</v>
      </c>
      <c r="I246" s="17"/>
      <c r="J246" s="20"/>
      <c r="K246" s="15"/>
      <c r="L246" s="15"/>
      <c r="M246" s="15"/>
      <c r="N246" s="15"/>
      <c r="O246" s="15"/>
      <c r="P246" s="15"/>
      <c r="Q246" s="15"/>
    </row>
    <row r="247" spans="1:17" ht="76.5">
      <c r="A247" s="273"/>
      <c r="B247" s="16" t="s">
        <v>16</v>
      </c>
      <c r="C247" s="17" t="s">
        <v>18</v>
      </c>
      <c r="D247" s="17" t="s">
        <v>31</v>
      </c>
      <c r="E247" s="17"/>
      <c r="F247" s="17"/>
      <c r="G247" s="17" t="s">
        <v>2519</v>
      </c>
      <c r="H247" s="52" t="s">
        <v>29</v>
      </c>
      <c r="I247" s="17" t="s">
        <v>23</v>
      </c>
      <c r="J247" s="20"/>
      <c r="K247" s="15"/>
      <c r="L247" s="15"/>
      <c r="M247" s="15"/>
      <c r="N247" s="15"/>
      <c r="O247" s="15"/>
      <c r="P247" s="15"/>
      <c r="Q247" s="15"/>
    </row>
    <row r="248" spans="1:17" ht="12.75">
      <c r="A248" s="273"/>
      <c r="B248" s="16" t="s">
        <v>16</v>
      </c>
      <c r="C248" s="17"/>
      <c r="D248" s="17"/>
      <c r="E248" s="17"/>
      <c r="F248" s="17"/>
      <c r="G248" s="17"/>
      <c r="H248" s="52" t="s">
        <v>30</v>
      </c>
      <c r="I248" s="17"/>
      <c r="J248" s="20"/>
      <c r="K248" s="15"/>
      <c r="L248" s="15"/>
      <c r="M248" s="15"/>
      <c r="N248" s="15"/>
      <c r="O248" s="15"/>
      <c r="P248" s="15"/>
      <c r="Q248" s="15"/>
    </row>
    <row r="249" spans="1:17" ht="12.75">
      <c r="A249" s="273"/>
      <c r="B249" s="16" t="s">
        <v>16</v>
      </c>
      <c r="C249" s="17"/>
      <c r="D249" s="17"/>
      <c r="E249" s="17"/>
      <c r="F249" s="17"/>
      <c r="G249" s="17"/>
      <c r="H249" s="52" t="s">
        <v>34</v>
      </c>
      <c r="I249" s="17"/>
      <c r="J249" s="20"/>
      <c r="K249" s="15"/>
      <c r="L249" s="15"/>
      <c r="M249" s="15"/>
      <c r="N249" s="15"/>
      <c r="O249" s="15"/>
      <c r="P249" s="15"/>
      <c r="Q249" s="15"/>
    </row>
    <row r="250" spans="1:17" ht="25.5">
      <c r="A250" s="273"/>
      <c r="B250" s="16" t="s">
        <v>16</v>
      </c>
      <c r="C250" s="17" t="s">
        <v>18</v>
      </c>
      <c r="D250" s="17" t="s">
        <v>31</v>
      </c>
      <c r="E250" s="17" t="s">
        <v>2520</v>
      </c>
      <c r="F250" s="17"/>
      <c r="G250" s="17" t="s">
        <v>2521</v>
      </c>
      <c r="H250" s="52" t="s">
        <v>35</v>
      </c>
      <c r="I250" s="17" t="s">
        <v>23</v>
      </c>
      <c r="J250" s="20"/>
      <c r="K250" s="15"/>
      <c r="L250" s="15"/>
      <c r="M250" s="15"/>
      <c r="N250" s="15"/>
      <c r="O250" s="15"/>
      <c r="P250" s="15"/>
      <c r="Q250" s="15"/>
    </row>
    <row r="251" spans="1:17" ht="12.75">
      <c r="A251" s="273"/>
      <c r="B251" s="16" t="s">
        <v>16</v>
      </c>
      <c r="C251" s="17"/>
      <c r="D251" s="17"/>
      <c r="E251" s="17"/>
      <c r="F251" s="17"/>
      <c r="G251" s="17"/>
      <c r="H251" s="52" t="s">
        <v>36</v>
      </c>
      <c r="I251" s="17"/>
      <c r="J251" s="20"/>
      <c r="K251" s="15"/>
      <c r="L251" s="15"/>
      <c r="M251" s="15"/>
      <c r="N251" s="15"/>
      <c r="O251" s="15"/>
      <c r="P251" s="15"/>
      <c r="Q251" s="15"/>
    </row>
    <row r="252" spans="1:17" ht="12.75">
      <c r="A252" s="273"/>
      <c r="B252" s="16" t="s">
        <v>16</v>
      </c>
      <c r="C252" s="17"/>
      <c r="D252" s="17"/>
      <c r="E252" s="17"/>
      <c r="F252" s="17"/>
      <c r="G252" s="17"/>
      <c r="H252" s="52" t="s">
        <v>37</v>
      </c>
      <c r="I252" s="17"/>
      <c r="J252" s="20"/>
      <c r="K252" s="15"/>
      <c r="L252" s="15"/>
      <c r="M252" s="15"/>
      <c r="N252" s="15"/>
      <c r="O252" s="15"/>
      <c r="P252" s="15"/>
      <c r="Q252" s="15"/>
    </row>
    <row r="253" spans="1:17" ht="13.5" thickBot="1">
      <c r="A253" s="274"/>
      <c r="B253" s="16" t="s">
        <v>16</v>
      </c>
      <c r="C253" s="17"/>
      <c r="D253" s="17"/>
      <c r="E253" s="17"/>
      <c r="F253" s="17"/>
      <c r="G253" s="17"/>
      <c r="H253" s="52" t="s">
        <v>38</v>
      </c>
      <c r="I253" s="17"/>
      <c r="J253" s="20"/>
      <c r="K253" s="15"/>
      <c r="L253" s="15"/>
      <c r="M253" s="15"/>
      <c r="N253" s="15"/>
      <c r="O253" s="15"/>
      <c r="P253" s="15"/>
      <c r="Q253" s="15"/>
    </row>
    <row r="254" spans="1:17" ht="77.25" thickTop="1">
      <c r="A254" s="272">
        <v>46100</v>
      </c>
      <c r="B254" s="40" t="s">
        <v>51</v>
      </c>
      <c r="C254" s="17" t="s">
        <v>54</v>
      </c>
      <c r="D254" s="17" t="s">
        <v>19</v>
      </c>
      <c r="E254" s="17"/>
      <c r="F254" s="17"/>
      <c r="G254" s="17" t="s">
        <v>2522</v>
      </c>
      <c r="H254" s="52" t="s">
        <v>17</v>
      </c>
      <c r="I254" s="17" t="s">
        <v>62</v>
      </c>
      <c r="J254" s="20"/>
      <c r="K254" s="15"/>
      <c r="L254" s="15"/>
      <c r="M254" s="15"/>
      <c r="N254" s="15"/>
      <c r="O254" s="15"/>
      <c r="P254" s="15"/>
      <c r="Q254" s="15"/>
    </row>
    <row r="255" spans="1:17" ht="89.25">
      <c r="A255" s="273"/>
      <c r="B255" s="40" t="s">
        <v>51</v>
      </c>
      <c r="C255" s="17" t="s">
        <v>54</v>
      </c>
      <c r="D255" s="17" t="s">
        <v>19</v>
      </c>
      <c r="E255" s="17" t="s">
        <v>2523</v>
      </c>
      <c r="F255" s="17"/>
      <c r="G255" s="17" t="s">
        <v>2524</v>
      </c>
      <c r="H255" s="52" t="s">
        <v>22</v>
      </c>
      <c r="I255" s="17" t="s">
        <v>62</v>
      </c>
      <c r="J255" s="20"/>
      <c r="K255" s="15"/>
      <c r="L255" s="15"/>
      <c r="M255" s="15"/>
      <c r="N255" s="15"/>
      <c r="O255" s="15"/>
      <c r="P255" s="15"/>
      <c r="Q255" s="15"/>
    </row>
    <row r="256" spans="1:17" ht="18.75" customHeight="1">
      <c r="A256" s="273"/>
      <c r="B256" s="40" t="s">
        <v>51</v>
      </c>
      <c r="C256" s="17" t="s">
        <v>18</v>
      </c>
      <c r="D256" s="17" t="s">
        <v>19</v>
      </c>
      <c r="E256" s="17" t="s">
        <v>2525</v>
      </c>
      <c r="F256" s="17"/>
      <c r="G256" s="17" t="s">
        <v>2526</v>
      </c>
      <c r="H256" s="52" t="s">
        <v>24</v>
      </c>
      <c r="I256" s="17" t="s">
        <v>23</v>
      </c>
      <c r="J256" s="20"/>
      <c r="K256" s="15"/>
      <c r="L256" s="15"/>
      <c r="M256" s="15"/>
      <c r="N256" s="15"/>
      <c r="O256" s="15"/>
      <c r="P256" s="15"/>
      <c r="Q256" s="15"/>
    </row>
    <row r="257" spans="1:17" ht="12.75">
      <c r="A257" s="273"/>
      <c r="B257" s="40" t="s">
        <v>51</v>
      </c>
      <c r="C257" s="17"/>
      <c r="D257" s="17"/>
      <c r="E257" s="17"/>
      <c r="F257" s="17"/>
      <c r="G257" s="17"/>
      <c r="H257" s="52" t="s">
        <v>25</v>
      </c>
      <c r="I257" s="17"/>
      <c r="J257" s="20"/>
      <c r="K257" s="15"/>
      <c r="L257" s="15"/>
      <c r="M257" s="15"/>
      <c r="N257" s="15"/>
      <c r="O257" s="15"/>
      <c r="P257" s="15"/>
      <c r="Q257" s="15"/>
    </row>
    <row r="258" spans="1:17" ht="12.75">
      <c r="A258" s="273"/>
      <c r="B258" s="40" t="s">
        <v>51</v>
      </c>
      <c r="C258" s="17"/>
      <c r="D258" s="17"/>
      <c r="E258" s="17"/>
      <c r="F258" s="17"/>
      <c r="G258" s="17"/>
      <c r="H258" s="52" t="s">
        <v>26</v>
      </c>
      <c r="I258" s="17"/>
      <c r="J258" s="20"/>
      <c r="K258" s="15"/>
      <c r="L258" s="15"/>
      <c r="M258" s="15"/>
      <c r="N258" s="15"/>
      <c r="O258" s="15"/>
      <c r="P258" s="15"/>
      <c r="Q258" s="15"/>
    </row>
    <row r="259" spans="1:17" ht="12.75">
      <c r="A259" s="273"/>
      <c r="B259" s="40" t="s">
        <v>51</v>
      </c>
      <c r="C259" s="17"/>
      <c r="D259" s="17"/>
      <c r="E259" s="17"/>
      <c r="F259" s="17"/>
      <c r="G259" s="17"/>
      <c r="H259" s="52" t="s">
        <v>27</v>
      </c>
      <c r="I259" s="17"/>
      <c r="J259" s="20"/>
      <c r="K259" s="15"/>
      <c r="L259" s="15"/>
      <c r="M259" s="15"/>
      <c r="N259" s="15"/>
      <c r="O259" s="15"/>
      <c r="P259" s="15"/>
      <c r="Q259" s="15"/>
    </row>
    <row r="260" spans="1:17" ht="16.5" customHeight="1">
      <c r="A260" s="273"/>
      <c r="B260" s="40" t="s">
        <v>51</v>
      </c>
      <c r="C260" s="17" t="s">
        <v>18</v>
      </c>
      <c r="D260" s="17" t="s">
        <v>19</v>
      </c>
      <c r="E260" s="17" t="s">
        <v>2527</v>
      </c>
      <c r="F260" s="17"/>
      <c r="G260" s="17" t="s">
        <v>2528</v>
      </c>
      <c r="H260" s="52" t="s">
        <v>28</v>
      </c>
      <c r="I260" s="17" t="s">
        <v>23</v>
      </c>
      <c r="J260" s="20"/>
      <c r="K260" s="15"/>
      <c r="L260" s="15"/>
      <c r="M260" s="15"/>
      <c r="N260" s="15"/>
      <c r="O260" s="15"/>
      <c r="P260" s="15"/>
      <c r="Q260" s="15"/>
    </row>
    <row r="261" spans="1:17" ht="191.25">
      <c r="A261" s="273"/>
      <c r="B261" s="40" t="s">
        <v>51</v>
      </c>
      <c r="C261" s="17" t="s">
        <v>154</v>
      </c>
      <c r="D261" s="17" t="s">
        <v>92</v>
      </c>
      <c r="E261" s="17"/>
      <c r="F261" s="270" t="s">
        <v>2529</v>
      </c>
      <c r="G261" s="270" t="s">
        <v>2530</v>
      </c>
      <c r="H261" s="52" t="s">
        <v>29</v>
      </c>
      <c r="I261" s="17" t="s">
        <v>62</v>
      </c>
      <c r="J261" s="20"/>
      <c r="K261" s="15"/>
      <c r="L261" s="15"/>
      <c r="M261" s="15"/>
      <c r="N261" s="15"/>
      <c r="O261" s="15"/>
      <c r="P261" s="15"/>
      <c r="Q261" s="15"/>
    </row>
    <row r="262" spans="1:17" ht="12.75">
      <c r="A262" s="273"/>
      <c r="B262" s="40" t="s">
        <v>51</v>
      </c>
      <c r="C262" s="17"/>
      <c r="D262" s="17"/>
      <c r="E262" s="17"/>
      <c r="F262" s="17"/>
      <c r="G262" s="17"/>
      <c r="H262" s="52" t="s">
        <v>30</v>
      </c>
      <c r="I262" s="17"/>
      <c r="J262" s="20"/>
      <c r="K262" s="15"/>
      <c r="L262" s="15"/>
      <c r="M262" s="15"/>
      <c r="N262" s="15"/>
      <c r="O262" s="15"/>
      <c r="P262" s="15"/>
      <c r="Q262" s="15"/>
    </row>
    <row r="263" spans="1:17" ht="89.25">
      <c r="A263" s="273"/>
      <c r="B263" s="40" t="s">
        <v>51</v>
      </c>
      <c r="C263" s="17" t="s">
        <v>18</v>
      </c>
      <c r="D263" s="17" t="s">
        <v>19</v>
      </c>
      <c r="E263" s="17" t="s">
        <v>2531</v>
      </c>
      <c r="F263" s="41"/>
      <c r="G263" s="74" t="s">
        <v>2532</v>
      </c>
      <c r="H263" s="52" t="s">
        <v>34</v>
      </c>
      <c r="I263" s="17" t="s">
        <v>23</v>
      </c>
      <c r="J263" s="20"/>
      <c r="K263" s="15"/>
      <c r="L263" s="15"/>
      <c r="M263" s="15"/>
      <c r="N263" s="15"/>
      <c r="O263" s="15"/>
      <c r="P263" s="15"/>
      <c r="Q263" s="15"/>
    </row>
    <row r="264" spans="1:17" ht="12.75">
      <c r="A264" s="273"/>
      <c r="B264" s="40" t="s">
        <v>51</v>
      </c>
      <c r="C264" s="17"/>
      <c r="D264" s="17"/>
      <c r="E264" s="17"/>
      <c r="F264" s="17"/>
      <c r="G264" s="17"/>
      <c r="H264" s="52" t="s">
        <v>35</v>
      </c>
      <c r="I264" s="17"/>
      <c r="J264" s="20"/>
      <c r="K264" s="15"/>
      <c r="L264" s="15"/>
      <c r="M264" s="15"/>
      <c r="N264" s="15"/>
      <c r="O264" s="15"/>
      <c r="P264" s="15"/>
      <c r="Q264" s="15"/>
    </row>
    <row r="265" spans="1:17" ht="38.25">
      <c r="A265" s="273"/>
      <c r="B265" s="40" t="s">
        <v>51</v>
      </c>
      <c r="C265" s="17" t="s">
        <v>18</v>
      </c>
      <c r="D265" s="17" t="s">
        <v>19</v>
      </c>
      <c r="E265" s="17" t="s">
        <v>2527</v>
      </c>
      <c r="F265" s="17"/>
      <c r="G265" s="17" t="s">
        <v>2533</v>
      </c>
      <c r="H265" s="52" t="s">
        <v>36</v>
      </c>
      <c r="I265" s="17" t="s">
        <v>23</v>
      </c>
      <c r="J265" s="20"/>
      <c r="K265" s="15"/>
      <c r="L265" s="15"/>
      <c r="M265" s="15"/>
      <c r="N265" s="15"/>
      <c r="O265" s="15"/>
      <c r="P265" s="15"/>
      <c r="Q265" s="15"/>
    </row>
    <row r="266" spans="1:17" ht="76.5">
      <c r="A266" s="273"/>
      <c r="B266" s="40" t="s">
        <v>51</v>
      </c>
      <c r="C266" s="17" t="s">
        <v>18</v>
      </c>
      <c r="D266" s="17" t="s">
        <v>19</v>
      </c>
      <c r="E266" s="17" t="s">
        <v>2534</v>
      </c>
      <c r="F266" s="17"/>
      <c r="G266" s="17" t="s">
        <v>2535</v>
      </c>
      <c r="H266" s="52" t="s">
        <v>37</v>
      </c>
      <c r="I266" s="17" t="s">
        <v>23</v>
      </c>
      <c r="J266" s="20"/>
      <c r="K266" s="15"/>
      <c r="L266" s="15"/>
      <c r="M266" s="15"/>
      <c r="N266" s="15"/>
      <c r="O266" s="15"/>
      <c r="P266" s="15"/>
      <c r="Q266" s="15"/>
    </row>
    <row r="267" spans="1:17" ht="13.5" thickBot="1">
      <c r="A267" s="274"/>
      <c r="B267" s="40" t="s">
        <v>51</v>
      </c>
      <c r="C267" s="17"/>
      <c r="D267" s="17"/>
      <c r="E267" s="17"/>
      <c r="F267" s="17"/>
      <c r="G267" s="17"/>
      <c r="H267" s="52" t="s">
        <v>38</v>
      </c>
      <c r="I267" s="17"/>
      <c r="J267" s="20"/>
      <c r="K267" s="15"/>
      <c r="L267" s="15"/>
      <c r="M267" s="15"/>
      <c r="N267" s="15"/>
      <c r="O267" s="15"/>
      <c r="P267" s="15"/>
      <c r="Q267" s="15"/>
    </row>
    <row r="268" spans="1:17" ht="13.5" thickTop="1">
      <c r="A268" s="272">
        <v>46101</v>
      </c>
      <c r="B268" s="16" t="s">
        <v>16</v>
      </c>
      <c r="C268" s="17"/>
      <c r="D268" s="17"/>
      <c r="E268" s="17"/>
      <c r="F268" s="17"/>
      <c r="G268" s="17"/>
      <c r="H268" s="52" t="s">
        <v>17</v>
      </c>
      <c r="I268" s="17"/>
      <c r="J268" s="20"/>
      <c r="K268" s="15"/>
      <c r="L268" s="15"/>
      <c r="M268" s="15"/>
      <c r="N268" s="15"/>
      <c r="O268" s="15"/>
      <c r="P268" s="15"/>
      <c r="Q268" s="15"/>
    </row>
    <row r="269" spans="1:17" ht="12.75">
      <c r="A269" s="273"/>
      <c r="B269" s="16" t="s">
        <v>16</v>
      </c>
      <c r="C269" s="17"/>
      <c r="D269" s="17"/>
      <c r="E269" s="17"/>
      <c r="F269" s="17"/>
      <c r="G269" s="17"/>
      <c r="H269" s="52" t="s">
        <v>22</v>
      </c>
      <c r="I269" s="17"/>
      <c r="J269" s="20"/>
      <c r="K269" s="15"/>
      <c r="L269" s="15"/>
      <c r="M269" s="15"/>
      <c r="N269" s="15"/>
      <c r="O269" s="15"/>
      <c r="P269" s="15"/>
      <c r="Q269" s="15"/>
    </row>
    <row r="270" spans="1:17" ht="12.75">
      <c r="A270" s="273"/>
      <c r="B270" s="16" t="s">
        <v>16</v>
      </c>
      <c r="C270" s="17"/>
      <c r="D270" s="17"/>
      <c r="E270" s="17"/>
      <c r="F270" s="17"/>
      <c r="G270" s="17"/>
      <c r="H270" s="52" t="s">
        <v>24</v>
      </c>
      <c r="I270" s="17"/>
      <c r="J270" s="20"/>
      <c r="K270" s="15"/>
      <c r="L270" s="15"/>
      <c r="M270" s="15"/>
      <c r="N270" s="15"/>
      <c r="O270" s="15"/>
      <c r="P270" s="15"/>
      <c r="Q270" s="15"/>
    </row>
    <row r="271" spans="1:17" ht="12.75">
      <c r="A271" s="273"/>
      <c r="B271" s="16" t="s">
        <v>16</v>
      </c>
      <c r="C271" s="17"/>
      <c r="D271" s="17"/>
      <c r="E271" s="17"/>
      <c r="F271" s="17"/>
      <c r="G271" s="17"/>
      <c r="H271" s="52" t="s">
        <v>25</v>
      </c>
      <c r="I271" s="17"/>
      <c r="J271" s="20"/>
      <c r="K271" s="15"/>
      <c r="L271" s="15"/>
      <c r="M271" s="15"/>
      <c r="N271" s="15"/>
      <c r="O271" s="15"/>
      <c r="P271" s="15"/>
      <c r="Q271" s="15"/>
    </row>
    <row r="272" spans="1:17" ht="13.5" customHeight="1">
      <c r="A272" s="273"/>
      <c r="B272" s="16" t="s">
        <v>16</v>
      </c>
      <c r="C272" s="17"/>
      <c r="D272" s="17"/>
      <c r="E272" s="17"/>
      <c r="F272" s="17"/>
      <c r="G272" s="17"/>
      <c r="H272" s="52" t="s">
        <v>26</v>
      </c>
      <c r="I272" s="17"/>
      <c r="J272" s="20"/>
      <c r="K272" s="15"/>
      <c r="L272" s="15"/>
      <c r="M272" s="15"/>
      <c r="N272" s="15"/>
      <c r="O272" s="15"/>
      <c r="P272" s="15"/>
      <c r="Q272" s="15"/>
    </row>
    <row r="273" spans="1:17" ht="12.75">
      <c r="A273" s="273"/>
      <c r="B273" s="16" t="s">
        <v>16</v>
      </c>
      <c r="C273" s="17"/>
      <c r="D273" s="17"/>
      <c r="E273" s="17"/>
      <c r="F273" s="17"/>
      <c r="G273" s="17"/>
      <c r="H273" s="52" t="s">
        <v>27</v>
      </c>
      <c r="I273" s="17"/>
      <c r="J273" s="20"/>
      <c r="K273" s="15"/>
      <c r="L273" s="15"/>
      <c r="M273" s="15"/>
      <c r="N273" s="15"/>
      <c r="O273" s="15"/>
      <c r="P273" s="15"/>
      <c r="Q273" s="15"/>
    </row>
    <row r="274" spans="1:17" ht="12.75">
      <c r="A274" s="273"/>
      <c r="B274" s="16" t="s">
        <v>16</v>
      </c>
      <c r="C274" s="17"/>
      <c r="D274" s="17"/>
      <c r="E274" s="17"/>
      <c r="F274" s="17"/>
      <c r="G274" s="17"/>
      <c r="H274" s="52" t="s">
        <v>28</v>
      </c>
      <c r="I274" s="17"/>
      <c r="J274" s="20"/>
      <c r="K274" s="15"/>
      <c r="L274" s="15"/>
      <c r="M274" s="15"/>
      <c r="N274" s="15"/>
      <c r="O274" s="15"/>
      <c r="P274" s="15"/>
      <c r="Q274" s="15"/>
    </row>
    <row r="275" spans="1:17" ht="12.75">
      <c r="A275" s="273"/>
      <c r="B275" s="16" t="s">
        <v>16</v>
      </c>
      <c r="C275" s="17"/>
      <c r="D275" s="17"/>
      <c r="E275" s="17"/>
      <c r="F275" s="17"/>
      <c r="G275" s="17"/>
      <c r="H275" s="52" t="s">
        <v>29</v>
      </c>
      <c r="I275" s="17"/>
      <c r="J275" s="20"/>
      <c r="K275" s="15"/>
      <c r="L275" s="15"/>
      <c r="M275" s="15"/>
      <c r="N275" s="15"/>
      <c r="O275" s="15"/>
      <c r="P275" s="15"/>
      <c r="Q275" s="15"/>
    </row>
    <row r="276" spans="1:17" ht="12.75">
      <c r="A276" s="273"/>
      <c r="B276" s="16" t="s">
        <v>16</v>
      </c>
      <c r="C276" s="17"/>
      <c r="D276" s="17"/>
      <c r="E276" s="17"/>
      <c r="F276" s="17"/>
      <c r="G276" s="17"/>
      <c r="H276" s="52" t="s">
        <v>30</v>
      </c>
      <c r="I276" s="17"/>
      <c r="J276" s="20"/>
      <c r="K276" s="15"/>
      <c r="L276" s="15"/>
      <c r="M276" s="15"/>
      <c r="N276" s="15"/>
      <c r="O276" s="15"/>
      <c r="P276" s="15"/>
      <c r="Q276" s="15"/>
    </row>
    <row r="277" spans="1:17" ht="12.75">
      <c r="A277" s="273"/>
      <c r="B277" s="16" t="s">
        <v>16</v>
      </c>
      <c r="C277" s="17"/>
      <c r="D277" s="17"/>
      <c r="E277" s="17"/>
      <c r="F277" s="17"/>
      <c r="G277" s="17"/>
      <c r="H277" s="52" t="s">
        <v>34</v>
      </c>
      <c r="I277" s="17"/>
      <c r="J277" s="20"/>
      <c r="K277" s="15"/>
      <c r="L277" s="15"/>
      <c r="M277" s="15"/>
      <c r="N277" s="15"/>
      <c r="O277" s="15"/>
      <c r="P277" s="15"/>
      <c r="Q277" s="15"/>
    </row>
    <row r="278" spans="1:17" ht="12.75">
      <c r="A278" s="273"/>
      <c r="B278" s="16" t="s">
        <v>16</v>
      </c>
      <c r="C278" s="17"/>
      <c r="D278" s="17"/>
      <c r="E278" s="17"/>
      <c r="F278" s="17"/>
      <c r="G278" s="17"/>
      <c r="H278" s="52" t="s">
        <v>35</v>
      </c>
      <c r="I278" s="17"/>
      <c r="J278" s="20"/>
      <c r="K278" s="15"/>
      <c r="L278" s="15"/>
      <c r="M278" s="15"/>
      <c r="N278" s="15"/>
      <c r="O278" s="15"/>
      <c r="P278" s="15"/>
      <c r="Q278" s="15"/>
    </row>
    <row r="279" spans="1:17" ht="12.75">
      <c r="A279" s="273"/>
      <c r="B279" s="16" t="s">
        <v>16</v>
      </c>
      <c r="C279" s="17"/>
      <c r="D279" s="17"/>
      <c r="E279" s="17"/>
      <c r="F279" s="17"/>
      <c r="G279" s="17"/>
      <c r="H279" s="52" t="s">
        <v>36</v>
      </c>
      <c r="I279" s="17"/>
      <c r="J279" s="20"/>
      <c r="K279" s="15"/>
      <c r="L279" s="15"/>
      <c r="M279" s="15"/>
      <c r="N279" s="15"/>
      <c r="O279" s="15"/>
      <c r="P279" s="15"/>
      <c r="Q279" s="15"/>
    </row>
    <row r="280" spans="1:17" ht="12.75">
      <c r="A280" s="273"/>
      <c r="B280" s="16" t="s">
        <v>16</v>
      </c>
      <c r="C280" s="17"/>
      <c r="D280" s="17"/>
      <c r="E280" s="17"/>
      <c r="F280" s="17"/>
      <c r="G280" s="17"/>
      <c r="H280" s="52" t="s">
        <v>37</v>
      </c>
      <c r="I280" s="17"/>
      <c r="J280" s="20"/>
      <c r="K280" s="15"/>
      <c r="L280" s="15"/>
      <c r="M280" s="15"/>
      <c r="N280" s="15"/>
      <c r="O280" s="15"/>
      <c r="P280" s="15"/>
      <c r="Q280" s="15"/>
    </row>
    <row r="281" spans="1:17" ht="13.5" thickBot="1">
      <c r="A281" s="274"/>
      <c r="B281" s="16" t="s">
        <v>16</v>
      </c>
      <c r="C281" s="17"/>
      <c r="D281" s="17"/>
      <c r="E281" s="17"/>
      <c r="F281" s="17"/>
      <c r="G281" s="17"/>
      <c r="H281" s="52" t="s">
        <v>38</v>
      </c>
      <c r="I281" s="17"/>
      <c r="J281" s="20"/>
      <c r="K281" s="15"/>
      <c r="L281" s="15"/>
      <c r="M281" s="15"/>
      <c r="N281" s="15"/>
      <c r="O281" s="15"/>
      <c r="P281" s="15"/>
      <c r="Q281" s="15"/>
    </row>
    <row r="282" spans="1:17" ht="13.5" thickTop="1">
      <c r="A282" s="272">
        <v>46102</v>
      </c>
      <c r="B282" s="16" t="s">
        <v>78</v>
      </c>
      <c r="C282" s="17"/>
      <c r="D282" s="17"/>
      <c r="E282" s="17"/>
      <c r="F282" s="17"/>
      <c r="G282" s="17"/>
      <c r="H282" s="52" t="s">
        <v>17</v>
      </c>
      <c r="I282" s="17"/>
      <c r="J282" s="20"/>
      <c r="K282" s="15"/>
      <c r="L282" s="15"/>
      <c r="M282" s="15"/>
      <c r="N282" s="15"/>
      <c r="O282" s="15"/>
      <c r="P282" s="15"/>
      <c r="Q282" s="15"/>
    </row>
    <row r="283" spans="1:17" ht="12.75">
      <c r="A283" s="273"/>
      <c r="B283" s="16" t="s">
        <v>78</v>
      </c>
      <c r="C283" s="17"/>
      <c r="D283" s="17"/>
      <c r="E283" s="17"/>
      <c r="F283" s="17"/>
      <c r="G283" s="17"/>
      <c r="H283" s="52" t="s">
        <v>22</v>
      </c>
      <c r="I283" s="17"/>
      <c r="J283" s="20"/>
      <c r="K283" s="15"/>
      <c r="L283" s="15"/>
      <c r="M283" s="15"/>
      <c r="N283" s="15"/>
      <c r="O283" s="15"/>
      <c r="P283" s="15"/>
      <c r="Q283" s="15"/>
    </row>
    <row r="284" spans="1:17" ht="12.75">
      <c r="A284" s="273"/>
      <c r="B284" s="16" t="s">
        <v>78</v>
      </c>
      <c r="C284" s="17"/>
      <c r="D284" s="17"/>
      <c r="E284" s="17"/>
      <c r="F284" s="17"/>
      <c r="G284" s="17"/>
      <c r="H284" s="52" t="s">
        <v>24</v>
      </c>
      <c r="I284" s="17"/>
      <c r="J284" s="20"/>
      <c r="K284" s="15"/>
      <c r="L284" s="15"/>
      <c r="M284" s="15"/>
      <c r="N284" s="15"/>
      <c r="O284" s="15"/>
      <c r="P284" s="15"/>
      <c r="Q284" s="15"/>
    </row>
    <row r="285" spans="1:17" ht="12.75">
      <c r="A285" s="273"/>
      <c r="B285" s="16" t="s">
        <v>78</v>
      </c>
      <c r="C285" s="17"/>
      <c r="D285" s="17"/>
      <c r="E285" s="17"/>
      <c r="F285" s="17"/>
      <c r="G285" s="17"/>
      <c r="H285" s="52" t="s">
        <v>25</v>
      </c>
      <c r="I285" s="17"/>
      <c r="J285" s="20"/>
      <c r="K285" s="15"/>
      <c r="L285" s="15"/>
      <c r="M285" s="15"/>
      <c r="N285" s="15"/>
      <c r="O285" s="15"/>
      <c r="P285" s="15"/>
      <c r="Q285" s="15"/>
    </row>
    <row r="286" spans="1:17" ht="12.75">
      <c r="A286" s="273"/>
      <c r="B286" s="16" t="s">
        <v>78</v>
      </c>
      <c r="C286" s="17"/>
      <c r="D286" s="17"/>
      <c r="E286" s="17"/>
      <c r="F286" s="17"/>
      <c r="G286" s="17"/>
      <c r="H286" s="52" t="s">
        <v>26</v>
      </c>
      <c r="I286" s="17"/>
      <c r="J286" s="20"/>
      <c r="K286" s="15"/>
      <c r="L286" s="15"/>
      <c r="M286" s="15"/>
      <c r="N286" s="15"/>
      <c r="O286" s="15"/>
      <c r="P286" s="15"/>
      <c r="Q286" s="15"/>
    </row>
    <row r="287" spans="1:17" ht="12.75">
      <c r="A287" s="273"/>
      <c r="B287" s="16" t="s">
        <v>78</v>
      </c>
      <c r="C287" s="17"/>
      <c r="D287" s="17"/>
      <c r="E287" s="17"/>
      <c r="F287" s="17"/>
      <c r="G287" s="17"/>
      <c r="H287" s="52" t="s">
        <v>27</v>
      </c>
      <c r="I287" s="17"/>
      <c r="J287" s="20"/>
      <c r="K287" s="15"/>
      <c r="L287" s="15"/>
      <c r="M287" s="15"/>
      <c r="N287" s="15"/>
      <c r="O287" s="15"/>
      <c r="P287" s="15"/>
      <c r="Q287" s="15"/>
    </row>
    <row r="288" spans="1:17" ht="14.25">
      <c r="A288" s="273"/>
      <c r="B288" s="16" t="s">
        <v>78</v>
      </c>
      <c r="C288" s="17"/>
      <c r="D288" s="17"/>
      <c r="E288" s="17"/>
      <c r="F288" s="45"/>
      <c r="G288" s="17"/>
      <c r="H288" s="52" t="s">
        <v>28</v>
      </c>
      <c r="I288" s="17"/>
      <c r="J288" s="20"/>
      <c r="K288" s="15"/>
      <c r="L288" s="15"/>
      <c r="M288" s="15"/>
      <c r="N288" s="15"/>
      <c r="O288" s="15"/>
      <c r="P288" s="15"/>
      <c r="Q288" s="15"/>
    </row>
    <row r="289" spans="1:17" ht="12.75">
      <c r="A289" s="273"/>
      <c r="B289" s="16" t="s">
        <v>78</v>
      </c>
      <c r="C289" s="17"/>
      <c r="D289" s="17"/>
      <c r="E289" s="17"/>
      <c r="F289" s="17"/>
      <c r="G289" s="17"/>
      <c r="H289" s="52" t="s">
        <v>29</v>
      </c>
      <c r="I289" s="17"/>
      <c r="J289" s="20"/>
      <c r="K289" s="15"/>
      <c r="L289" s="15"/>
      <c r="M289" s="15"/>
      <c r="N289" s="15"/>
      <c r="O289" s="15"/>
      <c r="P289" s="15"/>
      <c r="Q289" s="15"/>
    </row>
    <row r="290" spans="1:17" ht="12.75">
      <c r="A290" s="273"/>
      <c r="B290" s="16" t="s">
        <v>78</v>
      </c>
      <c r="C290" s="17"/>
      <c r="D290" s="17"/>
      <c r="E290" s="17"/>
      <c r="F290" s="17"/>
      <c r="G290" s="17"/>
      <c r="H290" s="52" t="s">
        <v>30</v>
      </c>
      <c r="I290" s="17"/>
      <c r="J290" s="20"/>
      <c r="K290" s="15"/>
      <c r="L290" s="15"/>
      <c r="M290" s="15"/>
      <c r="N290" s="15"/>
      <c r="O290" s="15"/>
      <c r="P290" s="15"/>
      <c r="Q290" s="15"/>
    </row>
    <row r="291" spans="1:17" ht="12.75">
      <c r="A291" s="273"/>
      <c r="B291" s="16" t="s">
        <v>78</v>
      </c>
      <c r="C291" s="17"/>
      <c r="D291" s="17"/>
      <c r="E291" s="17"/>
      <c r="F291" s="17"/>
      <c r="G291" s="17"/>
      <c r="H291" s="52" t="s">
        <v>34</v>
      </c>
      <c r="I291" s="17"/>
      <c r="J291" s="20"/>
      <c r="K291" s="15"/>
      <c r="L291" s="15"/>
      <c r="M291" s="15"/>
      <c r="N291" s="15"/>
      <c r="O291" s="15"/>
      <c r="P291" s="15"/>
      <c r="Q291" s="15"/>
    </row>
    <row r="292" spans="1:17" ht="12.75">
      <c r="A292" s="273"/>
      <c r="B292" s="16" t="s">
        <v>78</v>
      </c>
      <c r="C292" s="17"/>
      <c r="D292" s="17"/>
      <c r="E292" s="17"/>
      <c r="F292" s="17"/>
      <c r="G292" s="17"/>
      <c r="H292" s="52" t="s">
        <v>35</v>
      </c>
      <c r="I292" s="17"/>
      <c r="J292" s="20"/>
      <c r="K292" s="15"/>
      <c r="L292" s="15"/>
      <c r="M292" s="15"/>
      <c r="N292" s="15"/>
      <c r="O292" s="15"/>
      <c r="P292" s="15"/>
      <c r="Q292" s="15"/>
    </row>
    <row r="293" spans="1:17" ht="12.75">
      <c r="A293" s="273"/>
      <c r="B293" s="16" t="s">
        <v>78</v>
      </c>
      <c r="C293" s="17"/>
      <c r="D293" s="17"/>
      <c r="E293" s="17"/>
      <c r="F293" s="17"/>
      <c r="G293" s="17"/>
      <c r="H293" s="52" t="s">
        <v>36</v>
      </c>
      <c r="I293" s="17"/>
      <c r="J293" s="20"/>
      <c r="K293" s="15"/>
      <c r="L293" s="15"/>
      <c r="M293" s="15"/>
      <c r="N293" s="15"/>
      <c r="O293" s="15"/>
      <c r="P293" s="15"/>
      <c r="Q293" s="15"/>
    </row>
    <row r="294" spans="1:17" ht="12.75">
      <c r="A294" s="273"/>
      <c r="B294" s="16" t="s">
        <v>78</v>
      </c>
      <c r="C294" s="17"/>
      <c r="D294" s="17"/>
      <c r="E294" s="17"/>
      <c r="F294" s="17"/>
      <c r="G294" s="17"/>
      <c r="H294" s="52" t="s">
        <v>37</v>
      </c>
      <c r="I294" s="17"/>
      <c r="J294" s="20"/>
      <c r="K294" s="15"/>
      <c r="L294" s="15"/>
      <c r="M294" s="15"/>
      <c r="N294" s="15"/>
      <c r="O294" s="15"/>
      <c r="P294" s="15"/>
      <c r="Q294" s="15"/>
    </row>
    <row r="295" spans="1:17" ht="13.5" thickBot="1">
      <c r="A295" s="274"/>
      <c r="B295" s="16" t="s">
        <v>78</v>
      </c>
      <c r="C295" s="17"/>
      <c r="D295" s="17"/>
      <c r="E295" s="17"/>
      <c r="F295" s="17"/>
      <c r="G295" s="17"/>
      <c r="H295" s="52" t="s">
        <v>38</v>
      </c>
      <c r="I295" s="17"/>
      <c r="J295" s="20"/>
      <c r="K295" s="15"/>
      <c r="L295" s="15"/>
      <c r="M295" s="15"/>
      <c r="N295" s="15"/>
      <c r="O295" s="15"/>
      <c r="P295" s="15"/>
      <c r="Q295" s="15"/>
    </row>
    <row r="296" spans="1:17" thickTop="1">
      <c r="A296" s="272">
        <v>46103</v>
      </c>
      <c r="B296" s="16" t="s">
        <v>16</v>
      </c>
      <c r="C296" s="17"/>
      <c r="D296" s="17"/>
      <c r="E296" s="17"/>
      <c r="F296" s="64"/>
      <c r="G296" s="17"/>
      <c r="H296" s="52" t="s">
        <v>17</v>
      </c>
      <c r="I296" s="17"/>
      <c r="J296" s="20"/>
      <c r="K296" s="15"/>
      <c r="L296" s="15"/>
      <c r="M296" s="15"/>
      <c r="N296" s="15"/>
      <c r="O296" s="15"/>
      <c r="P296" s="15"/>
      <c r="Q296" s="15"/>
    </row>
    <row r="297" spans="1:17" ht="12.75">
      <c r="A297" s="273"/>
      <c r="B297" s="16" t="s">
        <v>16</v>
      </c>
      <c r="C297" s="17"/>
      <c r="D297" s="17"/>
      <c r="E297" s="17"/>
      <c r="F297" s="17"/>
      <c r="G297" s="17"/>
      <c r="H297" s="52" t="s">
        <v>22</v>
      </c>
      <c r="I297" s="17"/>
      <c r="J297" s="20"/>
      <c r="K297" s="15"/>
      <c r="L297" s="15"/>
      <c r="M297" s="15"/>
      <c r="N297" s="15"/>
      <c r="O297" s="15"/>
      <c r="P297" s="15"/>
      <c r="Q297" s="15"/>
    </row>
    <row r="298" spans="1:17" ht="15">
      <c r="A298" s="273"/>
      <c r="B298" s="16" t="s">
        <v>16</v>
      </c>
      <c r="C298" s="17"/>
      <c r="D298" s="17"/>
      <c r="E298" s="17"/>
      <c r="F298" s="64"/>
      <c r="G298" s="17"/>
      <c r="H298" s="52" t="s">
        <v>24</v>
      </c>
      <c r="I298" s="17"/>
      <c r="J298" s="20"/>
      <c r="K298" s="15"/>
      <c r="L298" s="15"/>
      <c r="M298" s="15"/>
      <c r="N298" s="15"/>
      <c r="O298" s="15"/>
      <c r="P298" s="15"/>
      <c r="Q298" s="15"/>
    </row>
    <row r="299" spans="1:17" ht="12.75">
      <c r="A299" s="273"/>
      <c r="B299" s="16" t="s">
        <v>16</v>
      </c>
      <c r="C299" s="17"/>
      <c r="D299" s="17"/>
      <c r="E299" s="17"/>
      <c r="F299" s="17"/>
      <c r="G299" s="17"/>
      <c r="H299" s="52" t="s">
        <v>25</v>
      </c>
      <c r="I299" s="17"/>
      <c r="J299" s="20"/>
      <c r="K299" s="15"/>
      <c r="L299" s="15"/>
      <c r="M299" s="15"/>
      <c r="N299" s="15"/>
      <c r="O299" s="15"/>
      <c r="P299" s="15"/>
      <c r="Q299" s="15"/>
    </row>
    <row r="300" spans="1:17" ht="12.75">
      <c r="A300" s="273"/>
      <c r="B300" s="16" t="s">
        <v>16</v>
      </c>
      <c r="C300" s="17"/>
      <c r="D300" s="17"/>
      <c r="E300" s="17"/>
      <c r="F300" s="17"/>
      <c r="G300" s="17"/>
      <c r="H300" s="52" t="s">
        <v>26</v>
      </c>
      <c r="I300" s="17"/>
      <c r="J300" s="20"/>
      <c r="K300" s="15"/>
      <c r="L300" s="15"/>
      <c r="M300" s="15"/>
      <c r="N300" s="15"/>
      <c r="O300" s="15"/>
      <c r="P300" s="15"/>
      <c r="Q300" s="15"/>
    </row>
    <row r="301" spans="1:17" ht="12.75">
      <c r="A301" s="273"/>
      <c r="B301" s="16" t="s">
        <v>16</v>
      </c>
      <c r="C301" s="17"/>
      <c r="D301" s="17"/>
      <c r="E301" s="17"/>
      <c r="F301" s="17"/>
      <c r="G301" s="17"/>
      <c r="H301" s="52" t="s">
        <v>27</v>
      </c>
      <c r="I301" s="17"/>
      <c r="J301" s="20"/>
      <c r="K301" s="15"/>
      <c r="L301" s="15"/>
      <c r="M301" s="15"/>
      <c r="N301" s="15"/>
      <c r="O301" s="15"/>
      <c r="P301" s="15"/>
      <c r="Q301" s="15"/>
    </row>
    <row r="302" spans="1:17" ht="12.75">
      <c r="A302" s="273"/>
      <c r="B302" s="16" t="s">
        <v>16</v>
      </c>
      <c r="C302" s="17"/>
      <c r="D302" s="17"/>
      <c r="E302" s="17"/>
      <c r="F302" s="17"/>
      <c r="G302" s="17"/>
      <c r="H302" s="52" t="s">
        <v>28</v>
      </c>
      <c r="I302" s="17"/>
      <c r="J302" s="20"/>
      <c r="K302" s="15"/>
      <c r="L302" s="15"/>
      <c r="M302" s="15"/>
      <c r="N302" s="15"/>
      <c r="O302" s="15"/>
      <c r="P302" s="15"/>
      <c r="Q302" s="15"/>
    </row>
    <row r="303" spans="1:17" ht="12.75">
      <c r="A303" s="273"/>
      <c r="B303" s="16" t="s">
        <v>16</v>
      </c>
      <c r="C303" s="17"/>
      <c r="D303" s="17"/>
      <c r="E303" s="17"/>
      <c r="F303" s="17"/>
      <c r="G303" s="17"/>
      <c r="H303" s="52" t="s">
        <v>29</v>
      </c>
      <c r="I303" s="17"/>
      <c r="J303" s="20"/>
      <c r="K303" s="15"/>
      <c r="L303" s="15"/>
      <c r="M303" s="15"/>
      <c r="N303" s="15"/>
      <c r="O303" s="15"/>
      <c r="P303" s="15"/>
      <c r="Q303" s="15"/>
    </row>
    <row r="304" spans="1:17" ht="12.75">
      <c r="A304" s="273"/>
      <c r="B304" s="16" t="s">
        <v>16</v>
      </c>
      <c r="C304" s="17"/>
      <c r="D304" s="17"/>
      <c r="E304" s="17"/>
      <c r="F304" s="17"/>
      <c r="G304" s="17"/>
      <c r="H304" s="52" t="s">
        <v>30</v>
      </c>
      <c r="I304" s="17"/>
      <c r="J304" s="20"/>
      <c r="K304" s="15"/>
      <c r="L304" s="15"/>
      <c r="M304" s="15"/>
      <c r="N304" s="15"/>
      <c r="O304" s="15"/>
      <c r="P304" s="15"/>
      <c r="Q304" s="15"/>
    </row>
    <row r="305" spans="1:17" ht="12.75">
      <c r="A305" s="273"/>
      <c r="B305" s="16" t="s">
        <v>16</v>
      </c>
      <c r="C305" s="17"/>
      <c r="D305" s="17"/>
      <c r="E305" s="17"/>
      <c r="F305" s="17"/>
      <c r="G305" s="17"/>
      <c r="H305" s="52" t="s">
        <v>34</v>
      </c>
      <c r="I305" s="17"/>
      <c r="J305" s="20"/>
      <c r="K305" s="15"/>
      <c r="L305" s="15"/>
      <c r="M305" s="15"/>
      <c r="N305" s="15"/>
      <c r="O305" s="15"/>
      <c r="P305" s="15"/>
      <c r="Q305" s="15"/>
    </row>
    <row r="306" spans="1:17" ht="12.75">
      <c r="A306" s="273"/>
      <c r="B306" s="16" t="s">
        <v>16</v>
      </c>
      <c r="C306" s="17"/>
      <c r="D306" s="17"/>
      <c r="E306" s="17"/>
      <c r="F306" s="17"/>
      <c r="G306" s="17"/>
      <c r="H306" s="52" t="s">
        <v>35</v>
      </c>
      <c r="I306" s="17"/>
      <c r="J306" s="20"/>
      <c r="K306" s="15"/>
      <c r="L306" s="15"/>
      <c r="M306" s="15"/>
      <c r="N306" s="15"/>
      <c r="O306" s="15"/>
      <c r="P306" s="15"/>
      <c r="Q306" s="15"/>
    </row>
    <row r="307" spans="1:17" ht="12.75">
      <c r="A307" s="273"/>
      <c r="B307" s="16" t="s">
        <v>16</v>
      </c>
      <c r="C307" s="17"/>
      <c r="D307" s="17"/>
      <c r="E307" s="17"/>
      <c r="F307" s="17"/>
      <c r="G307" s="17"/>
      <c r="H307" s="52" t="s">
        <v>36</v>
      </c>
      <c r="I307" s="17"/>
      <c r="J307" s="20"/>
      <c r="K307" s="15"/>
      <c r="L307" s="15"/>
      <c r="M307" s="15"/>
      <c r="N307" s="15"/>
      <c r="O307" s="15"/>
      <c r="P307" s="15"/>
      <c r="Q307" s="15"/>
    </row>
    <row r="308" spans="1:17" ht="12.75">
      <c r="A308" s="273"/>
      <c r="B308" s="16" t="s">
        <v>16</v>
      </c>
      <c r="C308" s="17"/>
      <c r="D308" s="17"/>
      <c r="E308" s="17"/>
      <c r="F308" s="17"/>
      <c r="G308" s="17"/>
      <c r="H308" s="52" t="s">
        <v>37</v>
      </c>
      <c r="I308" s="17"/>
      <c r="J308" s="20"/>
      <c r="K308" s="15"/>
      <c r="L308" s="15"/>
      <c r="M308" s="15"/>
      <c r="N308" s="15"/>
      <c r="O308" s="15"/>
      <c r="P308" s="15"/>
      <c r="Q308" s="15"/>
    </row>
    <row r="309" spans="1:17" ht="13.5" thickBot="1">
      <c r="A309" s="274"/>
      <c r="B309" s="16" t="s">
        <v>16</v>
      </c>
      <c r="C309" s="17"/>
      <c r="D309" s="17"/>
      <c r="E309" s="17"/>
      <c r="F309" s="17"/>
      <c r="G309" s="17"/>
      <c r="H309" s="52" t="s">
        <v>38</v>
      </c>
      <c r="I309" s="17"/>
      <c r="J309" s="20"/>
      <c r="K309" s="15"/>
      <c r="L309" s="15"/>
      <c r="M309" s="15"/>
      <c r="N309" s="15"/>
      <c r="O309" s="15"/>
      <c r="P309" s="15"/>
      <c r="Q309" s="15"/>
    </row>
    <row r="310" spans="1:17" ht="13.5" thickTop="1">
      <c r="A310" s="272">
        <v>46104</v>
      </c>
      <c r="B310" s="16" t="s">
        <v>78</v>
      </c>
      <c r="C310" s="17"/>
      <c r="D310" s="17"/>
      <c r="E310" s="17"/>
      <c r="F310" s="17"/>
      <c r="G310" s="17"/>
      <c r="H310" s="52" t="s">
        <v>17</v>
      </c>
      <c r="I310" s="17"/>
      <c r="J310" s="20"/>
      <c r="K310" s="15"/>
      <c r="L310" s="15"/>
      <c r="M310" s="15"/>
      <c r="N310" s="15"/>
      <c r="O310" s="15"/>
      <c r="P310" s="15"/>
      <c r="Q310" s="15"/>
    </row>
    <row r="311" spans="1:17" ht="12.75">
      <c r="A311" s="273"/>
      <c r="B311" s="16" t="s">
        <v>78</v>
      </c>
      <c r="C311" s="17"/>
      <c r="D311" s="17"/>
      <c r="E311" s="17"/>
      <c r="F311" s="17"/>
      <c r="G311" s="17"/>
      <c r="H311" s="52" t="s">
        <v>22</v>
      </c>
      <c r="I311" s="17"/>
      <c r="J311" s="20"/>
      <c r="K311" s="15"/>
      <c r="L311" s="15"/>
      <c r="M311" s="15"/>
      <c r="N311" s="15"/>
      <c r="O311" s="15"/>
      <c r="P311" s="15"/>
      <c r="Q311" s="15"/>
    </row>
    <row r="312" spans="1:17" ht="12.75">
      <c r="A312" s="273"/>
      <c r="B312" s="16" t="s">
        <v>78</v>
      </c>
      <c r="C312" s="17"/>
      <c r="D312" s="17"/>
      <c r="E312" s="17"/>
      <c r="F312" s="17"/>
      <c r="G312" s="17"/>
      <c r="H312" s="52" t="s">
        <v>24</v>
      </c>
      <c r="I312" s="17"/>
      <c r="J312" s="20"/>
      <c r="K312" s="15"/>
      <c r="L312" s="15"/>
      <c r="M312" s="15"/>
      <c r="N312" s="15"/>
      <c r="O312" s="15"/>
      <c r="P312" s="15"/>
      <c r="Q312" s="15"/>
    </row>
    <row r="313" spans="1:17" ht="14.25">
      <c r="A313" s="273"/>
      <c r="B313" s="16" t="s">
        <v>78</v>
      </c>
      <c r="C313" s="17"/>
      <c r="D313" s="17"/>
      <c r="E313" s="265"/>
      <c r="F313" s="265"/>
      <c r="G313" s="17"/>
      <c r="H313" s="52" t="s">
        <v>25</v>
      </c>
      <c r="I313" s="17"/>
      <c r="J313" s="20"/>
      <c r="K313" s="15"/>
      <c r="L313" s="15"/>
      <c r="M313" s="15"/>
      <c r="N313" s="15"/>
      <c r="O313" s="15"/>
      <c r="P313" s="15"/>
      <c r="Q313" s="15"/>
    </row>
    <row r="314" spans="1:17" ht="12.75">
      <c r="A314" s="273"/>
      <c r="B314" s="16" t="s">
        <v>78</v>
      </c>
      <c r="C314" s="17"/>
      <c r="D314" s="17"/>
      <c r="E314" s="17"/>
      <c r="F314" s="17"/>
      <c r="G314" s="17"/>
      <c r="H314" s="52" t="s">
        <v>26</v>
      </c>
      <c r="I314" s="17"/>
      <c r="J314" s="20"/>
      <c r="K314" s="15"/>
      <c r="L314" s="15"/>
      <c r="M314" s="15"/>
      <c r="N314" s="15"/>
      <c r="O314" s="15"/>
      <c r="P314" s="15"/>
      <c r="Q314" s="15"/>
    </row>
    <row r="315" spans="1:17" ht="12.75">
      <c r="A315" s="273"/>
      <c r="B315" s="16" t="s">
        <v>78</v>
      </c>
      <c r="C315" s="17"/>
      <c r="D315" s="17"/>
      <c r="E315" s="17"/>
      <c r="F315" s="17"/>
      <c r="G315" s="17"/>
      <c r="H315" s="52" t="s">
        <v>27</v>
      </c>
      <c r="I315" s="17"/>
      <c r="J315" s="20"/>
      <c r="K315" s="15"/>
      <c r="L315" s="15"/>
      <c r="M315" s="15"/>
      <c r="N315" s="15"/>
      <c r="O315" s="15"/>
      <c r="P315" s="15"/>
      <c r="Q315" s="15"/>
    </row>
    <row r="316" spans="1:17" ht="12.75">
      <c r="A316" s="273"/>
      <c r="B316" s="16" t="s">
        <v>78</v>
      </c>
      <c r="C316" s="17"/>
      <c r="D316" s="17"/>
      <c r="E316" s="17"/>
      <c r="F316" s="17"/>
      <c r="G316" s="17"/>
      <c r="H316" s="52" t="s">
        <v>28</v>
      </c>
      <c r="I316" s="17"/>
      <c r="J316" s="20"/>
      <c r="K316" s="15"/>
      <c r="L316" s="15"/>
      <c r="M316" s="15"/>
      <c r="N316" s="15"/>
      <c r="O316" s="15"/>
      <c r="P316" s="15"/>
      <c r="Q316" s="15"/>
    </row>
    <row r="317" spans="1:17" ht="12.75">
      <c r="A317" s="273"/>
      <c r="B317" s="16" t="s">
        <v>78</v>
      </c>
      <c r="C317" s="17"/>
      <c r="D317" s="17"/>
      <c r="E317" s="17"/>
      <c r="F317" s="17"/>
      <c r="G317" s="17"/>
      <c r="H317" s="52" t="s">
        <v>29</v>
      </c>
      <c r="I317" s="17"/>
      <c r="J317" s="20"/>
      <c r="K317" s="15"/>
      <c r="L317" s="15"/>
      <c r="M317" s="15"/>
      <c r="N317" s="15"/>
      <c r="O317" s="15"/>
      <c r="P317" s="15"/>
      <c r="Q317" s="15"/>
    </row>
    <row r="318" spans="1:17" ht="12.75">
      <c r="A318" s="273"/>
      <c r="B318" s="16" t="s">
        <v>78</v>
      </c>
      <c r="C318" s="17"/>
      <c r="D318" s="17"/>
      <c r="E318" s="17"/>
      <c r="F318" s="17"/>
      <c r="G318" s="17"/>
      <c r="H318" s="52" t="s">
        <v>30</v>
      </c>
      <c r="I318" s="17"/>
      <c r="J318" s="20"/>
      <c r="K318" s="15"/>
      <c r="L318" s="15"/>
      <c r="M318" s="15"/>
      <c r="N318" s="15"/>
      <c r="O318" s="15"/>
      <c r="P318" s="15"/>
      <c r="Q318" s="15"/>
    </row>
    <row r="319" spans="1:17" ht="12.75">
      <c r="A319" s="273"/>
      <c r="B319" s="16" t="s">
        <v>78</v>
      </c>
      <c r="C319" s="17"/>
      <c r="D319" s="17"/>
      <c r="E319" s="17"/>
      <c r="F319" s="17"/>
      <c r="G319" s="17"/>
      <c r="H319" s="52" t="s">
        <v>34</v>
      </c>
      <c r="I319" s="17"/>
      <c r="J319" s="20"/>
      <c r="K319" s="15"/>
      <c r="L319" s="15"/>
      <c r="M319" s="15"/>
      <c r="N319" s="15"/>
      <c r="O319" s="15"/>
      <c r="P319" s="15"/>
      <c r="Q319" s="15"/>
    </row>
    <row r="320" spans="1:17" ht="12.75">
      <c r="A320" s="273"/>
      <c r="B320" s="16" t="s">
        <v>78</v>
      </c>
      <c r="C320" s="17"/>
      <c r="D320" s="17"/>
      <c r="E320" s="17"/>
      <c r="F320" s="17"/>
      <c r="G320" s="17"/>
      <c r="H320" s="52" t="s">
        <v>35</v>
      </c>
      <c r="I320" s="17"/>
      <c r="J320" s="20"/>
      <c r="K320" s="15"/>
      <c r="L320" s="15"/>
      <c r="M320" s="15"/>
      <c r="N320" s="15"/>
      <c r="O320" s="15"/>
      <c r="P320" s="15"/>
      <c r="Q320" s="15"/>
    </row>
    <row r="321" spans="1:17" ht="12.75">
      <c r="A321" s="273"/>
      <c r="B321" s="16" t="s">
        <v>78</v>
      </c>
      <c r="C321" s="17"/>
      <c r="D321" s="17"/>
      <c r="E321" s="17"/>
      <c r="F321" s="17"/>
      <c r="G321" s="17"/>
      <c r="H321" s="52" t="s">
        <v>36</v>
      </c>
      <c r="I321" s="17"/>
      <c r="J321" s="20"/>
      <c r="K321" s="15"/>
      <c r="L321" s="15"/>
      <c r="M321" s="15"/>
      <c r="N321" s="15"/>
      <c r="O321" s="15"/>
      <c r="P321" s="15"/>
      <c r="Q321" s="15"/>
    </row>
    <row r="322" spans="1:17" ht="12.75">
      <c r="A322" s="273"/>
      <c r="B322" s="16" t="s">
        <v>78</v>
      </c>
      <c r="C322" s="17"/>
      <c r="D322" s="17"/>
      <c r="E322" s="17"/>
      <c r="F322" s="17"/>
      <c r="G322" s="17"/>
      <c r="H322" s="52" t="s">
        <v>37</v>
      </c>
      <c r="I322" s="17"/>
      <c r="J322" s="20"/>
      <c r="K322" s="15"/>
      <c r="L322" s="15"/>
      <c r="M322" s="15"/>
      <c r="N322" s="15"/>
      <c r="O322" s="15"/>
      <c r="P322" s="15"/>
      <c r="Q322" s="15"/>
    </row>
    <row r="323" spans="1:17" ht="13.5" thickBot="1">
      <c r="A323" s="274"/>
      <c r="B323" s="16" t="s">
        <v>78</v>
      </c>
      <c r="C323" s="17"/>
      <c r="D323" s="17"/>
      <c r="E323" s="17"/>
      <c r="F323" s="17"/>
      <c r="G323" s="17"/>
      <c r="H323" s="52" t="s">
        <v>38</v>
      </c>
      <c r="I323" s="17"/>
      <c r="J323" s="20"/>
      <c r="K323" s="15"/>
      <c r="L323" s="15"/>
      <c r="M323" s="15"/>
      <c r="N323" s="15"/>
      <c r="O323" s="15"/>
      <c r="P323" s="15"/>
      <c r="Q323" s="15"/>
    </row>
    <row r="324" spans="1:17" ht="13.5" thickTop="1">
      <c r="A324" s="272">
        <v>46105</v>
      </c>
      <c r="B324" s="16" t="s">
        <v>78</v>
      </c>
      <c r="C324" s="17"/>
      <c r="D324" s="17"/>
      <c r="E324" s="17"/>
      <c r="F324" s="17"/>
      <c r="G324" s="17"/>
      <c r="H324" s="52" t="s">
        <v>17</v>
      </c>
      <c r="I324" s="17"/>
      <c r="J324" s="20"/>
      <c r="K324" s="15"/>
      <c r="L324" s="15"/>
      <c r="M324" s="15"/>
      <c r="N324" s="15"/>
      <c r="O324" s="15"/>
      <c r="P324" s="15"/>
      <c r="Q324" s="15"/>
    </row>
    <row r="325" spans="1:17" ht="12.75">
      <c r="A325" s="273"/>
      <c r="B325" s="16" t="s">
        <v>78</v>
      </c>
      <c r="C325" s="17"/>
      <c r="D325" s="17"/>
      <c r="E325" s="17"/>
      <c r="F325" s="17"/>
      <c r="G325" s="17"/>
      <c r="H325" s="52" t="s">
        <v>22</v>
      </c>
      <c r="I325" s="17"/>
      <c r="J325" s="20"/>
      <c r="K325" s="15"/>
      <c r="L325" s="15"/>
      <c r="M325" s="15"/>
      <c r="N325" s="15"/>
      <c r="O325" s="15"/>
      <c r="P325" s="15"/>
      <c r="Q325" s="15"/>
    </row>
    <row r="326" spans="1:17" ht="12.75">
      <c r="A326" s="273"/>
      <c r="B326" s="16" t="s">
        <v>78</v>
      </c>
      <c r="C326" s="17"/>
      <c r="D326" s="17"/>
      <c r="E326" s="17"/>
      <c r="F326" s="17"/>
      <c r="G326" s="17"/>
      <c r="H326" s="52" t="s">
        <v>24</v>
      </c>
      <c r="I326" s="17"/>
      <c r="J326" s="20"/>
      <c r="K326" s="15"/>
      <c r="L326" s="15"/>
      <c r="M326" s="15"/>
      <c r="N326" s="15"/>
      <c r="O326" s="15"/>
      <c r="P326" s="15"/>
      <c r="Q326" s="15"/>
    </row>
    <row r="327" spans="1:17" ht="12.75">
      <c r="A327" s="273"/>
      <c r="B327" s="16" t="s">
        <v>78</v>
      </c>
      <c r="C327" s="17"/>
      <c r="D327" s="17"/>
      <c r="E327" s="17"/>
      <c r="F327" s="17"/>
      <c r="G327" s="17"/>
      <c r="H327" s="52" t="s">
        <v>25</v>
      </c>
      <c r="I327" s="17"/>
      <c r="J327" s="20"/>
      <c r="K327" s="15"/>
      <c r="L327" s="15"/>
      <c r="M327" s="15"/>
      <c r="N327" s="15"/>
      <c r="O327" s="15"/>
      <c r="P327" s="15"/>
      <c r="Q327" s="15"/>
    </row>
    <row r="328" spans="1:17" ht="12.75">
      <c r="A328" s="273"/>
      <c r="B328" s="16" t="s">
        <v>78</v>
      </c>
      <c r="C328" s="17"/>
      <c r="D328" s="17"/>
      <c r="E328" s="17"/>
      <c r="F328" s="17"/>
      <c r="G328" s="17"/>
      <c r="H328" s="52" t="s">
        <v>26</v>
      </c>
      <c r="I328" s="17"/>
      <c r="J328" s="20"/>
      <c r="K328" s="15"/>
      <c r="L328" s="15"/>
      <c r="M328" s="15"/>
      <c r="N328" s="15"/>
      <c r="O328" s="15"/>
      <c r="P328" s="15"/>
      <c r="Q328" s="15"/>
    </row>
    <row r="329" spans="1:17" ht="12.75">
      <c r="A329" s="273"/>
      <c r="B329" s="16" t="s">
        <v>78</v>
      </c>
      <c r="C329" s="17"/>
      <c r="D329" s="17"/>
      <c r="E329" s="17"/>
      <c r="F329" s="17"/>
      <c r="G329" s="66"/>
      <c r="H329" s="52" t="s">
        <v>27</v>
      </c>
      <c r="I329" s="17"/>
      <c r="J329" s="20"/>
      <c r="K329" s="15"/>
      <c r="L329" s="15"/>
      <c r="M329" s="15"/>
      <c r="N329" s="15"/>
      <c r="O329" s="15"/>
      <c r="P329" s="15"/>
      <c r="Q329" s="15"/>
    </row>
    <row r="330" spans="1:17" ht="12.75">
      <c r="A330" s="273"/>
      <c r="B330" s="16" t="s">
        <v>78</v>
      </c>
      <c r="C330" s="17"/>
      <c r="D330" s="17"/>
      <c r="E330" s="17"/>
      <c r="F330" s="17"/>
      <c r="G330" s="17"/>
      <c r="H330" s="52" t="s">
        <v>28</v>
      </c>
      <c r="I330" s="17"/>
      <c r="J330" s="20"/>
      <c r="K330" s="15"/>
      <c r="L330" s="15"/>
      <c r="M330" s="15"/>
      <c r="N330" s="15"/>
      <c r="O330" s="15"/>
      <c r="P330" s="15"/>
      <c r="Q330" s="15"/>
    </row>
    <row r="331" spans="1:17" ht="12.75">
      <c r="A331" s="273"/>
      <c r="B331" s="16" t="s">
        <v>78</v>
      </c>
      <c r="C331" s="17"/>
      <c r="D331" s="17"/>
      <c r="E331" s="17"/>
      <c r="F331" s="17"/>
      <c r="G331" s="17"/>
      <c r="H331" s="52" t="s">
        <v>29</v>
      </c>
      <c r="I331" s="17"/>
      <c r="J331" s="20"/>
      <c r="K331" s="15"/>
      <c r="L331" s="15"/>
      <c r="M331" s="15"/>
      <c r="N331" s="15"/>
      <c r="O331" s="15"/>
      <c r="P331" s="15"/>
      <c r="Q331" s="15"/>
    </row>
    <row r="332" spans="1:17" ht="12.75">
      <c r="A332" s="273"/>
      <c r="B332" s="16" t="s">
        <v>78</v>
      </c>
      <c r="C332" s="17"/>
      <c r="D332" s="17"/>
      <c r="E332" s="17"/>
      <c r="F332" s="17"/>
      <c r="G332" s="17"/>
      <c r="H332" s="52" t="s">
        <v>30</v>
      </c>
      <c r="I332" s="17"/>
      <c r="J332" s="20"/>
      <c r="K332" s="15"/>
      <c r="L332" s="15"/>
      <c r="M332" s="15"/>
      <c r="N332" s="15"/>
      <c r="O332" s="15"/>
      <c r="P332" s="15"/>
      <c r="Q332" s="15"/>
    </row>
    <row r="333" spans="1:17" ht="12.75">
      <c r="A333" s="273"/>
      <c r="B333" s="16" t="s">
        <v>78</v>
      </c>
      <c r="C333" s="17"/>
      <c r="D333" s="17"/>
      <c r="E333" s="17"/>
      <c r="F333" s="17"/>
      <c r="G333" s="17"/>
      <c r="H333" s="52" t="s">
        <v>34</v>
      </c>
      <c r="I333" s="17"/>
      <c r="J333" s="20"/>
      <c r="K333" s="15"/>
      <c r="L333" s="15"/>
      <c r="M333" s="15"/>
      <c r="N333" s="15"/>
      <c r="O333" s="15"/>
      <c r="P333" s="15"/>
      <c r="Q333" s="15"/>
    </row>
    <row r="334" spans="1:17" ht="12.75">
      <c r="A334" s="273"/>
      <c r="B334" s="16" t="s">
        <v>78</v>
      </c>
      <c r="C334" s="17"/>
      <c r="D334" s="17"/>
      <c r="E334" s="17"/>
      <c r="F334" s="17"/>
      <c r="G334" s="17"/>
      <c r="H334" s="52" t="s">
        <v>35</v>
      </c>
      <c r="I334" s="17"/>
      <c r="J334" s="20"/>
      <c r="K334" s="15"/>
      <c r="L334" s="15"/>
      <c r="M334" s="15"/>
      <c r="N334" s="15"/>
      <c r="O334" s="15"/>
      <c r="P334" s="15"/>
      <c r="Q334" s="15"/>
    </row>
    <row r="335" spans="1:17" ht="12.75">
      <c r="A335" s="273"/>
      <c r="B335" s="16" t="s">
        <v>78</v>
      </c>
      <c r="C335" s="17"/>
      <c r="D335" s="17"/>
      <c r="E335" s="17"/>
      <c r="F335" s="17"/>
      <c r="G335" s="17"/>
      <c r="H335" s="52" t="s">
        <v>36</v>
      </c>
      <c r="I335" s="17"/>
      <c r="J335" s="20"/>
      <c r="K335" s="15"/>
      <c r="L335" s="15"/>
      <c r="M335" s="15"/>
      <c r="N335" s="15"/>
      <c r="O335" s="15"/>
      <c r="P335" s="15"/>
      <c r="Q335" s="15"/>
    </row>
    <row r="336" spans="1:17" ht="12.75">
      <c r="A336" s="273"/>
      <c r="B336" s="16" t="s">
        <v>78</v>
      </c>
      <c r="C336" s="17"/>
      <c r="D336" s="17"/>
      <c r="E336" s="17"/>
      <c r="F336" s="17"/>
      <c r="G336" s="17"/>
      <c r="H336" s="52" t="s">
        <v>37</v>
      </c>
      <c r="I336" s="17"/>
      <c r="J336" s="20"/>
      <c r="K336" s="15"/>
      <c r="L336" s="15"/>
      <c r="M336" s="15"/>
      <c r="N336" s="15"/>
      <c r="O336" s="15"/>
      <c r="P336" s="15"/>
      <c r="Q336" s="15"/>
    </row>
    <row r="337" spans="1:17" ht="13.5" thickBot="1">
      <c r="A337" s="274"/>
      <c r="B337" s="16" t="s">
        <v>78</v>
      </c>
      <c r="C337" s="17"/>
      <c r="D337" s="17"/>
      <c r="E337" s="17"/>
      <c r="F337" s="17"/>
      <c r="G337" s="17"/>
      <c r="H337" s="52" t="s">
        <v>38</v>
      </c>
      <c r="I337" s="17"/>
      <c r="J337" s="20"/>
      <c r="K337" s="15"/>
      <c r="L337" s="15"/>
      <c r="M337" s="15"/>
      <c r="N337" s="15"/>
      <c r="O337" s="15"/>
      <c r="P337" s="15"/>
      <c r="Q337" s="15"/>
    </row>
    <row r="338" spans="1:17" ht="13.5" thickTop="1">
      <c r="A338" s="272">
        <v>46106</v>
      </c>
      <c r="B338" s="16" t="s">
        <v>78</v>
      </c>
      <c r="C338" s="17"/>
      <c r="D338" s="17"/>
      <c r="E338" s="17"/>
      <c r="F338" s="17"/>
      <c r="G338" s="17"/>
      <c r="H338" s="52" t="s">
        <v>17</v>
      </c>
      <c r="I338" s="17"/>
      <c r="J338" s="20"/>
      <c r="K338" s="15"/>
      <c r="L338" s="15"/>
      <c r="M338" s="15"/>
      <c r="N338" s="15"/>
      <c r="O338" s="15"/>
      <c r="P338" s="15"/>
      <c r="Q338" s="15"/>
    </row>
    <row r="339" spans="1:17" ht="12.75">
      <c r="A339" s="273"/>
      <c r="B339" s="16" t="s">
        <v>78</v>
      </c>
      <c r="C339" s="17"/>
      <c r="D339" s="17"/>
      <c r="E339" s="17"/>
      <c r="F339" s="17"/>
      <c r="G339" s="17"/>
      <c r="H339" s="52" t="s">
        <v>22</v>
      </c>
      <c r="I339" s="17"/>
      <c r="J339" s="20"/>
      <c r="K339" s="15"/>
      <c r="L339" s="15"/>
      <c r="M339" s="15"/>
      <c r="N339" s="15"/>
      <c r="O339" s="15"/>
      <c r="P339" s="15"/>
      <c r="Q339" s="15"/>
    </row>
    <row r="340" spans="1:17" ht="12.75">
      <c r="A340" s="273"/>
      <c r="B340" s="16" t="s">
        <v>78</v>
      </c>
      <c r="C340" s="17"/>
      <c r="D340" s="17"/>
      <c r="E340" s="17"/>
      <c r="F340" s="17"/>
      <c r="G340" s="17"/>
      <c r="H340" s="52" t="s">
        <v>24</v>
      </c>
      <c r="I340" s="17"/>
      <c r="J340" s="20"/>
      <c r="K340" s="15"/>
      <c r="L340" s="15"/>
      <c r="M340" s="15"/>
      <c r="N340" s="15"/>
      <c r="O340" s="15"/>
      <c r="P340" s="15"/>
      <c r="Q340" s="15"/>
    </row>
    <row r="341" spans="1:17" ht="12.75">
      <c r="A341" s="273"/>
      <c r="B341" s="16" t="s">
        <v>78</v>
      </c>
      <c r="C341" s="17"/>
      <c r="D341" s="17"/>
      <c r="E341" s="17"/>
      <c r="F341" s="17"/>
      <c r="G341" s="17"/>
      <c r="H341" s="52" t="s">
        <v>25</v>
      </c>
      <c r="I341" s="17"/>
      <c r="J341" s="20"/>
      <c r="K341" s="15"/>
      <c r="L341" s="15"/>
      <c r="M341" s="15"/>
      <c r="N341" s="15"/>
      <c r="O341" s="15"/>
      <c r="P341" s="15"/>
      <c r="Q341" s="15"/>
    </row>
    <row r="342" spans="1:17" ht="12.75">
      <c r="A342" s="273"/>
      <c r="B342" s="16" t="s">
        <v>78</v>
      </c>
      <c r="C342" s="17"/>
      <c r="D342" s="17"/>
      <c r="E342" s="17"/>
      <c r="F342" s="17"/>
      <c r="G342" s="17"/>
      <c r="H342" s="52" t="s">
        <v>26</v>
      </c>
      <c r="I342" s="17"/>
      <c r="J342" s="20"/>
      <c r="K342" s="15"/>
      <c r="L342" s="15"/>
      <c r="M342" s="15"/>
      <c r="N342" s="15"/>
      <c r="O342" s="15"/>
      <c r="P342" s="15"/>
      <c r="Q342" s="15"/>
    </row>
    <row r="343" spans="1:17" ht="12.75">
      <c r="A343" s="273"/>
      <c r="B343" s="16" t="s">
        <v>78</v>
      </c>
      <c r="C343" s="17"/>
      <c r="D343" s="17"/>
      <c r="E343" s="17"/>
      <c r="F343" s="17"/>
      <c r="G343" s="17"/>
      <c r="H343" s="52" t="s">
        <v>27</v>
      </c>
      <c r="I343" s="17"/>
      <c r="J343" s="20"/>
      <c r="K343" s="15"/>
      <c r="L343" s="15"/>
      <c r="M343" s="15"/>
      <c r="N343" s="15"/>
      <c r="O343" s="15"/>
      <c r="P343" s="15"/>
      <c r="Q343" s="15"/>
    </row>
    <row r="344" spans="1:17" ht="12.75">
      <c r="A344" s="273"/>
      <c r="B344" s="16" t="s">
        <v>78</v>
      </c>
      <c r="C344" s="17"/>
      <c r="D344" s="17"/>
      <c r="E344" s="17"/>
      <c r="F344" s="17"/>
      <c r="G344" s="17"/>
      <c r="H344" s="52" t="s">
        <v>28</v>
      </c>
      <c r="I344" s="17"/>
      <c r="J344" s="20"/>
      <c r="K344" s="15"/>
      <c r="L344" s="15"/>
      <c r="M344" s="15"/>
      <c r="N344" s="15"/>
      <c r="O344" s="15"/>
      <c r="P344" s="15"/>
      <c r="Q344" s="15"/>
    </row>
    <row r="345" spans="1:17" ht="12.75">
      <c r="A345" s="273"/>
      <c r="B345" s="16" t="s">
        <v>16</v>
      </c>
      <c r="C345" s="17"/>
      <c r="D345" s="17"/>
      <c r="E345" s="17"/>
      <c r="F345" s="17"/>
      <c r="G345" s="17"/>
      <c r="H345" s="52" t="s">
        <v>29</v>
      </c>
      <c r="I345" s="17"/>
      <c r="J345" s="20"/>
      <c r="K345" s="15"/>
      <c r="L345" s="15"/>
      <c r="M345" s="15"/>
      <c r="N345" s="15"/>
      <c r="O345" s="15"/>
      <c r="P345" s="15"/>
      <c r="Q345" s="15"/>
    </row>
    <row r="346" spans="1:17" ht="12.75">
      <c r="A346" s="273"/>
      <c r="B346" s="16" t="s">
        <v>16</v>
      </c>
      <c r="C346" s="17"/>
      <c r="D346" s="17"/>
      <c r="E346" s="17"/>
      <c r="F346" s="17"/>
      <c r="G346" s="17"/>
      <c r="H346" s="52" t="s">
        <v>30</v>
      </c>
      <c r="I346" s="17"/>
      <c r="J346" s="20"/>
      <c r="K346" s="15"/>
      <c r="L346" s="15"/>
      <c r="M346" s="15"/>
      <c r="N346" s="15"/>
      <c r="O346" s="15"/>
      <c r="P346" s="15"/>
      <c r="Q346" s="15"/>
    </row>
    <row r="347" spans="1:17" ht="12.75">
      <c r="A347" s="273"/>
      <c r="B347" s="16" t="s">
        <v>16</v>
      </c>
      <c r="C347" s="17"/>
      <c r="D347" s="17"/>
      <c r="E347" s="17"/>
      <c r="F347" s="17"/>
      <c r="G347" s="17"/>
      <c r="H347" s="52" t="s">
        <v>34</v>
      </c>
      <c r="I347" s="17"/>
      <c r="J347" s="20"/>
      <c r="K347" s="15"/>
      <c r="L347" s="15"/>
      <c r="M347" s="15"/>
      <c r="N347" s="15"/>
      <c r="O347" s="15"/>
      <c r="P347" s="15"/>
      <c r="Q347" s="15"/>
    </row>
    <row r="348" spans="1:17" ht="12.75">
      <c r="A348" s="273"/>
      <c r="B348" s="16" t="s">
        <v>16</v>
      </c>
      <c r="C348" s="17"/>
      <c r="D348" s="17"/>
      <c r="E348" s="17"/>
      <c r="F348" s="17"/>
      <c r="G348" s="17"/>
      <c r="H348" s="52" t="s">
        <v>35</v>
      </c>
      <c r="I348" s="17"/>
      <c r="J348" s="20"/>
      <c r="K348" s="15"/>
      <c r="L348" s="15"/>
      <c r="M348" s="15"/>
      <c r="N348" s="15"/>
      <c r="O348" s="15"/>
      <c r="P348" s="15"/>
      <c r="Q348" s="15"/>
    </row>
    <row r="349" spans="1:17" ht="12.75">
      <c r="A349" s="273"/>
      <c r="B349" s="16" t="s">
        <v>16</v>
      </c>
      <c r="C349" s="17"/>
      <c r="D349" s="17"/>
      <c r="E349" s="17"/>
      <c r="F349" s="17"/>
      <c r="G349" s="17"/>
      <c r="H349" s="52" t="s">
        <v>36</v>
      </c>
      <c r="I349" s="17"/>
      <c r="J349" s="20"/>
      <c r="K349" s="15"/>
      <c r="L349" s="15"/>
      <c r="M349" s="15"/>
      <c r="N349" s="15"/>
      <c r="O349" s="15"/>
      <c r="P349" s="15"/>
      <c r="Q349" s="15"/>
    </row>
    <row r="350" spans="1:17" ht="12.75">
      <c r="A350" s="273"/>
      <c r="B350" s="16" t="s">
        <v>16</v>
      </c>
      <c r="C350" s="17"/>
      <c r="D350" s="17"/>
      <c r="E350" s="17"/>
      <c r="F350" s="17"/>
      <c r="G350" s="17"/>
      <c r="H350" s="52" t="s">
        <v>37</v>
      </c>
      <c r="I350" s="17"/>
      <c r="J350" s="20"/>
      <c r="K350" s="15"/>
      <c r="L350" s="15"/>
      <c r="M350" s="15"/>
      <c r="N350" s="15"/>
      <c r="O350" s="15"/>
      <c r="P350" s="15"/>
      <c r="Q350" s="15"/>
    </row>
    <row r="351" spans="1:17" ht="13.5" thickBot="1">
      <c r="A351" s="274"/>
      <c r="B351" s="16" t="s">
        <v>16</v>
      </c>
      <c r="C351" s="17"/>
      <c r="D351" s="17"/>
      <c r="E351" s="17"/>
      <c r="F351" s="17"/>
      <c r="G351" s="17"/>
      <c r="H351" s="52" t="s">
        <v>38</v>
      </c>
      <c r="I351" s="17"/>
      <c r="J351" s="20"/>
      <c r="K351" s="15"/>
      <c r="L351" s="15"/>
      <c r="M351" s="15"/>
      <c r="N351" s="15"/>
      <c r="O351" s="15"/>
      <c r="P351" s="15"/>
      <c r="Q351" s="15"/>
    </row>
    <row r="352" spans="1:17" ht="13.5" thickTop="1">
      <c r="A352" s="272">
        <v>46107</v>
      </c>
      <c r="B352" s="40" t="s">
        <v>51</v>
      </c>
      <c r="C352" s="17"/>
      <c r="D352" s="17"/>
      <c r="E352" s="17"/>
      <c r="F352" s="17"/>
      <c r="G352" s="17"/>
      <c r="H352" s="52" t="s">
        <v>17</v>
      </c>
      <c r="I352" s="17"/>
      <c r="J352" s="20"/>
      <c r="K352" s="15"/>
      <c r="L352" s="15"/>
      <c r="M352" s="15"/>
      <c r="N352" s="15"/>
      <c r="O352" s="15"/>
      <c r="P352" s="15"/>
      <c r="Q352" s="15"/>
    </row>
    <row r="353" spans="1:17" ht="12.75">
      <c r="A353" s="273"/>
      <c r="B353" s="40" t="s">
        <v>51</v>
      </c>
      <c r="C353" s="17"/>
      <c r="D353" s="17"/>
      <c r="E353" s="17"/>
      <c r="F353" s="17"/>
      <c r="G353" s="17"/>
      <c r="H353" s="52" t="s">
        <v>22</v>
      </c>
      <c r="I353" s="17"/>
      <c r="J353" s="20"/>
      <c r="K353" s="15"/>
      <c r="L353" s="15"/>
      <c r="M353" s="15"/>
      <c r="N353" s="15"/>
      <c r="O353" s="15"/>
      <c r="P353" s="15"/>
      <c r="Q353" s="15"/>
    </row>
    <row r="354" spans="1:17" ht="12.75">
      <c r="A354" s="273"/>
      <c r="B354" s="40" t="s">
        <v>51</v>
      </c>
      <c r="C354" s="17"/>
      <c r="D354" s="17"/>
      <c r="E354" s="17"/>
      <c r="F354" s="17"/>
      <c r="G354" s="17"/>
      <c r="H354" s="52" t="s">
        <v>24</v>
      </c>
      <c r="I354" s="17"/>
      <c r="J354" s="20"/>
      <c r="K354" s="15"/>
      <c r="L354" s="15"/>
      <c r="M354" s="15"/>
      <c r="N354" s="15"/>
      <c r="O354" s="15"/>
      <c r="P354" s="15"/>
      <c r="Q354" s="15"/>
    </row>
    <row r="355" spans="1:17" ht="12.75">
      <c r="A355" s="273"/>
      <c r="B355" s="40" t="s">
        <v>51</v>
      </c>
      <c r="C355" s="17"/>
      <c r="D355" s="17"/>
      <c r="E355" s="17"/>
      <c r="F355" s="17"/>
      <c r="G355" s="17"/>
      <c r="H355" s="52" t="s">
        <v>25</v>
      </c>
      <c r="I355" s="17"/>
      <c r="J355" s="20"/>
      <c r="K355" s="15"/>
      <c r="L355" s="15"/>
      <c r="M355" s="15"/>
      <c r="N355" s="15"/>
      <c r="O355" s="15"/>
      <c r="P355" s="15"/>
      <c r="Q355" s="15"/>
    </row>
    <row r="356" spans="1:17" ht="12.75">
      <c r="A356" s="273"/>
      <c r="B356" s="40" t="s">
        <v>51</v>
      </c>
      <c r="C356" s="17"/>
      <c r="D356" s="17"/>
      <c r="E356" s="17"/>
      <c r="F356" s="17"/>
      <c r="G356" s="17"/>
      <c r="H356" s="52" t="s">
        <v>26</v>
      </c>
      <c r="I356" s="17"/>
      <c r="J356" s="20"/>
      <c r="K356" s="15"/>
      <c r="L356" s="15"/>
      <c r="M356" s="15"/>
      <c r="N356" s="15"/>
      <c r="O356" s="15"/>
      <c r="P356" s="15"/>
      <c r="Q356" s="15"/>
    </row>
    <row r="357" spans="1:17" ht="12.75">
      <c r="A357" s="273"/>
      <c r="B357" s="40" t="s">
        <v>51</v>
      </c>
      <c r="C357" s="17"/>
      <c r="D357" s="17"/>
      <c r="E357" s="17"/>
      <c r="F357" s="17"/>
      <c r="G357" s="17"/>
      <c r="H357" s="52" t="s">
        <v>27</v>
      </c>
      <c r="I357" s="17"/>
      <c r="J357" s="20"/>
      <c r="K357" s="15"/>
      <c r="L357" s="15"/>
      <c r="M357" s="15"/>
      <c r="N357" s="15"/>
      <c r="O357" s="15"/>
      <c r="P357" s="15"/>
      <c r="Q357" s="15"/>
    </row>
    <row r="358" spans="1:17" ht="12.75">
      <c r="A358" s="273"/>
      <c r="B358" s="40" t="s">
        <v>51</v>
      </c>
      <c r="C358" s="17"/>
      <c r="D358" s="17"/>
      <c r="E358" s="17"/>
      <c r="F358" s="17"/>
      <c r="G358" s="17"/>
      <c r="H358" s="52" t="s">
        <v>28</v>
      </c>
      <c r="I358" s="17"/>
      <c r="J358" s="20"/>
      <c r="K358" s="15"/>
      <c r="L358" s="15"/>
      <c r="M358" s="15"/>
      <c r="N358" s="15"/>
      <c r="O358" s="15"/>
      <c r="P358" s="15"/>
      <c r="Q358" s="15"/>
    </row>
    <row r="359" spans="1:17" ht="12.75">
      <c r="A359" s="273"/>
      <c r="B359" s="40" t="s">
        <v>51</v>
      </c>
      <c r="C359" s="17"/>
      <c r="D359" s="17"/>
      <c r="E359" s="17"/>
      <c r="F359" s="17"/>
      <c r="G359" s="17"/>
      <c r="H359" s="52" t="s">
        <v>29</v>
      </c>
      <c r="I359" s="17"/>
      <c r="J359" s="20"/>
      <c r="K359" s="15"/>
      <c r="L359" s="15"/>
      <c r="M359" s="15"/>
      <c r="N359" s="15"/>
      <c r="O359" s="15"/>
      <c r="P359" s="15"/>
      <c r="Q359" s="15"/>
    </row>
    <row r="360" spans="1:17" ht="12.75">
      <c r="A360" s="273"/>
      <c r="B360" s="40" t="s">
        <v>51</v>
      </c>
      <c r="C360" s="17"/>
      <c r="D360" s="17"/>
      <c r="E360" s="17"/>
      <c r="F360" s="17"/>
      <c r="G360" s="17"/>
      <c r="H360" s="52" t="s">
        <v>30</v>
      </c>
      <c r="I360" s="17"/>
      <c r="J360" s="20"/>
      <c r="K360" s="15"/>
      <c r="L360" s="15"/>
      <c r="M360" s="15"/>
      <c r="N360" s="15"/>
      <c r="O360" s="15"/>
      <c r="P360" s="15"/>
      <c r="Q360" s="15"/>
    </row>
    <row r="361" spans="1:17" ht="12.75">
      <c r="A361" s="273"/>
      <c r="B361" s="40" t="s">
        <v>51</v>
      </c>
      <c r="C361" s="17"/>
      <c r="D361" s="17"/>
      <c r="E361" s="17"/>
      <c r="F361" s="17"/>
      <c r="G361" s="17"/>
      <c r="H361" s="52" t="s">
        <v>34</v>
      </c>
      <c r="I361" s="17"/>
      <c r="J361" s="20"/>
      <c r="K361" s="15"/>
      <c r="L361" s="15"/>
      <c r="M361" s="15"/>
      <c r="N361" s="15"/>
      <c r="O361" s="15"/>
      <c r="P361" s="15"/>
      <c r="Q361" s="15"/>
    </row>
    <row r="362" spans="1:17" ht="12.75">
      <c r="A362" s="273"/>
      <c r="B362" s="40" t="s">
        <v>51</v>
      </c>
      <c r="C362" s="17"/>
      <c r="D362" s="17"/>
      <c r="E362" s="17"/>
      <c r="F362" s="17"/>
      <c r="G362" s="17"/>
      <c r="H362" s="52" t="s">
        <v>35</v>
      </c>
      <c r="I362" s="17"/>
      <c r="J362" s="20"/>
      <c r="K362" s="15"/>
      <c r="L362" s="15"/>
      <c r="M362" s="15"/>
      <c r="N362" s="15"/>
      <c r="O362" s="15"/>
      <c r="P362" s="15"/>
      <c r="Q362" s="15"/>
    </row>
    <row r="363" spans="1:17" ht="12.75">
      <c r="A363" s="273"/>
      <c r="B363" s="40" t="s">
        <v>51</v>
      </c>
      <c r="C363" s="17"/>
      <c r="D363" s="17"/>
      <c r="E363" s="67"/>
      <c r="F363" s="17"/>
      <c r="G363" s="17"/>
      <c r="H363" s="52" t="s">
        <v>36</v>
      </c>
      <c r="I363" s="17"/>
      <c r="J363" s="20"/>
      <c r="K363" s="15"/>
      <c r="L363" s="15"/>
      <c r="M363" s="15"/>
      <c r="N363" s="15"/>
      <c r="O363" s="15"/>
      <c r="P363" s="15"/>
      <c r="Q363" s="15"/>
    </row>
    <row r="364" spans="1:17" ht="12.75">
      <c r="A364" s="273"/>
      <c r="B364" s="40" t="s">
        <v>51</v>
      </c>
      <c r="C364" s="17"/>
      <c r="D364" s="17"/>
      <c r="E364" s="17"/>
      <c r="F364" s="17"/>
      <c r="G364" s="17"/>
      <c r="H364" s="52" t="s">
        <v>37</v>
      </c>
      <c r="I364" s="17"/>
      <c r="J364" s="20"/>
      <c r="K364" s="15"/>
      <c r="L364" s="15"/>
      <c r="M364" s="15"/>
      <c r="N364" s="15"/>
      <c r="O364" s="15"/>
      <c r="P364" s="15"/>
      <c r="Q364" s="15"/>
    </row>
    <row r="365" spans="1:17" ht="13.5" thickBot="1">
      <c r="A365" s="274"/>
      <c r="B365" s="40" t="s">
        <v>51</v>
      </c>
      <c r="C365" s="17"/>
      <c r="D365" s="17"/>
      <c r="E365" s="17"/>
      <c r="F365" s="17"/>
      <c r="G365" s="17"/>
      <c r="H365" s="52" t="s">
        <v>38</v>
      </c>
      <c r="I365" s="17"/>
      <c r="J365" s="20"/>
      <c r="K365" s="15"/>
      <c r="L365" s="15"/>
      <c r="M365" s="15"/>
      <c r="N365" s="15"/>
      <c r="O365" s="15"/>
      <c r="P365" s="15"/>
      <c r="Q365" s="15"/>
    </row>
    <row r="366" spans="1:17" ht="13.5" thickTop="1">
      <c r="A366" s="272">
        <v>46108</v>
      </c>
      <c r="B366" s="16" t="s">
        <v>16</v>
      </c>
      <c r="C366" s="17"/>
      <c r="D366" s="17"/>
      <c r="E366" s="17"/>
      <c r="F366" s="17"/>
      <c r="G366" s="17"/>
      <c r="H366" s="52" t="s">
        <v>17</v>
      </c>
      <c r="I366" s="17"/>
      <c r="J366" s="20"/>
      <c r="K366" s="15"/>
      <c r="L366" s="15"/>
      <c r="M366" s="15"/>
      <c r="N366" s="15"/>
      <c r="O366" s="15"/>
      <c r="P366" s="15"/>
      <c r="Q366" s="15"/>
    </row>
    <row r="367" spans="1:17" ht="12.75">
      <c r="A367" s="273"/>
      <c r="B367" s="16" t="s">
        <v>16</v>
      </c>
      <c r="C367" s="17"/>
      <c r="D367" s="17"/>
      <c r="E367" s="17"/>
      <c r="F367" s="17"/>
      <c r="G367" s="17"/>
      <c r="H367" s="52" t="s">
        <v>22</v>
      </c>
      <c r="I367" s="17"/>
      <c r="J367" s="20"/>
      <c r="K367" s="15"/>
      <c r="L367" s="15"/>
      <c r="M367" s="15"/>
      <c r="N367" s="15"/>
      <c r="O367" s="15"/>
      <c r="P367" s="15"/>
      <c r="Q367" s="15"/>
    </row>
    <row r="368" spans="1:17" ht="12.75">
      <c r="A368" s="273"/>
      <c r="B368" s="16" t="s">
        <v>16</v>
      </c>
      <c r="C368" s="17"/>
      <c r="D368" s="17"/>
      <c r="E368" s="17"/>
      <c r="F368" s="17"/>
      <c r="G368" s="17"/>
      <c r="H368" s="52" t="s">
        <v>24</v>
      </c>
      <c r="I368" s="17"/>
      <c r="J368" s="20"/>
      <c r="K368" s="15"/>
      <c r="L368" s="15"/>
      <c r="M368" s="15"/>
      <c r="N368" s="15"/>
      <c r="O368" s="15"/>
      <c r="P368" s="15"/>
      <c r="Q368" s="15"/>
    </row>
    <row r="369" spans="1:17" ht="12.75">
      <c r="A369" s="273"/>
      <c r="B369" s="16" t="s">
        <v>16</v>
      </c>
      <c r="C369" s="17"/>
      <c r="D369" s="17"/>
      <c r="E369" s="17"/>
      <c r="F369" s="17"/>
      <c r="G369" s="17"/>
      <c r="H369" s="52" t="s">
        <v>25</v>
      </c>
      <c r="I369" s="17"/>
      <c r="J369" s="20"/>
      <c r="K369" s="15"/>
      <c r="L369" s="15"/>
      <c r="M369" s="15"/>
      <c r="N369" s="15"/>
      <c r="O369" s="15"/>
      <c r="P369" s="15"/>
      <c r="Q369" s="15"/>
    </row>
    <row r="370" spans="1:17" ht="12.75">
      <c r="A370" s="273"/>
      <c r="B370" s="16" t="s">
        <v>16</v>
      </c>
      <c r="C370" s="17"/>
      <c r="D370" s="17"/>
      <c r="E370" s="17"/>
      <c r="F370" s="17"/>
      <c r="G370" s="17"/>
      <c r="H370" s="52" t="s">
        <v>26</v>
      </c>
      <c r="I370" s="17"/>
      <c r="J370" s="20"/>
      <c r="K370" s="15"/>
      <c r="L370" s="15"/>
      <c r="M370" s="15"/>
      <c r="N370" s="15"/>
      <c r="O370" s="15"/>
      <c r="P370" s="15"/>
      <c r="Q370" s="15"/>
    </row>
    <row r="371" spans="1:17" ht="12.75">
      <c r="A371" s="273"/>
      <c r="B371" s="16" t="s">
        <v>16</v>
      </c>
      <c r="C371" s="17"/>
      <c r="D371" s="17"/>
      <c r="E371" s="17"/>
      <c r="F371" s="17"/>
      <c r="G371" s="17"/>
      <c r="H371" s="52" t="s">
        <v>27</v>
      </c>
      <c r="I371" s="17"/>
      <c r="J371" s="20"/>
      <c r="K371" s="15"/>
      <c r="L371" s="15"/>
      <c r="M371" s="15"/>
      <c r="N371" s="15"/>
      <c r="O371" s="15"/>
      <c r="P371" s="15"/>
      <c r="Q371" s="15"/>
    </row>
    <row r="372" spans="1:17" ht="12.75">
      <c r="A372" s="273"/>
      <c r="B372" s="16" t="s">
        <v>16</v>
      </c>
      <c r="C372" s="17"/>
      <c r="D372" s="17"/>
      <c r="E372" s="17"/>
      <c r="F372" s="17"/>
      <c r="G372" s="17"/>
      <c r="H372" s="52" t="s">
        <v>28</v>
      </c>
      <c r="I372" s="17"/>
      <c r="J372" s="20"/>
      <c r="K372" s="15"/>
      <c r="L372" s="15"/>
      <c r="M372" s="15"/>
      <c r="N372" s="15"/>
      <c r="O372" s="15"/>
      <c r="P372" s="15"/>
      <c r="Q372" s="15"/>
    </row>
    <row r="373" spans="1:17" ht="12.75">
      <c r="A373" s="273"/>
      <c r="B373" s="16" t="s">
        <v>16</v>
      </c>
      <c r="C373" s="17"/>
      <c r="D373" s="17"/>
      <c r="E373" s="17"/>
      <c r="F373" s="17"/>
      <c r="G373" s="17"/>
      <c r="H373" s="52" t="s">
        <v>29</v>
      </c>
      <c r="I373" s="17"/>
      <c r="J373" s="20"/>
      <c r="K373" s="15"/>
      <c r="L373" s="15"/>
      <c r="M373" s="15"/>
      <c r="N373" s="15"/>
      <c r="O373" s="15"/>
      <c r="P373" s="15"/>
      <c r="Q373" s="15"/>
    </row>
    <row r="374" spans="1:17" ht="12.75">
      <c r="A374" s="273"/>
      <c r="B374" s="16" t="s">
        <v>16</v>
      </c>
      <c r="C374" s="17"/>
      <c r="D374" s="17"/>
      <c r="E374" s="17"/>
      <c r="F374" s="17"/>
      <c r="G374" s="17"/>
      <c r="H374" s="52" t="s">
        <v>30</v>
      </c>
      <c r="I374" s="17"/>
      <c r="J374" s="20"/>
      <c r="K374" s="15"/>
      <c r="L374" s="15"/>
      <c r="M374" s="15"/>
      <c r="N374" s="15"/>
      <c r="O374" s="15"/>
      <c r="P374" s="15"/>
      <c r="Q374" s="15"/>
    </row>
    <row r="375" spans="1:17" ht="12.75">
      <c r="A375" s="273"/>
      <c r="B375" s="16" t="s">
        <v>16</v>
      </c>
      <c r="C375" s="17"/>
      <c r="D375" s="17"/>
      <c r="E375" s="17"/>
      <c r="F375" s="17"/>
      <c r="G375" s="17"/>
      <c r="H375" s="52" t="s">
        <v>34</v>
      </c>
      <c r="I375" s="17"/>
      <c r="J375" s="20"/>
      <c r="K375" s="15"/>
      <c r="L375" s="15"/>
      <c r="M375" s="15"/>
      <c r="N375" s="15"/>
      <c r="O375" s="15"/>
      <c r="P375" s="15"/>
      <c r="Q375" s="15"/>
    </row>
    <row r="376" spans="1:17" ht="12.75">
      <c r="A376" s="273"/>
      <c r="B376" s="16" t="s">
        <v>16</v>
      </c>
      <c r="C376" s="17"/>
      <c r="D376" s="17"/>
      <c r="E376" s="17"/>
      <c r="F376" s="17"/>
      <c r="G376" s="17"/>
      <c r="H376" s="52" t="s">
        <v>35</v>
      </c>
      <c r="I376" s="17"/>
      <c r="J376" s="20"/>
      <c r="K376" s="15"/>
      <c r="L376" s="15"/>
      <c r="M376" s="15"/>
      <c r="N376" s="15"/>
      <c r="O376" s="15"/>
      <c r="P376" s="15"/>
      <c r="Q376" s="15"/>
    </row>
    <row r="377" spans="1:17" ht="12.75">
      <c r="A377" s="273"/>
      <c r="B377" s="16" t="s">
        <v>16</v>
      </c>
      <c r="C377" s="17"/>
      <c r="D377" s="17"/>
      <c r="E377" s="17"/>
      <c r="F377" s="17"/>
      <c r="G377" s="17"/>
      <c r="H377" s="52" t="s">
        <v>36</v>
      </c>
      <c r="I377" s="17"/>
      <c r="J377" s="20"/>
      <c r="K377" s="15"/>
      <c r="L377" s="15"/>
      <c r="M377" s="15"/>
      <c r="N377" s="15"/>
      <c r="O377" s="15"/>
      <c r="P377" s="15"/>
      <c r="Q377" s="15"/>
    </row>
    <row r="378" spans="1:17" ht="12.75">
      <c r="A378" s="273"/>
      <c r="B378" s="16" t="s">
        <v>16</v>
      </c>
      <c r="C378" s="17"/>
      <c r="D378" s="17"/>
      <c r="E378" s="17"/>
      <c r="F378" s="17"/>
      <c r="G378" s="17"/>
      <c r="H378" s="52" t="s">
        <v>37</v>
      </c>
      <c r="I378" s="17"/>
      <c r="J378" s="20"/>
      <c r="K378" s="15"/>
      <c r="L378" s="15"/>
      <c r="M378" s="15"/>
      <c r="N378" s="15"/>
      <c r="O378" s="15"/>
      <c r="P378" s="15"/>
      <c r="Q378" s="15"/>
    </row>
    <row r="379" spans="1:17" ht="13.5" thickBot="1">
      <c r="A379" s="274"/>
      <c r="B379" s="16" t="s">
        <v>16</v>
      </c>
      <c r="C379" s="17"/>
      <c r="D379" s="17"/>
      <c r="E379" s="17"/>
      <c r="F379" s="17"/>
      <c r="G379" s="17"/>
      <c r="H379" s="52" t="s">
        <v>38</v>
      </c>
      <c r="I379" s="17"/>
      <c r="J379" s="20"/>
      <c r="K379" s="15"/>
      <c r="L379" s="15"/>
      <c r="M379" s="15"/>
      <c r="N379" s="15"/>
      <c r="O379" s="15"/>
      <c r="P379" s="15"/>
      <c r="Q379" s="15"/>
    </row>
    <row r="380" spans="1:17" ht="13.5" thickTop="1">
      <c r="A380" s="272">
        <v>46109</v>
      </c>
      <c r="B380" s="16" t="s">
        <v>16</v>
      </c>
      <c r="C380" s="17"/>
      <c r="D380" s="17"/>
      <c r="E380" s="17"/>
      <c r="F380" s="17"/>
      <c r="G380" s="17"/>
      <c r="H380" s="52" t="s">
        <v>17</v>
      </c>
      <c r="I380" s="17"/>
      <c r="J380" s="20"/>
      <c r="K380" s="15"/>
      <c r="L380" s="15"/>
      <c r="M380" s="15"/>
      <c r="N380" s="15"/>
      <c r="O380" s="15"/>
      <c r="P380" s="15"/>
      <c r="Q380" s="15"/>
    </row>
    <row r="381" spans="1:17" ht="12.75">
      <c r="A381" s="273"/>
      <c r="B381" s="16" t="s">
        <v>16</v>
      </c>
      <c r="C381" s="17"/>
      <c r="D381" s="17"/>
      <c r="E381" s="17"/>
      <c r="F381" s="17"/>
      <c r="G381" s="17"/>
      <c r="H381" s="52" t="s">
        <v>22</v>
      </c>
      <c r="I381" s="17"/>
      <c r="J381" s="20"/>
      <c r="K381" s="15"/>
      <c r="L381" s="15"/>
      <c r="M381" s="15"/>
      <c r="N381" s="15"/>
      <c r="O381" s="15"/>
      <c r="P381" s="15"/>
      <c r="Q381" s="15"/>
    </row>
    <row r="382" spans="1:17" ht="12.75">
      <c r="A382" s="273"/>
      <c r="B382" s="16" t="s">
        <v>16</v>
      </c>
      <c r="C382" s="17"/>
      <c r="D382" s="17"/>
      <c r="E382" s="17"/>
      <c r="F382" s="17"/>
      <c r="G382" s="17"/>
      <c r="H382" s="52" t="s">
        <v>24</v>
      </c>
      <c r="I382" s="17"/>
      <c r="J382" s="20"/>
      <c r="K382" s="15"/>
      <c r="L382" s="15"/>
      <c r="M382" s="15"/>
      <c r="N382" s="15"/>
      <c r="O382" s="15"/>
      <c r="P382" s="15"/>
      <c r="Q382" s="15"/>
    </row>
    <row r="383" spans="1:17" ht="12.75">
      <c r="A383" s="273"/>
      <c r="B383" s="16" t="s">
        <v>16</v>
      </c>
      <c r="C383" s="17"/>
      <c r="D383" s="17"/>
      <c r="E383" s="17"/>
      <c r="F383" s="17"/>
      <c r="G383" s="17"/>
      <c r="H383" s="52" t="s">
        <v>25</v>
      </c>
      <c r="I383" s="17"/>
      <c r="J383" s="20"/>
      <c r="K383" s="15"/>
      <c r="L383" s="15"/>
      <c r="M383" s="15"/>
      <c r="N383" s="15"/>
      <c r="O383" s="15"/>
      <c r="P383" s="15"/>
      <c r="Q383" s="15"/>
    </row>
    <row r="384" spans="1:17" ht="12.75">
      <c r="A384" s="273"/>
      <c r="B384" s="16" t="s">
        <v>16</v>
      </c>
      <c r="C384" s="17"/>
      <c r="D384" s="17"/>
      <c r="E384" s="17"/>
      <c r="F384" s="17"/>
      <c r="G384" s="17"/>
      <c r="H384" s="52" t="s">
        <v>26</v>
      </c>
      <c r="I384" s="17"/>
      <c r="J384" s="20"/>
      <c r="K384" s="15"/>
      <c r="L384" s="15"/>
      <c r="M384" s="15"/>
      <c r="N384" s="15"/>
      <c r="O384" s="15"/>
      <c r="P384" s="15"/>
      <c r="Q384" s="15"/>
    </row>
    <row r="385" spans="1:17" ht="12.75">
      <c r="A385" s="273"/>
      <c r="B385" s="16" t="s">
        <v>16</v>
      </c>
      <c r="C385" s="17"/>
      <c r="D385" s="17"/>
      <c r="E385" s="17"/>
      <c r="F385" s="17"/>
      <c r="G385" s="17"/>
      <c r="H385" s="52" t="s">
        <v>27</v>
      </c>
      <c r="I385" s="17"/>
      <c r="J385" s="20"/>
      <c r="K385" s="15"/>
      <c r="L385" s="15"/>
      <c r="M385" s="15"/>
      <c r="N385" s="15"/>
      <c r="O385" s="15"/>
      <c r="P385" s="15"/>
      <c r="Q385" s="15"/>
    </row>
    <row r="386" spans="1:17" ht="12.75">
      <c r="A386" s="273"/>
      <c r="B386" s="16" t="s">
        <v>16</v>
      </c>
      <c r="C386" s="17"/>
      <c r="D386" s="17"/>
      <c r="E386" s="17"/>
      <c r="F386" s="17"/>
      <c r="G386" s="17"/>
      <c r="H386" s="52" t="s">
        <v>28</v>
      </c>
      <c r="I386" s="17"/>
      <c r="J386" s="20"/>
      <c r="K386" s="15"/>
      <c r="L386" s="15"/>
      <c r="M386" s="15"/>
      <c r="N386" s="15"/>
      <c r="O386" s="15"/>
      <c r="P386" s="15"/>
      <c r="Q386" s="15"/>
    </row>
    <row r="387" spans="1:17" ht="12.75">
      <c r="A387" s="273"/>
      <c r="B387" s="16" t="s">
        <v>16</v>
      </c>
      <c r="C387" s="17"/>
      <c r="D387" s="17"/>
      <c r="E387" s="17"/>
      <c r="F387" s="17"/>
      <c r="G387" s="17"/>
      <c r="H387" s="52" t="s">
        <v>29</v>
      </c>
      <c r="I387" s="17"/>
      <c r="J387" s="20"/>
      <c r="K387" s="15"/>
      <c r="L387" s="15"/>
      <c r="M387" s="15"/>
      <c r="N387" s="15"/>
      <c r="O387" s="15"/>
      <c r="P387" s="15"/>
      <c r="Q387" s="15"/>
    </row>
    <row r="388" spans="1:17" ht="12.75">
      <c r="A388" s="273"/>
      <c r="B388" s="16" t="s">
        <v>16</v>
      </c>
      <c r="C388" s="17"/>
      <c r="D388" s="17"/>
      <c r="E388" s="17"/>
      <c r="F388" s="17"/>
      <c r="G388" s="17"/>
      <c r="H388" s="52" t="s">
        <v>30</v>
      </c>
      <c r="I388" s="17"/>
      <c r="J388" s="20"/>
      <c r="K388" s="15"/>
      <c r="L388" s="15"/>
      <c r="M388" s="15"/>
      <c r="N388" s="15"/>
      <c r="O388" s="15"/>
      <c r="P388" s="15"/>
      <c r="Q388" s="15"/>
    </row>
    <row r="389" spans="1:17" ht="12.75">
      <c r="A389" s="273"/>
      <c r="B389" s="16" t="s">
        <v>16</v>
      </c>
      <c r="C389" s="17"/>
      <c r="D389" s="17"/>
      <c r="E389" s="17"/>
      <c r="F389" s="17"/>
      <c r="G389" s="17"/>
      <c r="H389" s="52" t="s">
        <v>34</v>
      </c>
      <c r="I389" s="17"/>
      <c r="J389" s="20"/>
      <c r="K389" s="15"/>
      <c r="L389" s="15"/>
      <c r="M389" s="15"/>
      <c r="N389" s="15"/>
      <c r="O389" s="15"/>
      <c r="P389" s="15"/>
      <c r="Q389" s="15"/>
    </row>
    <row r="390" spans="1:17" ht="12.75">
      <c r="A390" s="273"/>
      <c r="B390" s="16" t="s">
        <v>16</v>
      </c>
      <c r="C390" s="17"/>
      <c r="D390" s="17"/>
      <c r="E390" s="17"/>
      <c r="F390" s="17"/>
      <c r="G390" s="17"/>
      <c r="H390" s="52" t="s">
        <v>35</v>
      </c>
      <c r="I390" s="17"/>
      <c r="J390" s="20"/>
      <c r="K390" s="15"/>
      <c r="L390" s="15"/>
      <c r="M390" s="15"/>
      <c r="N390" s="15"/>
      <c r="O390" s="15"/>
      <c r="P390" s="15"/>
      <c r="Q390" s="15"/>
    </row>
    <row r="391" spans="1:17" ht="12.75">
      <c r="A391" s="273"/>
      <c r="B391" s="16" t="s">
        <v>16</v>
      </c>
      <c r="C391" s="17"/>
      <c r="D391" s="17"/>
      <c r="E391" s="17"/>
      <c r="F391" s="17"/>
      <c r="G391" s="17"/>
      <c r="H391" s="52" t="s">
        <v>36</v>
      </c>
      <c r="I391" s="17"/>
      <c r="J391" s="20"/>
      <c r="K391" s="15"/>
      <c r="L391" s="15"/>
      <c r="M391" s="15"/>
      <c r="N391" s="15"/>
      <c r="O391" s="15"/>
      <c r="P391" s="15"/>
      <c r="Q391" s="15"/>
    </row>
    <row r="392" spans="1:17" ht="12.75">
      <c r="A392" s="273"/>
      <c r="B392" s="16" t="s">
        <v>16</v>
      </c>
      <c r="C392" s="17"/>
      <c r="D392" s="17"/>
      <c r="E392" s="17"/>
      <c r="F392" s="17"/>
      <c r="G392" s="17"/>
      <c r="H392" s="52" t="s">
        <v>37</v>
      </c>
      <c r="I392" s="17"/>
      <c r="J392" s="20"/>
      <c r="K392" s="15"/>
      <c r="L392" s="15"/>
      <c r="M392" s="15"/>
      <c r="N392" s="15"/>
      <c r="O392" s="15"/>
      <c r="P392" s="15"/>
      <c r="Q392" s="15"/>
    </row>
    <row r="393" spans="1:17" ht="13.5" thickBot="1">
      <c r="A393" s="274"/>
      <c r="B393" s="16" t="s">
        <v>16</v>
      </c>
      <c r="C393" s="17"/>
      <c r="D393" s="17"/>
      <c r="E393" s="17"/>
      <c r="F393" s="17"/>
      <c r="G393" s="17"/>
      <c r="H393" s="52" t="s">
        <v>38</v>
      </c>
      <c r="I393" s="17"/>
      <c r="J393" s="20"/>
      <c r="K393" s="15"/>
      <c r="L393" s="15"/>
      <c r="M393" s="15"/>
      <c r="N393" s="15"/>
      <c r="O393" s="15"/>
      <c r="P393" s="15"/>
      <c r="Q393" s="15"/>
    </row>
    <row r="394" spans="1:17" ht="13.5" thickTop="1">
      <c r="A394" s="272">
        <v>46110</v>
      </c>
      <c r="B394" s="16" t="s">
        <v>16</v>
      </c>
      <c r="C394" s="17"/>
      <c r="D394" s="17"/>
      <c r="E394" s="17"/>
      <c r="F394" s="17"/>
      <c r="G394" s="17"/>
      <c r="H394" s="52" t="s">
        <v>17</v>
      </c>
      <c r="I394" s="17"/>
      <c r="J394" s="20"/>
      <c r="K394" s="15"/>
      <c r="L394" s="15"/>
      <c r="M394" s="15"/>
      <c r="N394" s="15"/>
      <c r="O394" s="15"/>
      <c r="P394" s="15"/>
      <c r="Q394" s="15"/>
    </row>
    <row r="395" spans="1:17" ht="12.75">
      <c r="A395" s="273"/>
      <c r="B395" s="16" t="s">
        <v>16</v>
      </c>
      <c r="C395" s="17"/>
      <c r="D395" s="17"/>
      <c r="E395" s="17"/>
      <c r="F395" s="17"/>
      <c r="G395" s="17"/>
      <c r="H395" s="52" t="s">
        <v>22</v>
      </c>
      <c r="I395" s="17"/>
      <c r="J395" s="20"/>
      <c r="K395" s="15"/>
      <c r="L395" s="15"/>
      <c r="M395" s="15"/>
      <c r="N395" s="15"/>
      <c r="O395" s="15"/>
      <c r="P395" s="15"/>
      <c r="Q395" s="15"/>
    </row>
    <row r="396" spans="1:17" ht="12.75">
      <c r="A396" s="273"/>
      <c r="B396" s="16" t="s">
        <v>16</v>
      </c>
      <c r="C396" s="17"/>
      <c r="D396" s="17"/>
      <c r="E396" s="17"/>
      <c r="F396" s="17"/>
      <c r="G396" s="17"/>
      <c r="H396" s="52" t="s">
        <v>24</v>
      </c>
      <c r="I396" s="17"/>
      <c r="J396" s="20"/>
      <c r="K396" s="15"/>
      <c r="L396" s="15"/>
      <c r="M396" s="15"/>
      <c r="N396" s="15"/>
      <c r="O396" s="15"/>
      <c r="P396" s="15"/>
      <c r="Q396" s="15"/>
    </row>
    <row r="397" spans="1:17" ht="12.75">
      <c r="A397" s="273"/>
      <c r="B397" s="16" t="s">
        <v>16</v>
      </c>
      <c r="C397" s="17"/>
      <c r="D397" s="17"/>
      <c r="E397" s="17"/>
      <c r="F397" s="17"/>
      <c r="G397" s="17"/>
      <c r="H397" s="52" t="s">
        <v>25</v>
      </c>
      <c r="I397" s="17"/>
      <c r="J397" s="20"/>
      <c r="K397" s="15"/>
      <c r="L397" s="15"/>
      <c r="M397" s="15"/>
      <c r="N397" s="15"/>
      <c r="O397" s="15"/>
      <c r="P397" s="15"/>
      <c r="Q397" s="15"/>
    </row>
    <row r="398" spans="1:17" ht="12.75">
      <c r="A398" s="273"/>
      <c r="B398" s="16" t="s">
        <v>16</v>
      </c>
      <c r="C398" s="17"/>
      <c r="D398" s="17"/>
      <c r="E398" s="17"/>
      <c r="F398" s="17"/>
      <c r="G398" s="17"/>
      <c r="H398" s="52" t="s">
        <v>26</v>
      </c>
      <c r="I398" s="17"/>
      <c r="J398" s="20"/>
      <c r="K398" s="15"/>
      <c r="L398" s="15"/>
      <c r="M398" s="15"/>
      <c r="N398" s="15"/>
      <c r="O398" s="15"/>
      <c r="P398" s="15"/>
      <c r="Q398" s="15"/>
    </row>
    <row r="399" spans="1:17" ht="12.75">
      <c r="A399" s="273"/>
      <c r="B399" s="16" t="s">
        <v>16</v>
      </c>
      <c r="C399" s="17"/>
      <c r="D399" s="17"/>
      <c r="E399" s="17"/>
      <c r="F399" s="17"/>
      <c r="G399" s="17"/>
      <c r="H399" s="52" t="s">
        <v>27</v>
      </c>
      <c r="I399" s="17"/>
      <c r="J399" s="20"/>
      <c r="K399" s="15"/>
      <c r="L399" s="15"/>
      <c r="M399" s="15"/>
      <c r="N399" s="15"/>
      <c r="O399" s="15"/>
      <c r="P399" s="15"/>
      <c r="Q399" s="15"/>
    </row>
    <row r="400" spans="1:17" ht="12.75">
      <c r="A400" s="273"/>
      <c r="B400" s="16" t="s">
        <v>16</v>
      </c>
      <c r="C400" s="17"/>
      <c r="D400" s="17"/>
      <c r="E400" s="17"/>
      <c r="F400" s="17"/>
      <c r="G400" s="17"/>
      <c r="H400" s="52" t="s">
        <v>28</v>
      </c>
      <c r="I400" s="17"/>
      <c r="J400" s="20"/>
      <c r="K400" s="15"/>
      <c r="L400" s="15"/>
      <c r="M400" s="15"/>
      <c r="N400" s="15"/>
      <c r="O400" s="15"/>
      <c r="P400" s="15"/>
      <c r="Q400" s="15"/>
    </row>
    <row r="401" spans="1:17" ht="12.75">
      <c r="A401" s="273"/>
      <c r="B401" s="16" t="s">
        <v>16</v>
      </c>
      <c r="C401" s="17"/>
      <c r="D401" s="17"/>
      <c r="E401" s="17"/>
      <c r="F401" s="17"/>
      <c r="G401" s="17"/>
      <c r="H401" s="52" t="s">
        <v>29</v>
      </c>
      <c r="I401" s="17"/>
      <c r="J401" s="20"/>
      <c r="K401" s="15"/>
      <c r="L401" s="15"/>
      <c r="M401" s="15"/>
      <c r="N401" s="15"/>
      <c r="O401" s="15"/>
      <c r="P401" s="15"/>
      <c r="Q401" s="15"/>
    </row>
    <row r="402" spans="1:17" ht="12.75">
      <c r="A402" s="273"/>
      <c r="B402" s="16" t="s">
        <v>16</v>
      </c>
      <c r="C402" s="17"/>
      <c r="D402" s="17"/>
      <c r="E402" s="17"/>
      <c r="F402" s="17"/>
      <c r="G402" s="17"/>
      <c r="H402" s="52" t="s">
        <v>30</v>
      </c>
      <c r="I402" s="17"/>
      <c r="J402" s="20"/>
      <c r="K402" s="15"/>
      <c r="L402" s="15"/>
      <c r="M402" s="15"/>
      <c r="N402" s="15"/>
      <c r="O402" s="15"/>
      <c r="P402" s="15"/>
      <c r="Q402" s="15"/>
    </row>
    <row r="403" spans="1:17" ht="12.75">
      <c r="A403" s="273"/>
      <c r="B403" s="16" t="s">
        <v>16</v>
      </c>
      <c r="C403" s="17"/>
      <c r="D403" s="17"/>
      <c r="E403" s="17"/>
      <c r="F403" s="17"/>
      <c r="G403" s="17"/>
      <c r="H403" s="52" t="s">
        <v>34</v>
      </c>
      <c r="I403" s="17"/>
      <c r="J403" s="20"/>
      <c r="K403" s="15"/>
      <c r="L403" s="15"/>
      <c r="M403" s="15"/>
      <c r="N403" s="15"/>
      <c r="O403" s="15"/>
      <c r="P403" s="15"/>
      <c r="Q403" s="15"/>
    </row>
    <row r="404" spans="1:17" ht="12.75">
      <c r="A404" s="273"/>
      <c r="B404" s="16" t="s">
        <v>16</v>
      </c>
      <c r="C404" s="17"/>
      <c r="D404" s="17"/>
      <c r="E404" s="17"/>
      <c r="F404" s="17"/>
      <c r="G404" s="17"/>
      <c r="H404" s="52" t="s">
        <v>35</v>
      </c>
      <c r="I404" s="17"/>
      <c r="J404" s="20"/>
      <c r="K404" s="15"/>
      <c r="L404" s="15"/>
      <c r="M404" s="15"/>
      <c r="N404" s="15"/>
      <c r="O404" s="15"/>
      <c r="P404" s="15"/>
      <c r="Q404" s="15"/>
    </row>
    <row r="405" spans="1:17" ht="12.75">
      <c r="A405" s="273"/>
      <c r="B405" s="16" t="s">
        <v>16</v>
      </c>
      <c r="C405" s="17"/>
      <c r="D405" s="17"/>
      <c r="E405" s="17"/>
      <c r="F405" s="17"/>
      <c r="G405" s="17"/>
      <c r="H405" s="52" t="s">
        <v>36</v>
      </c>
      <c r="I405" s="17"/>
      <c r="J405" s="20"/>
      <c r="K405" s="15"/>
      <c r="L405" s="15"/>
      <c r="M405" s="15"/>
      <c r="N405" s="15"/>
      <c r="O405" s="15"/>
      <c r="P405" s="15"/>
      <c r="Q405" s="15"/>
    </row>
    <row r="406" spans="1:17" ht="12.75">
      <c r="A406" s="273"/>
      <c r="B406" s="16" t="s">
        <v>16</v>
      </c>
      <c r="C406" s="17"/>
      <c r="D406" s="17"/>
      <c r="E406" s="17"/>
      <c r="F406" s="17"/>
      <c r="G406" s="17"/>
      <c r="H406" s="52" t="s">
        <v>37</v>
      </c>
      <c r="I406" s="17"/>
      <c r="J406" s="20"/>
      <c r="K406" s="15"/>
      <c r="L406" s="15"/>
      <c r="M406" s="15"/>
      <c r="N406" s="15"/>
      <c r="O406" s="15"/>
      <c r="P406" s="15"/>
      <c r="Q406" s="15"/>
    </row>
    <row r="407" spans="1:17" ht="13.5" thickBot="1">
      <c r="A407" s="274"/>
      <c r="B407" s="16" t="s">
        <v>16</v>
      </c>
      <c r="C407" s="17"/>
      <c r="D407" s="17"/>
      <c r="E407" s="17"/>
      <c r="F407" s="17"/>
      <c r="G407" s="17"/>
      <c r="H407" s="52" t="s">
        <v>38</v>
      </c>
      <c r="I407" s="17"/>
      <c r="J407" s="20"/>
      <c r="K407" s="15"/>
      <c r="L407" s="15"/>
      <c r="M407" s="15"/>
      <c r="N407" s="15"/>
      <c r="O407" s="15"/>
      <c r="P407" s="15"/>
      <c r="Q407" s="15"/>
    </row>
    <row r="408" spans="1:17" ht="13.5" thickTop="1">
      <c r="A408" s="272">
        <v>46111</v>
      </c>
      <c r="B408" s="16" t="s">
        <v>78</v>
      </c>
      <c r="C408" s="17"/>
      <c r="D408" s="70"/>
      <c r="E408" s="70"/>
      <c r="F408" s="70"/>
      <c r="G408" s="17"/>
      <c r="H408" s="52" t="s">
        <v>17</v>
      </c>
      <c r="I408" s="17"/>
      <c r="J408" s="20"/>
      <c r="K408" s="15"/>
      <c r="L408" s="15"/>
      <c r="M408" s="15"/>
      <c r="N408" s="15"/>
      <c r="O408" s="15"/>
      <c r="P408" s="15"/>
      <c r="Q408" s="15"/>
    </row>
    <row r="409" spans="1:17" ht="12.75">
      <c r="A409" s="273"/>
      <c r="B409" s="16" t="s">
        <v>78</v>
      </c>
      <c r="C409" s="17"/>
      <c r="D409" s="70"/>
      <c r="E409" s="70"/>
      <c r="F409" s="70"/>
      <c r="G409" s="17"/>
      <c r="H409" s="52" t="s">
        <v>22</v>
      </c>
      <c r="I409" s="17"/>
      <c r="J409" s="20"/>
      <c r="K409" s="15"/>
      <c r="L409" s="15"/>
      <c r="M409" s="15"/>
      <c r="N409" s="15"/>
      <c r="O409" s="15"/>
      <c r="P409" s="15"/>
      <c r="Q409" s="15"/>
    </row>
    <row r="410" spans="1:17" ht="12.75">
      <c r="A410" s="273"/>
      <c r="B410" s="16" t="s">
        <v>78</v>
      </c>
      <c r="C410" s="17"/>
      <c r="D410" s="70"/>
      <c r="E410" s="70"/>
      <c r="F410" s="70"/>
      <c r="G410" s="17"/>
      <c r="H410" s="52" t="s">
        <v>24</v>
      </c>
      <c r="I410" s="17"/>
      <c r="J410" s="20"/>
      <c r="K410" s="15"/>
      <c r="L410" s="15"/>
      <c r="M410" s="15"/>
      <c r="N410" s="15"/>
      <c r="O410" s="15"/>
      <c r="P410" s="15"/>
      <c r="Q410" s="15"/>
    </row>
    <row r="411" spans="1:17" ht="12.75">
      <c r="A411" s="273"/>
      <c r="B411" s="16" t="s">
        <v>78</v>
      </c>
      <c r="C411" s="17"/>
      <c r="D411" s="70"/>
      <c r="E411" s="70"/>
      <c r="F411" s="70"/>
      <c r="G411" s="17"/>
      <c r="H411" s="52" t="s">
        <v>25</v>
      </c>
      <c r="I411" s="17"/>
      <c r="J411" s="20"/>
      <c r="K411" s="15"/>
      <c r="L411" s="15"/>
      <c r="M411" s="15"/>
      <c r="N411" s="15"/>
      <c r="O411" s="15"/>
      <c r="P411" s="15"/>
      <c r="Q411" s="15"/>
    </row>
    <row r="412" spans="1:17" ht="12.75">
      <c r="A412" s="273"/>
      <c r="B412" s="16" t="s">
        <v>78</v>
      </c>
      <c r="C412" s="17"/>
      <c r="D412" s="70"/>
      <c r="E412" s="70"/>
      <c r="F412" s="70"/>
      <c r="G412" s="17"/>
      <c r="H412" s="52" t="s">
        <v>26</v>
      </c>
      <c r="I412" s="17"/>
      <c r="J412" s="20"/>
      <c r="K412" s="15"/>
      <c r="L412" s="15"/>
      <c r="M412" s="15"/>
      <c r="N412" s="15"/>
      <c r="O412" s="15"/>
      <c r="P412" s="15"/>
      <c r="Q412" s="15"/>
    </row>
    <row r="413" spans="1:17" ht="12.75">
      <c r="A413" s="273"/>
      <c r="B413" s="16" t="s">
        <v>78</v>
      </c>
      <c r="C413" s="17"/>
      <c r="D413" s="70"/>
      <c r="E413" s="70"/>
      <c r="F413" s="70"/>
      <c r="G413" s="17"/>
      <c r="H413" s="52" t="s">
        <v>27</v>
      </c>
      <c r="I413" s="17"/>
      <c r="J413" s="20"/>
      <c r="K413" s="15"/>
      <c r="L413" s="15"/>
      <c r="M413" s="15"/>
      <c r="N413" s="15"/>
      <c r="O413" s="15"/>
      <c r="P413" s="15"/>
      <c r="Q413" s="15"/>
    </row>
    <row r="414" spans="1:17" ht="12.75">
      <c r="A414" s="273"/>
      <c r="B414" s="16" t="s">
        <v>78</v>
      </c>
      <c r="C414" s="17"/>
      <c r="D414" s="70"/>
      <c r="E414" s="70"/>
      <c r="F414" s="70"/>
      <c r="G414" s="17"/>
      <c r="H414" s="52" t="s">
        <v>28</v>
      </c>
      <c r="I414" s="17"/>
      <c r="J414" s="17"/>
      <c r="K414" s="22"/>
      <c r="L414" s="22"/>
      <c r="M414" s="22"/>
      <c r="N414" s="22"/>
      <c r="O414" s="22"/>
      <c r="P414" s="15"/>
      <c r="Q414" s="15"/>
    </row>
    <row r="415" spans="1:17" ht="12.75">
      <c r="A415" s="273"/>
      <c r="B415" s="16" t="s">
        <v>78</v>
      </c>
      <c r="C415" s="17"/>
      <c r="D415" s="70"/>
      <c r="E415" s="70"/>
      <c r="F415" s="70"/>
      <c r="G415" s="17"/>
      <c r="H415" s="52" t="s">
        <v>29</v>
      </c>
      <c r="I415" s="17"/>
      <c r="J415" s="17"/>
      <c r="K415" s="22"/>
      <c r="L415" s="22"/>
      <c r="M415" s="22"/>
      <c r="N415" s="22"/>
      <c r="O415" s="22"/>
      <c r="P415" s="15"/>
      <c r="Q415" s="15"/>
    </row>
    <row r="416" spans="1:17" ht="12.75">
      <c r="A416" s="273"/>
      <c r="B416" s="16" t="s">
        <v>78</v>
      </c>
      <c r="C416" s="17"/>
      <c r="D416" s="70"/>
      <c r="E416" s="70"/>
      <c r="F416" s="70"/>
      <c r="G416" s="17"/>
      <c r="H416" s="52" t="s">
        <v>30</v>
      </c>
      <c r="I416" s="17"/>
      <c r="J416" s="17"/>
      <c r="K416" s="22"/>
      <c r="L416" s="22"/>
      <c r="M416" s="22"/>
      <c r="N416" s="22"/>
      <c r="O416" s="22"/>
      <c r="P416" s="15"/>
      <c r="Q416" s="15"/>
    </row>
    <row r="417" spans="1:17" ht="12.75">
      <c r="A417" s="273"/>
      <c r="B417" s="16" t="s">
        <v>78</v>
      </c>
      <c r="C417" s="17"/>
      <c r="D417" s="70"/>
      <c r="E417" s="70"/>
      <c r="F417" s="70"/>
      <c r="G417" s="17"/>
      <c r="H417" s="52" t="s">
        <v>34</v>
      </c>
      <c r="I417" s="17"/>
      <c r="J417" s="17"/>
      <c r="K417" s="22"/>
      <c r="L417" s="22"/>
      <c r="M417" s="22"/>
      <c r="N417" s="22"/>
      <c r="O417" s="22"/>
      <c r="P417" s="15"/>
      <c r="Q417" s="15"/>
    </row>
    <row r="418" spans="1:17" ht="12.75">
      <c r="A418" s="273"/>
      <c r="B418" s="16" t="s">
        <v>78</v>
      </c>
      <c r="C418" s="17"/>
      <c r="D418" s="70"/>
      <c r="E418" s="70"/>
      <c r="F418" s="70"/>
      <c r="G418" s="17"/>
      <c r="H418" s="53" t="s">
        <v>35</v>
      </c>
      <c r="I418" s="17"/>
      <c r="J418" s="17"/>
      <c r="K418" s="22"/>
      <c r="L418" s="22"/>
      <c r="M418" s="22"/>
      <c r="N418" s="22"/>
      <c r="O418" s="22"/>
      <c r="P418" s="15"/>
      <c r="Q418" s="15"/>
    </row>
    <row r="419" spans="1:17" ht="12.75">
      <c r="A419" s="273"/>
      <c r="B419" s="16" t="s">
        <v>78</v>
      </c>
      <c r="C419" s="17"/>
      <c r="D419" s="70"/>
      <c r="E419" s="70"/>
      <c r="F419" s="70"/>
      <c r="G419" s="17"/>
      <c r="H419" s="53" t="s">
        <v>36</v>
      </c>
      <c r="I419" s="17"/>
      <c r="J419" s="17"/>
      <c r="K419" s="22"/>
      <c r="L419" s="22"/>
      <c r="M419" s="22"/>
      <c r="N419" s="22"/>
      <c r="O419" s="22"/>
      <c r="P419" s="15"/>
      <c r="Q419" s="15"/>
    </row>
    <row r="420" spans="1:17" ht="15" customHeight="1">
      <c r="A420" s="273"/>
      <c r="B420" s="16" t="s">
        <v>78</v>
      </c>
      <c r="C420" s="17"/>
      <c r="D420" s="70"/>
      <c r="E420" s="70"/>
      <c r="F420" s="70"/>
      <c r="G420" s="17"/>
      <c r="H420" s="53" t="s">
        <v>37</v>
      </c>
      <c r="I420" s="17"/>
      <c r="J420" s="17"/>
      <c r="K420" s="22"/>
      <c r="L420" s="22"/>
      <c r="M420" s="22"/>
      <c r="N420" s="22"/>
      <c r="O420" s="22"/>
      <c r="P420" s="15"/>
      <c r="Q420" s="15"/>
    </row>
    <row r="421" spans="1:17" ht="13.5" thickBot="1">
      <c r="A421" s="274"/>
      <c r="B421" s="16" t="s">
        <v>78</v>
      </c>
      <c r="C421" s="17"/>
      <c r="D421" s="70"/>
      <c r="E421" s="70"/>
      <c r="F421" s="70"/>
      <c r="G421" s="17"/>
      <c r="H421" s="53" t="s">
        <v>38</v>
      </c>
      <c r="I421" s="17"/>
      <c r="J421" s="17"/>
      <c r="K421" s="22"/>
      <c r="L421" s="22"/>
      <c r="M421" s="22"/>
      <c r="N421" s="22"/>
      <c r="O421" s="22"/>
      <c r="P421" s="15"/>
      <c r="Q421" s="15"/>
    </row>
    <row r="422" spans="1:17" ht="13.5" thickTop="1">
      <c r="A422" s="272">
        <v>46112</v>
      </c>
      <c r="B422" s="16" t="s">
        <v>78</v>
      </c>
      <c r="C422" s="17"/>
      <c r="D422" s="70"/>
      <c r="E422" s="70"/>
      <c r="F422" s="70"/>
      <c r="G422" s="17"/>
      <c r="H422" s="53" t="s">
        <v>17</v>
      </c>
      <c r="I422" s="17"/>
      <c r="J422" s="17"/>
      <c r="K422" s="22"/>
      <c r="L422" s="22"/>
      <c r="M422" s="22"/>
      <c r="N422" s="22"/>
      <c r="O422" s="22"/>
      <c r="P422" s="15"/>
      <c r="Q422" s="15"/>
    </row>
    <row r="423" spans="1:17" ht="12.75">
      <c r="A423" s="273"/>
      <c r="B423" s="16" t="s">
        <v>78</v>
      </c>
      <c r="C423" s="17"/>
      <c r="D423" s="70"/>
      <c r="E423" s="70"/>
      <c r="F423" s="70"/>
      <c r="G423" s="17"/>
      <c r="H423" s="53" t="s">
        <v>22</v>
      </c>
      <c r="I423" s="17"/>
      <c r="J423" s="17"/>
      <c r="K423" s="22"/>
      <c r="L423" s="22"/>
      <c r="M423" s="22"/>
      <c r="N423" s="22"/>
      <c r="O423" s="22"/>
      <c r="P423" s="15"/>
      <c r="Q423" s="15"/>
    </row>
    <row r="424" spans="1:17" ht="12.75">
      <c r="A424" s="273"/>
      <c r="B424" s="16" t="s">
        <v>78</v>
      </c>
      <c r="C424" s="17"/>
      <c r="D424" s="70"/>
      <c r="E424" s="70"/>
      <c r="F424" s="70"/>
      <c r="G424" s="17"/>
      <c r="H424" s="53" t="s">
        <v>24</v>
      </c>
      <c r="I424" s="17"/>
      <c r="J424" s="17"/>
      <c r="K424" s="22"/>
      <c r="L424" s="22"/>
      <c r="M424" s="22"/>
      <c r="N424" s="22"/>
      <c r="O424" s="22"/>
      <c r="P424" s="15"/>
      <c r="Q424" s="15"/>
    </row>
    <row r="425" spans="1:17" ht="12.75">
      <c r="A425" s="273"/>
      <c r="B425" s="16" t="s">
        <v>78</v>
      </c>
      <c r="C425" s="17"/>
      <c r="D425" s="70"/>
      <c r="E425" s="70"/>
      <c r="F425" s="70"/>
      <c r="G425" s="17"/>
      <c r="H425" s="52" t="s">
        <v>25</v>
      </c>
      <c r="I425" s="17"/>
      <c r="J425" s="17"/>
      <c r="K425" s="22"/>
      <c r="L425" s="22"/>
      <c r="M425" s="22"/>
      <c r="N425" s="22"/>
      <c r="O425" s="22"/>
      <c r="P425" s="15"/>
      <c r="Q425" s="15"/>
    </row>
    <row r="426" spans="1:17" ht="12.75">
      <c r="A426" s="273"/>
      <c r="B426" s="16" t="s">
        <v>78</v>
      </c>
      <c r="C426" s="17"/>
      <c r="D426" s="70"/>
      <c r="E426" s="70"/>
      <c r="F426" s="70"/>
      <c r="G426" s="17"/>
      <c r="H426" s="52" t="s">
        <v>26</v>
      </c>
      <c r="I426" s="17"/>
      <c r="J426" s="17"/>
      <c r="K426" s="22"/>
      <c r="L426" s="22"/>
      <c r="M426" s="22"/>
      <c r="N426" s="22"/>
      <c r="O426" s="22"/>
      <c r="P426" s="15"/>
      <c r="Q426" s="15"/>
    </row>
    <row r="427" spans="1:17" ht="12.75">
      <c r="A427" s="273"/>
      <c r="B427" s="16" t="s">
        <v>78</v>
      </c>
      <c r="C427" s="17"/>
      <c r="D427" s="70"/>
      <c r="E427" s="70"/>
      <c r="F427" s="70"/>
      <c r="G427" s="17"/>
      <c r="H427" s="52" t="s">
        <v>27</v>
      </c>
      <c r="I427" s="17"/>
      <c r="J427" s="17"/>
      <c r="K427" s="22"/>
      <c r="L427" s="22"/>
      <c r="M427" s="22"/>
      <c r="N427" s="22"/>
      <c r="O427" s="22"/>
      <c r="P427" s="15"/>
      <c r="Q427" s="15"/>
    </row>
    <row r="428" spans="1:17" ht="12.75">
      <c r="A428" s="273"/>
      <c r="B428" s="16" t="s">
        <v>78</v>
      </c>
      <c r="C428" s="17"/>
      <c r="D428" s="70"/>
      <c r="E428" s="70"/>
      <c r="F428" s="70"/>
      <c r="G428" s="17"/>
      <c r="H428" s="52" t="s">
        <v>28</v>
      </c>
      <c r="I428" s="17"/>
      <c r="J428" s="17"/>
      <c r="K428" s="22"/>
      <c r="L428" s="22"/>
      <c r="M428" s="22"/>
      <c r="N428" s="22"/>
      <c r="O428" s="22"/>
      <c r="P428" s="15"/>
      <c r="Q428" s="15"/>
    </row>
    <row r="429" spans="1:17" ht="12.75">
      <c r="A429" s="273"/>
      <c r="B429" s="16" t="s">
        <v>78</v>
      </c>
      <c r="C429" s="17"/>
      <c r="D429" s="70"/>
      <c r="E429" s="70"/>
      <c r="F429" s="70"/>
      <c r="G429" s="17"/>
      <c r="H429" s="52" t="s">
        <v>29</v>
      </c>
      <c r="I429" s="17"/>
      <c r="J429" s="17"/>
      <c r="K429" s="22"/>
      <c r="L429" s="22"/>
      <c r="M429" s="22"/>
      <c r="N429" s="22"/>
      <c r="O429" s="22"/>
      <c r="P429" s="15"/>
      <c r="Q429" s="15"/>
    </row>
    <row r="430" spans="1:17" ht="12.75">
      <c r="A430" s="273"/>
      <c r="B430" s="16" t="s">
        <v>78</v>
      </c>
      <c r="C430" s="17"/>
      <c r="D430" s="70"/>
      <c r="E430" s="70"/>
      <c r="F430" s="70"/>
      <c r="G430" s="17"/>
      <c r="H430" s="52" t="s">
        <v>30</v>
      </c>
      <c r="I430" s="17"/>
      <c r="J430" s="20"/>
      <c r="K430" s="15"/>
      <c r="L430" s="15"/>
      <c r="M430" s="15"/>
      <c r="N430" s="15"/>
      <c r="O430" s="15"/>
      <c r="P430" s="15"/>
      <c r="Q430" s="15"/>
    </row>
    <row r="431" spans="1:17" ht="12.75">
      <c r="A431" s="273"/>
      <c r="B431" s="16" t="s">
        <v>78</v>
      </c>
      <c r="C431" s="17"/>
      <c r="D431" s="70"/>
      <c r="E431" s="70"/>
      <c r="F431" s="70"/>
      <c r="G431" s="17"/>
      <c r="H431" s="52" t="s">
        <v>34</v>
      </c>
      <c r="I431" s="17"/>
      <c r="J431" s="20"/>
      <c r="K431" s="15"/>
      <c r="L431" s="15"/>
      <c r="M431" s="15"/>
      <c r="N431" s="15"/>
      <c r="O431" s="15"/>
      <c r="P431" s="15"/>
      <c r="Q431" s="15"/>
    </row>
    <row r="432" spans="1:17" ht="12.75">
      <c r="A432" s="273"/>
      <c r="B432" s="16" t="s">
        <v>78</v>
      </c>
      <c r="C432" s="17"/>
      <c r="D432" s="70"/>
      <c r="E432" s="70"/>
      <c r="F432" s="70"/>
      <c r="G432" s="17"/>
      <c r="H432" s="52" t="s">
        <v>35</v>
      </c>
      <c r="I432" s="17"/>
      <c r="J432" s="20"/>
      <c r="K432" s="15"/>
      <c r="L432" s="15"/>
      <c r="M432" s="15"/>
      <c r="N432" s="15"/>
      <c r="O432" s="15"/>
      <c r="P432" s="15"/>
      <c r="Q432" s="15"/>
    </row>
    <row r="433" spans="1:17" ht="12.75">
      <c r="A433" s="273"/>
      <c r="B433" s="16" t="s">
        <v>78</v>
      </c>
      <c r="C433" s="17"/>
      <c r="D433" s="70"/>
      <c r="E433" s="70"/>
      <c r="F433" s="70"/>
      <c r="G433" s="17"/>
      <c r="H433" s="52" t="s">
        <v>36</v>
      </c>
      <c r="I433" s="17"/>
      <c r="J433" s="20"/>
      <c r="K433" s="15"/>
      <c r="L433" s="15"/>
      <c r="M433" s="15"/>
      <c r="N433" s="15"/>
      <c r="O433" s="15"/>
      <c r="P433" s="15"/>
      <c r="Q433" s="15"/>
    </row>
    <row r="434" spans="1:17" ht="15" customHeight="1">
      <c r="A434" s="273"/>
      <c r="B434" s="16" t="s">
        <v>78</v>
      </c>
      <c r="C434" s="17"/>
      <c r="D434" s="70"/>
      <c r="E434" s="70"/>
      <c r="F434" s="70"/>
      <c r="G434" s="17"/>
      <c r="H434" s="52" t="s">
        <v>37</v>
      </c>
      <c r="I434" s="17"/>
      <c r="J434" s="20"/>
      <c r="K434" s="15"/>
      <c r="L434" s="15"/>
      <c r="M434" s="15"/>
      <c r="N434" s="15"/>
      <c r="O434" s="15"/>
      <c r="P434" s="15"/>
      <c r="Q434" s="15"/>
    </row>
    <row r="435" spans="1:17" ht="12.75">
      <c r="A435" s="274"/>
      <c r="B435" s="16" t="s">
        <v>78</v>
      </c>
      <c r="C435" s="17"/>
      <c r="D435" s="70"/>
      <c r="E435" s="70"/>
      <c r="F435" s="70"/>
      <c r="G435" s="17"/>
      <c r="H435" s="52" t="s">
        <v>38</v>
      </c>
      <c r="I435" s="17"/>
      <c r="J435" s="20"/>
      <c r="K435" s="15"/>
      <c r="L435" s="15"/>
      <c r="M435" s="15"/>
      <c r="N435" s="15"/>
      <c r="O435" s="15"/>
      <c r="P435" s="15"/>
      <c r="Q435" s="15"/>
    </row>
  </sheetData>
  <autoFilter ref="A1:Q421" xr:uid="{00000000-0009-0000-0000-000009000000}"/>
  <customSheetViews>
    <customSheetView guid="{EE409CCF-41C7-4BE1-8A6A-F342F255A85B}" filter="1" showAutoFilter="1">
      <pageMargins left="0.7" right="0.7" top="0.75" bottom="0.75" header="0.3" footer="0.3"/>
      <autoFilter ref="A1:Q421" xr:uid="{05BD0362-370D-4A73-B23C-48518AFAF618}"/>
    </customSheetView>
  </customSheetViews>
  <mergeCells count="31">
    <mergeCell ref="A282:A295"/>
    <mergeCell ref="A394:A407"/>
    <mergeCell ref="A408:A421"/>
    <mergeCell ref="A422:A435"/>
    <mergeCell ref="A296:A309"/>
    <mergeCell ref="A310:A323"/>
    <mergeCell ref="A324:A337"/>
    <mergeCell ref="A338:A351"/>
    <mergeCell ref="A352:A365"/>
    <mergeCell ref="A366:A379"/>
    <mergeCell ref="A380:A393"/>
    <mergeCell ref="A212:A225"/>
    <mergeCell ref="A226:A239"/>
    <mergeCell ref="A240:A253"/>
    <mergeCell ref="A254:A267"/>
    <mergeCell ref="A268:A281"/>
    <mergeCell ref="A142:A155"/>
    <mergeCell ref="A156:A169"/>
    <mergeCell ref="A170:A183"/>
    <mergeCell ref="A184:A197"/>
    <mergeCell ref="A198:A211"/>
    <mergeCell ref="A72:A85"/>
    <mergeCell ref="A86:A99"/>
    <mergeCell ref="A100:A113"/>
    <mergeCell ref="A114:A127"/>
    <mergeCell ref="A128:A141"/>
    <mergeCell ref="A2:A15"/>
    <mergeCell ref="A16:A29"/>
    <mergeCell ref="A30:A43"/>
    <mergeCell ref="A44:A57"/>
    <mergeCell ref="A58:A71"/>
  </mergeCells>
  <hyperlinks>
    <hyperlink ref="J26" r:id="rId1" location="c006b4b0649e180e6fa92f7a904040e260a2df29" xr:uid="{C643FA11-A1C2-4FBF-BE4D-E2F043A5B42F}"/>
    <hyperlink ref="J27" r:id="rId2" location="c006b4b0649e180e6fa92f7a904040e260a2df29" xr:uid="{01D85C18-8BD0-4575-8B18-F4333443B6FD}"/>
    <hyperlink ref="J36" r:id="rId3" location="c006b4b0649e180e6fa92f7a904040e260a2df29" xr:uid="{A0D3F78C-8206-4AF1-8224-4627BFBC3328}"/>
    <hyperlink ref="J145" r:id="rId4" location="c006b4b0649e180e6fa92f7a904040e260a2df29" xr:uid="{97B4AC1C-03E4-4BDD-8BD8-3B06D50A88FD}"/>
    <hyperlink ref="J170" r:id="rId5" xr:uid="{530751BB-CFEA-487E-8591-187D5527510A}"/>
    <hyperlink ref="J171" r:id="rId6" xr:uid="{158D3EAA-5112-4A68-91D1-F9A0A70F3CAC}"/>
    <hyperlink ref="E192" r:id="rId7" xr:uid="{AD14A032-C8AF-4CAF-9004-D20DCDB98FE7}"/>
    <hyperlink ref="F261" r:id="rId8" xr:uid="{5A3BC87A-A29A-4E5D-90B0-F0E1D93207CB}"/>
    <hyperlink ref="G261" r:id="rId9" xr:uid="{60AA44D3-8C52-460F-A5A0-CB673EAC2DA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435"/>
  <sheetViews>
    <sheetView workbookViewId="0"/>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32.7109375" customWidth="1"/>
    <col min="6" max="6" width="18.7109375" customWidth="1"/>
    <col min="7" max="7" width="24.28515625" customWidth="1"/>
    <col min="8" max="8" width="11" customWidth="1"/>
    <col min="9" max="9" width="24.28515625" customWidth="1"/>
    <col min="10" max="10" width="28.140625" customWidth="1"/>
  </cols>
  <sheetData>
    <row r="1" spans="1:17" ht="38.25">
      <c r="A1" s="11" t="s">
        <v>7</v>
      </c>
      <c r="B1" s="12" t="s">
        <v>8</v>
      </c>
      <c r="C1" s="12" t="s">
        <v>4</v>
      </c>
      <c r="D1" s="12" t="s">
        <v>9</v>
      </c>
      <c r="E1" s="12" t="s">
        <v>10</v>
      </c>
      <c r="F1" s="12" t="s">
        <v>11</v>
      </c>
      <c r="G1" s="12" t="s">
        <v>12</v>
      </c>
      <c r="H1" s="12" t="s">
        <v>13</v>
      </c>
      <c r="I1" s="14" t="s">
        <v>14</v>
      </c>
      <c r="J1" s="14" t="s">
        <v>15</v>
      </c>
      <c r="K1" s="15"/>
      <c r="L1" s="15"/>
      <c r="M1" s="15"/>
      <c r="N1" s="15"/>
      <c r="O1" s="15"/>
      <c r="P1" s="15"/>
      <c r="Q1" s="15"/>
    </row>
    <row r="2" spans="1:17" ht="12.75">
      <c r="A2" s="272">
        <v>46023</v>
      </c>
      <c r="B2" s="16" t="s">
        <v>16</v>
      </c>
      <c r="C2" s="17"/>
      <c r="D2" s="17"/>
      <c r="E2" s="17"/>
      <c r="F2" s="17"/>
      <c r="G2" s="17"/>
      <c r="H2" s="20" t="s">
        <v>17</v>
      </c>
      <c r="I2" s="17"/>
      <c r="J2" s="20"/>
      <c r="K2" s="15"/>
      <c r="L2" s="15"/>
      <c r="M2" s="15"/>
      <c r="N2" s="15"/>
      <c r="O2" s="15"/>
      <c r="P2" s="15"/>
      <c r="Q2" s="15"/>
    </row>
    <row r="3" spans="1:17" ht="12.75">
      <c r="A3" s="273"/>
      <c r="B3" s="16" t="s">
        <v>16</v>
      </c>
      <c r="C3" s="17"/>
      <c r="D3" s="17"/>
      <c r="E3" s="17"/>
      <c r="F3" s="17"/>
      <c r="G3" s="17"/>
      <c r="H3" s="20" t="s">
        <v>22</v>
      </c>
      <c r="I3" s="17"/>
      <c r="J3" s="20"/>
      <c r="K3" s="15"/>
      <c r="L3" s="15"/>
      <c r="M3" s="15"/>
      <c r="N3" s="15"/>
      <c r="O3" s="15"/>
      <c r="P3" s="15"/>
      <c r="Q3" s="15"/>
    </row>
    <row r="4" spans="1:17" ht="15.75" customHeight="1">
      <c r="A4" s="273"/>
      <c r="B4" s="16" t="s">
        <v>16</v>
      </c>
      <c r="C4" s="17"/>
      <c r="D4" s="17"/>
      <c r="E4" s="17"/>
      <c r="F4" s="17"/>
      <c r="G4" s="17"/>
      <c r="H4" s="20" t="s">
        <v>24</v>
      </c>
      <c r="I4" s="17"/>
      <c r="J4" s="20"/>
      <c r="K4" s="15"/>
      <c r="L4" s="15"/>
      <c r="M4" s="15"/>
      <c r="N4" s="15"/>
      <c r="O4" s="15"/>
      <c r="P4" s="15"/>
      <c r="Q4" s="15"/>
    </row>
    <row r="5" spans="1:17" ht="12.75">
      <c r="A5" s="273"/>
      <c r="B5" s="16" t="s">
        <v>16</v>
      </c>
      <c r="C5" s="17"/>
      <c r="D5" s="17"/>
      <c r="E5" s="17"/>
      <c r="F5" s="17"/>
      <c r="G5" s="17"/>
      <c r="H5" s="20" t="s">
        <v>25</v>
      </c>
      <c r="I5" s="17"/>
      <c r="J5" s="20"/>
      <c r="K5" s="15"/>
      <c r="L5" s="15"/>
      <c r="M5" s="15"/>
      <c r="N5" s="15"/>
      <c r="O5" s="15"/>
      <c r="P5" s="15"/>
      <c r="Q5" s="15"/>
    </row>
    <row r="6" spans="1:17" ht="12.75">
      <c r="A6" s="273"/>
      <c r="B6" s="16" t="s">
        <v>16</v>
      </c>
      <c r="C6" s="17"/>
      <c r="D6" s="17"/>
      <c r="E6" s="17"/>
      <c r="F6" s="17"/>
      <c r="G6" s="17"/>
      <c r="H6" s="20" t="s">
        <v>26</v>
      </c>
      <c r="I6" s="17"/>
      <c r="J6" s="20"/>
      <c r="K6" s="15"/>
      <c r="L6" s="15"/>
      <c r="M6" s="15"/>
      <c r="N6" s="15"/>
      <c r="O6" s="15"/>
      <c r="P6" s="15"/>
      <c r="Q6" s="15"/>
    </row>
    <row r="7" spans="1:17" ht="12.75">
      <c r="A7" s="273"/>
      <c r="B7" s="16" t="s">
        <v>78</v>
      </c>
      <c r="C7" s="17"/>
      <c r="D7" s="17"/>
      <c r="E7" s="17"/>
      <c r="F7" s="17"/>
      <c r="G7" s="17"/>
      <c r="H7" s="20" t="s">
        <v>27</v>
      </c>
      <c r="I7" s="17"/>
      <c r="J7" s="20"/>
      <c r="K7" s="15"/>
      <c r="L7" s="15"/>
      <c r="M7" s="15"/>
      <c r="N7" s="15"/>
      <c r="O7" s="15"/>
      <c r="P7" s="15"/>
      <c r="Q7" s="15"/>
    </row>
    <row r="8" spans="1:17" ht="12.75">
      <c r="A8" s="273"/>
      <c r="B8" s="16" t="s">
        <v>78</v>
      </c>
      <c r="C8" s="17"/>
      <c r="D8" s="17"/>
      <c r="E8" s="17"/>
      <c r="F8" s="17"/>
      <c r="G8" s="17"/>
      <c r="H8" s="20" t="s">
        <v>28</v>
      </c>
      <c r="I8" s="17"/>
      <c r="J8" s="20"/>
      <c r="K8" s="15"/>
      <c r="L8" s="15"/>
      <c r="M8" s="15"/>
      <c r="N8" s="15"/>
      <c r="O8" s="15"/>
      <c r="P8" s="15"/>
      <c r="Q8" s="15"/>
    </row>
    <row r="9" spans="1:17" ht="14.25">
      <c r="A9" s="273"/>
      <c r="B9" s="16" t="s">
        <v>78</v>
      </c>
      <c r="C9" s="17"/>
      <c r="D9" s="21"/>
      <c r="E9" s="21"/>
      <c r="F9" s="17"/>
      <c r="G9" s="17"/>
      <c r="H9" s="20" t="s">
        <v>29</v>
      </c>
      <c r="I9" s="17"/>
      <c r="J9" s="20"/>
      <c r="K9" s="15"/>
      <c r="L9" s="15"/>
      <c r="M9" s="15"/>
      <c r="N9" s="15"/>
      <c r="O9" s="15"/>
      <c r="P9" s="15"/>
      <c r="Q9" s="15"/>
    </row>
    <row r="10" spans="1:17" ht="12.75">
      <c r="A10" s="273"/>
      <c r="B10" s="16" t="s">
        <v>78</v>
      </c>
      <c r="C10" s="17"/>
      <c r="D10" s="17"/>
      <c r="E10" s="22"/>
      <c r="F10" s="17"/>
      <c r="G10" s="68"/>
      <c r="H10" s="20" t="s">
        <v>30</v>
      </c>
      <c r="I10" s="17"/>
      <c r="J10" s="20"/>
      <c r="K10" s="15"/>
      <c r="L10" s="15"/>
      <c r="M10" s="15"/>
      <c r="N10" s="15"/>
      <c r="O10" s="15"/>
      <c r="P10" s="15"/>
      <c r="Q10" s="15"/>
    </row>
    <row r="11" spans="1:17" ht="12.75">
      <c r="A11" s="273"/>
      <c r="B11" s="16" t="s">
        <v>78</v>
      </c>
      <c r="C11" s="17"/>
      <c r="D11" s="17"/>
      <c r="E11" s="17"/>
      <c r="F11" s="17"/>
      <c r="G11" s="17"/>
      <c r="H11" s="20" t="s">
        <v>34</v>
      </c>
      <c r="I11" s="17"/>
      <c r="J11" s="20"/>
      <c r="K11" s="15"/>
      <c r="L11" s="15"/>
      <c r="M11" s="15"/>
      <c r="N11" s="15"/>
      <c r="O11" s="15"/>
      <c r="P11" s="15"/>
      <c r="Q11" s="15"/>
    </row>
    <row r="12" spans="1:17" ht="12.75">
      <c r="A12" s="273"/>
      <c r="B12" s="16" t="s">
        <v>78</v>
      </c>
      <c r="C12" s="17"/>
      <c r="D12" s="17"/>
      <c r="E12" s="17"/>
      <c r="F12" s="17"/>
      <c r="G12" s="17"/>
      <c r="H12" s="20" t="s">
        <v>35</v>
      </c>
      <c r="I12" s="17"/>
      <c r="J12" s="20"/>
      <c r="K12" s="15"/>
      <c r="L12" s="15"/>
      <c r="M12" s="15"/>
      <c r="N12" s="15"/>
      <c r="O12" s="15"/>
      <c r="P12" s="15"/>
      <c r="Q12" s="15"/>
    </row>
    <row r="13" spans="1:17" ht="12.75">
      <c r="A13" s="273"/>
      <c r="B13" s="16" t="s">
        <v>78</v>
      </c>
      <c r="C13" s="17"/>
      <c r="D13" s="17"/>
      <c r="E13" s="17"/>
      <c r="F13" s="17"/>
      <c r="G13" s="17"/>
      <c r="H13" s="20" t="s">
        <v>36</v>
      </c>
      <c r="I13" s="17"/>
      <c r="J13" s="20"/>
      <c r="K13" s="15"/>
      <c r="L13" s="15"/>
      <c r="M13" s="15"/>
      <c r="N13" s="15"/>
      <c r="O13" s="15"/>
      <c r="P13" s="15"/>
      <c r="Q13" s="15"/>
    </row>
    <row r="14" spans="1:17" ht="17.25" customHeight="1">
      <c r="A14" s="273"/>
      <c r="B14" s="16" t="s">
        <v>78</v>
      </c>
      <c r="C14" s="17"/>
      <c r="D14" s="17"/>
      <c r="E14" s="22"/>
      <c r="F14" s="17"/>
      <c r="G14" s="17"/>
      <c r="H14" s="20" t="s">
        <v>37</v>
      </c>
      <c r="I14" s="17"/>
      <c r="J14" s="20"/>
      <c r="K14" s="15"/>
      <c r="L14" s="15"/>
      <c r="M14" s="15"/>
      <c r="N14" s="15"/>
      <c r="O14" s="15"/>
      <c r="P14" s="15"/>
      <c r="Q14" s="15"/>
    </row>
    <row r="15" spans="1:17" ht="25.5">
      <c r="A15" s="274"/>
      <c r="B15" s="16" t="s">
        <v>78</v>
      </c>
      <c r="C15" s="17" t="s">
        <v>18</v>
      </c>
      <c r="D15" s="17" t="s">
        <v>19</v>
      </c>
      <c r="E15" s="17"/>
      <c r="F15" s="17"/>
      <c r="G15" s="17" t="s">
        <v>162</v>
      </c>
      <c r="H15" s="20" t="s">
        <v>38</v>
      </c>
      <c r="I15" s="17" t="s">
        <v>23</v>
      </c>
      <c r="J15" s="20"/>
      <c r="K15" s="15"/>
      <c r="L15" s="15"/>
      <c r="M15" s="15"/>
      <c r="N15" s="15"/>
      <c r="O15" s="15"/>
      <c r="P15" s="15"/>
      <c r="Q15" s="15"/>
    </row>
    <row r="16" spans="1:17" ht="38.25">
      <c r="A16" s="272">
        <v>46024</v>
      </c>
      <c r="B16" s="16" t="s">
        <v>16</v>
      </c>
      <c r="C16" s="17" t="s">
        <v>18</v>
      </c>
      <c r="D16" s="17" t="s">
        <v>19</v>
      </c>
      <c r="E16" s="17" t="s">
        <v>163</v>
      </c>
      <c r="F16" s="17"/>
      <c r="G16" s="69" t="s">
        <v>164</v>
      </c>
      <c r="H16" s="20" t="s">
        <v>17</v>
      </c>
      <c r="I16" s="17" t="s">
        <v>43</v>
      </c>
      <c r="J16" s="20"/>
      <c r="K16" s="15"/>
      <c r="L16" s="15"/>
      <c r="M16" s="15"/>
      <c r="N16" s="15"/>
      <c r="O16" s="15"/>
      <c r="P16" s="15"/>
      <c r="Q16" s="15"/>
    </row>
    <row r="17" spans="1:17" ht="12.75">
      <c r="A17" s="273"/>
      <c r="B17" s="16" t="s">
        <v>16</v>
      </c>
      <c r="C17" s="17"/>
      <c r="D17" s="17"/>
      <c r="E17" s="17"/>
      <c r="F17" s="17"/>
      <c r="G17" s="17"/>
      <c r="H17" s="20" t="s">
        <v>22</v>
      </c>
      <c r="I17" s="17"/>
      <c r="J17" s="20"/>
      <c r="K17" s="15"/>
      <c r="L17" s="15"/>
      <c r="M17" s="15"/>
      <c r="N17" s="15"/>
      <c r="O17" s="15"/>
      <c r="P17" s="15"/>
      <c r="Q17" s="15"/>
    </row>
    <row r="18" spans="1:17" ht="17.25" customHeight="1">
      <c r="A18" s="273"/>
      <c r="B18" s="16" t="s">
        <v>16</v>
      </c>
      <c r="C18" s="17"/>
      <c r="D18" s="17"/>
      <c r="E18" s="17"/>
      <c r="F18" s="17"/>
      <c r="G18" s="17"/>
      <c r="H18" s="20" t="s">
        <v>24</v>
      </c>
      <c r="I18" s="17"/>
      <c r="J18" s="20"/>
      <c r="K18" s="15"/>
      <c r="L18" s="15"/>
      <c r="M18" s="15"/>
      <c r="N18" s="15"/>
      <c r="O18" s="15"/>
      <c r="P18" s="15"/>
      <c r="Q18" s="15"/>
    </row>
    <row r="19" spans="1:17" ht="12.75">
      <c r="A19" s="273"/>
      <c r="B19" s="16" t="s">
        <v>16</v>
      </c>
      <c r="C19" s="17"/>
      <c r="D19" s="17"/>
      <c r="E19" s="17"/>
      <c r="F19" s="17"/>
      <c r="G19" s="17"/>
      <c r="H19" s="17" t="s">
        <v>25</v>
      </c>
      <c r="I19" s="17"/>
      <c r="J19" s="17"/>
      <c r="K19" s="22"/>
      <c r="L19" s="22"/>
      <c r="M19" s="22"/>
      <c r="N19" s="22"/>
      <c r="O19" s="22"/>
      <c r="P19" s="22"/>
      <c r="Q19" s="22"/>
    </row>
    <row r="20" spans="1:17" ht="12.75">
      <c r="A20" s="273"/>
      <c r="B20" s="16" t="s">
        <v>16</v>
      </c>
      <c r="C20" s="17"/>
      <c r="D20" s="17"/>
      <c r="E20" s="17"/>
      <c r="F20" s="17"/>
      <c r="G20" s="17"/>
      <c r="H20" s="20" t="s">
        <v>26</v>
      </c>
      <c r="I20" s="17"/>
      <c r="J20" s="20"/>
      <c r="K20" s="15"/>
      <c r="L20" s="15"/>
      <c r="M20" s="15"/>
      <c r="N20" s="15"/>
      <c r="O20" s="15"/>
      <c r="P20" s="15"/>
      <c r="Q20" s="15"/>
    </row>
    <row r="21" spans="1:17" ht="12.75">
      <c r="A21" s="273"/>
      <c r="B21" s="16" t="s">
        <v>16</v>
      </c>
      <c r="C21" s="17"/>
      <c r="D21" s="17"/>
      <c r="E21" s="22"/>
      <c r="F21" s="22"/>
      <c r="G21" s="17"/>
      <c r="H21" s="20" t="s">
        <v>27</v>
      </c>
      <c r="I21" s="17"/>
      <c r="J21" s="20"/>
      <c r="K21" s="15"/>
      <c r="L21" s="15"/>
      <c r="M21" s="15"/>
      <c r="N21" s="15"/>
      <c r="O21" s="15"/>
      <c r="P21" s="15"/>
      <c r="Q21" s="15"/>
    </row>
    <row r="22" spans="1:17" ht="25.5">
      <c r="A22" s="273"/>
      <c r="B22" s="16" t="s">
        <v>16</v>
      </c>
      <c r="C22" s="17" t="s">
        <v>18</v>
      </c>
      <c r="D22" s="17" t="s">
        <v>19</v>
      </c>
      <c r="E22" s="17" t="s">
        <v>165</v>
      </c>
      <c r="F22" s="17"/>
      <c r="G22" s="69" t="s">
        <v>166</v>
      </c>
      <c r="H22" s="20" t="s">
        <v>28</v>
      </c>
      <c r="I22" s="17" t="s">
        <v>43</v>
      </c>
      <c r="J22" s="20"/>
      <c r="K22" s="15"/>
      <c r="L22" s="15"/>
      <c r="M22" s="15"/>
      <c r="N22" s="15"/>
      <c r="O22" s="15"/>
      <c r="P22" s="15"/>
      <c r="Q22" s="15"/>
    </row>
    <row r="23" spans="1:17" ht="12.75">
      <c r="A23" s="273"/>
      <c r="B23" s="16" t="s">
        <v>78</v>
      </c>
      <c r="C23" s="17"/>
      <c r="D23" s="17"/>
      <c r="E23" s="17"/>
      <c r="F23" s="17"/>
      <c r="G23" s="17"/>
      <c r="H23" s="20" t="s">
        <v>29</v>
      </c>
      <c r="I23" s="17"/>
      <c r="J23" s="20"/>
      <c r="K23" s="15"/>
      <c r="L23" s="15"/>
      <c r="M23" s="15"/>
      <c r="N23" s="15"/>
      <c r="O23" s="15"/>
      <c r="P23" s="15"/>
      <c r="Q23" s="15"/>
    </row>
    <row r="24" spans="1:17" ht="12.75">
      <c r="A24" s="273"/>
      <c r="B24" s="16" t="s">
        <v>78</v>
      </c>
      <c r="C24" s="17"/>
      <c r="D24" s="17"/>
      <c r="E24" s="17"/>
      <c r="F24" s="17"/>
      <c r="G24" s="17"/>
      <c r="H24" s="20" t="s">
        <v>30</v>
      </c>
      <c r="I24" s="17"/>
      <c r="J24" s="20"/>
      <c r="K24" s="15"/>
      <c r="L24" s="15"/>
      <c r="M24" s="15"/>
      <c r="N24" s="15"/>
      <c r="O24" s="15"/>
      <c r="P24" s="15"/>
      <c r="Q24" s="15"/>
    </row>
    <row r="25" spans="1:17" ht="12.75">
      <c r="A25" s="273"/>
      <c r="B25" s="16" t="s">
        <v>78</v>
      </c>
      <c r="C25" s="17"/>
      <c r="D25" s="17"/>
      <c r="E25" s="17"/>
      <c r="F25" s="17"/>
      <c r="G25" s="16"/>
      <c r="H25" s="17" t="s">
        <v>34</v>
      </c>
      <c r="I25" s="17"/>
      <c r="J25" s="17"/>
      <c r="K25" s="22"/>
      <c r="L25" s="22"/>
      <c r="M25" s="22"/>
      <c r="N25" s="22"/>
      <c r="O25" s="22"/>
      <c r="P25" s="22"/>
      <c r="Q25" s="22"/>
    </row>
    <row r="26" spans="1:17" ht="18" customHeight="1">
      <c r="A26" s="273"/>
      <c r="B26" s="16" t="s">
        <v>78</v>
      </c>
      <c r="C26" s="17"/>
      <c r="D26" s="17"/>
      <c r="E26" s="17"/>
      <c r="F26" s="17"/>
      <c r="G26" s="16"/>
      <c r="H26" s="17" t="s">
        <v>35</v>
      </c>
      <c r="I26" s="17"/>
      <c r="J26" s="17"/>
      <c r="K26" s="22"/>
      <c r="L26" s="22"/>
      <c r="M26" s="22"/>
      <c r="N26" s="22"/>
      <c r="O26" s="22"/>
      <c r="P26" s="22"/>
      <c r="Q26" s="22"/>
    </row>
    <row r="27" spans="1:17" ht="16.5" customHeight="1">
      <c r="A27" s="273"/>
      <c r="B27" s="16" t="s">
        <v>78</v>
      </c>
      <c r="C27" s="17"/>
      <c r="D27" s="17"/>
      <c r="E27" s="17"/>
      <c r="F27" s="17"/>
      <c r="G27" s="22"/>
      <c r="H27" s="20" t="s">
        <v>36</v>
      </c>
      <c r="I27" s="17"/>
      <c r="J27" s="20"/>
      <c r="K27" s="15"/>
      <c r="L27" s="15"/>
      <c r="M27" s="15"/>
      <c r="N27" s="15"/>
      <c r="O27" s="15"/>
      <c r="P27" s="15"/>
      <c r="Q27" s="15"/>
    </row>
    <row r="28" spans="1:17" ht="12.75">
      <c r="A28" s="273"/>
      <c r="B28" s="16" t="s">
        <v>78</v>
      </c>
      <c r="C28" s="17"/>
      <c r="D28" s="17"/>
      <c r="E28" s="17"/>
      <c r="F28" s="17"/>
      <c r="G28" s="22"/>
      <c r="H28" s="20" t="s">
        <v>37</v>
      </c>
      <c r="I28" s="17"/>
      <c r="J28" s="20"/>
      <c r="K28" s="15"/>
      <c r="L28" s="15"/>
      <c r="M28" s="15"/>
      <c r="N28" s="15"/>
      <c r="O28" s="15"/>
      <c r="P28" s="15"/>
      <c r="Q28" s="15"/>
    </row>
    <row r="29" spans="1:17" ht="12.75">
      <c r="A29" s="274"/>
      <c r="B29" s="16" t="s">
        <v>78</v>
      </c>
      <c r="C29" s="17"/>
      <c r="D29" s="17"/>
      <c r="E29" s="17"/>
      <c r="F29" s="17"/>
      <c r="G29" s="17"/>
      <c r="H29" s="20" t="s">
        <v>38</v>
      </c>
      <c r="I29" s="17"/>
      <c r="J29" s="20"/>
      <c r="K29" s="15"/>
      <c r="L29" s="15"/>
      <c r="M29" s="15"/>
      <c r="N29" s="15"/>
      <c r="O29" s="15"/>
      <c r="P29" s="15"/>
      <c r="Q29" s="15"/>
    </row>
    <row r="30" spans="1:17" ht="12.75">
      <c r="A30" s="272">
        <v>46025</v>
      </c>
      <c r="B30" s="16" t="s">
        <v>16</v>
      </c>
      <c r="C30" s="17"/>
      <c r="D30" s="17"/>
      <c r="E30" s="17"/>
      <c r="F30" s="17"/>
      <c r="G30" s="17"/>
      <c r="H30" s="20" t="s">
        <v>17</v>
      </c>
      <c r="I30" s="17"/>
      <c r="J30" s="20"/>
      <c r="K30" s="15"/>
      <c r="L30" s="15"/>
      <c r="M30" s="15"/>
      <c r="N30" s="15"/>
      <c r="O30" s="15"/>
      <c r="P30" s="15"/>
      <c r="Q30" s="15"/>
    </row>
    <row r="31" spans="1:17" ht="76.5">
      <c r="A31" s="273"/>
      <c r="B31" s="16" t="s">
        <v>16</v>
      </c>
      <c r="C31" s="17" t="s">
        <v>18</v>
      </c>
      <c r="D31" s="17" t="s">
        <v>19</v>
      </c>
      <c r="E31" s="17" t="s">
        <v>167</v>
      </c>
      <c r="F31" s="17"/>
      <c r="G31" s="69" t="s">
        <v>168</v>
      </c>
      <c r="H31" s="20" t="s">
        <v>22</v>
      </c>
      <c r="I31" s="17" t="s">
        <v>43</v>
      </c>
      <c r="J31" s="20"/>
      <c r="K31" s="15"/>
      <c r="L31" s="15"/>
      <c r="M31" s="15"/>
      <c r="N31" s="15"/>
      <c r="O31" s="15"/>
      <c r="P31" s="15"/>
      <c r="Q31" s="15"/>
    </row>
    <row r="32" spans="1:17" ht="12.75">
      <c r="A32" s="273"/>
      <c r="B32" s="16" t="s">
        <v>16</v>
      </c>
      <c r="C32" s="16"/>
      <c r="D32" s="16"/>
      <c r="E32" s="30"/>
      <c r="F32" s="16"/>
      <c r="G32" s="31"/>
      <c r="H32" s="20" t="s">
        <v>24</v>
      </c>
      <c r="I32" s="17"/>
      <c r="J32" s="20"/>
      <c r="K32" s="15"/>
      <c r="L32" s="15"/>
      <c r="M32" s="15"/>
      <c r="N32" s="15"/>
      <c r="O32" s="15"/>
      <c r="P32" s="15"/>
      <c r="Q32" s="15"/>
    </row>
    <row r="33" spans="1:17" ht="12.75">
      <c r="A33" s="273"/>
      <c r="B33" s="16" t="s">
        <v>16</v>
      </c>
      <c r="C33" s="16"/>
      <c r="D33" s="16"/>
      <c r="E33" s="16"/>
      <c r="F33" s="16"/>
      <c r="G33" s="16"/>
      <c r="H33" s="20" t="s">
        <v>25</v>
      </c>
      <c r="I33" s="17"/>
      <c r="J33" s="20"/>
      <c r="K33" s="15"/>
      <c r="L33" s="15"/>
      <c r="M33" s="15"/>
      <c r="N33" s="15"/>
      <c r="O33" s="15"/>
      <c r="P33" s="15"/>
      <c r="Q33" s="15"/>
    </row>
    <row r="34" spans="1:17" ht="12.75">
      <c r="A34" s="273"/>
      <c r="B34" s="16" t="s">
        <v>16</v>
      </c>
      <c r="C34" s="17"/>
      <c r="D34" s="17"/>
      <c r="E34" s="17"/>
      <c r="F34" s="17"/>
      <c r="G34" s="17"/>
      <c r="H34" s="20" t="s">
        <v>26</v>
      </c>
      <c r="I34" s="17"/>
      <c r="J34" s="20"/>
      <c r="K34" s="15"/>
      <c r="L34" s="15"/>
      <c r="M34" s="15"/>
      <c r="N34" s="15"/>
      <c r="O34" s="15"/>
      <c r="P34" s="15"/>
      <c r="Q34" s="15"/>
    </row>
    <row r="35" spans="1:17" ht="12.75">
      <c r="A35" s="273"/>
      <c r="B35" s="16" t="s">
        <v>16</v>
      </c>
      <c r="C35" s="17"/>
      <c r="D35" s="17"/>
      <c r="E35" s="17"/>
      <c r="F35" s="17"/>
      <c r="G35" s="17"/>
      <c r="H35" s="20" t="s">
        <v>27</v>
      </c>
      <c r="I35" s="17"/>
      <c r="J35" s="20"/>
      <c r="K35" s="15"/>
      <c r="L35" s="15"/>
      <c r="M35" s="15"/>
      <c r="N35" s="15"/>
      <c r="O35" s="15"/>
      <c r="P35" s="15"/>
      <c r="Q35" s="15"/>
    </row>
    <row r="36" spans="1:17" ht="12.75">
      <c r="A36" s="273"/>
      <c r="B36" s="16" t="s">
        <v>16</v>
      </c>
      <c r="C36" s="17"/>
      <c r="D36" s="17"/>
      <c r="E36" s="17"/>
      <c r="F36" s="17"/>
      <c r="G36" s="17"/>
      <c r="H36" s="20" t="s">
        <v>28</v>
      </c>
      <c r="I36" s="17"/>
      <c r="J36" s="20"/>
      <c r="K36" s="15"/>
      <c r="L36" s="15"/>
      <c r="M36" s="15"/>
      <c r="N36" s="15"/>
      <c r="O36" s="15"/>
      <c r="P36" s="15"/>
      <c r="Q36" s="15"/>
    </row>
    <row r="37" spans="1:17" ht="12.75">
      <c r="A37" s="273"/>
      <c r="B37" s="16" t="s">
        <v>16</v>
      </c>
      <c r="C37" s="17"/>
      <c r="D37" s="17"/>
      <c r="E37" s="17"/>
      <c r="F37" s="17"/>
      <c r="G37" s="17"/>
      <c r="H37" s="20" t="s">
        <v>29</v>
      </c>
      <c r="I37" s="17"/>
      <c r="J37" s="20"/>
      <c r="K37" s="15"/>
      <c r="L37" s="15"/>
      <c r="M37" s="15"/>
      <c r="N37" s="15"/>
      <c r="O37" s="15"/>
      <c r="P37" s="15"/>
      <c r="Q37" s="15"/>
    </row>
    <row r="38" spans="1:17" ht="12.75">
      <c r="A38" s="273"/>
      <c r="B38" s="16" t="s">
        <v>16</v>
      </c>
      <c r="C38" s="17"/>
      <c r="D38" s="17"/>
      <c r="E38" s="17"/>
      <c r="F38" s="17"/>
      <c r="G38" s="16"/>
      <c r="H38" s="20" t="s">
        <v>30</v>
      </c>
      <c r="I38" s="17"/>
      <c r="J38" s="20"/>
      <c r="K38" s="15"/>
      <c r="L38" s="15"/>
      <c r="M38" s="15"/>
      <c r="N38" s="15"/>
      <c r="O38" s="15"/>
      <c r="P38" s="15"/>
      <c r="Q38" s="15"/>
    </row>
    <row r="39" spans="1:17" ht="12.75">
      <c r="A39" s="273"/>
      <c r="B39" s="16" t="s">
        <v>16</v>
      </c>
      <c r="C39" s="17"/>
      <c r="D39" s="17"/>
      <c r="E39" s="17"/>
      <c r="F39" s="17"/>
      <c r="G39" s="16"/>
      <c r="H39" s="20" t="s">
        <v>34</v>
      </c>
      <c r="I39" s="17"/>
      <c r="J39" s="20"/>
      <c r="K39" s="15"/>
      <c r="L39" s="15"/>
      <c r="M39" s="15"/>
      <c r="N39" s="15"/>
      <c r="O39" s="15"/>
      <c r="P39" s="15"/>
      <c r="Q39" s="15"/>
    </row>
    <row r="40" spans="1:17" ht="12.75">
      <c r="A40" s="273"/>
      <c r="B40" s="16" t="s">
        <v>16</v>
      </c>
      <c r="C40" s="17"/>
      <c r="D40" s="17"/>
      <c r="E40" s="17"/>
      <c r="F40" s="16"/>
      <c r="G40" s="16"/>
      <c r="H40" s="20" t="s">
        <v>35</v>
      </c>
      <c r="I40" s="17"/>
      <c r="J40" s="20"/>
      <c r="K40" s="15"/>
      <c r="L40" s="15"/>
      <c r="M40" s="15"/>
      <c r="N40" s="15"/>
      <c r="O40" s="15"/>
      <c r="P40" s="15"/>
      <c r="Q40" s="15"/>
    </row>
    <row r="41" spans="1:17" ht="16.5" customHeight="1">
      <c r="A41" s="273"/>
      <c r="B41" s="16" t="s">
        <v>16</v>
      </c>
      <c r="C41" s="17"/>
      <c r="D41" s="17"/>
      <c r="E41" s="17"/>
      <c r="F41" s="17"/>
      <c r="G41" s="17"/>
      <c r="H41" s="20" t="s">
        <v>36</v>
      </c>
      <c r="I41" s="17"/>
      <c r="J41" s="20"/>
      <c r="K41" s="15"/>
      <c r="L41" s="15"/>
      <c r="M41" s="15"/>
      <c r="N41" s="15"/>
      <c r="O41" s="15"/>
      <c r="P41" s="15"/>
      <c r="Q41" s="15"/>
    </row>
    <row r="42" spans="1:17" ht="12.75">
      <c r="A42" s="273"/>
      <c r="B42" s="16" t="s">
        <v>16</v>
      </c>
      <c r="C42" s="17"/>
      <c r="D42" s="17"/>
      <c r="E42" s="17"/>
      <c r="F42" s="17"/>
      <c r="G42" s="17"/>
      <c r="H42" s="20" t="s">
        <v>37</v>
      </c>
      <c r="I42" s="17"/>
      <c r="J42" s="20"/>
      <c r="K42" s="15"/>
      <c r="L42" s="15"/>
      <c r="M42" s="15"/>
      <c r="N42" s="15"/>
      <c r="O42" s="15"/>
      <c r="P42" s="15"/>
      <c r="Q42" s="15"/>
    </row>
    <row r="43" spans="1:17" ht="12.75">
      <c r="A43" s="274"/>
      <c r="B43" s="16" t="s">
        <v>16</v>
      </c>
      <c r="C43" s="17"/>
      <c r="D43" s="17"/>
      <c r="E43" s="17"/>
      <c r="F43" s="17"/>
      <c r="G43" s="16"/>
      <c r="H43" s="20" t="s">
        <v>38</v>
      </c>
      <c r="I43" s="17"/>
      <c r="J43" s="20"/>
      <c r="K43" s="15"/>
      <c r="L43" s="15"/>
      <c r="M43" s="15"/>
      <c r="N43" s="15"/>
      <c r="O43" s="15"/>
      <c r="P43" s="15"/>
      <c r="Q43" s="15"/>
    </row>
    <row r="44" spans="1:17" ht="12.75">
      <c r="A44" s="272">
        <v>46026</v>
      </c>
      <c r="B44" s="16" t="s">
        <v>78</v>
      </c>
      <c r="C44" s="17"/>
      <c r="D44" s="17"/>
      <c r="E44" s="17"/>
      <c r="F44" s="17"/>
      <c r="G44" s="16"/>
      <c r="H44" s="20" t="s">
        <v>17</v>
      </c>
      <c r="I44" s="17"/>
      <c r="J44" s="20"/>
      <c r="K44" s="15"/>
      <c r="L44" s="15"/>
      <c r="M44" s="15"/>
      <c r="N44" s="15"/>
      <c r="O44" s="15"/>
      <c r="P44" s="15"/>
      <c r="Q44" s="15"/>
    </row>
    <row r="45" spans="1:17" ht="14.25">
      <c r="A45" s="273"/>
      <c r="B45" s="16" t="s">
        <v>78</v>
      </c>
      <c r="C45" s="17"/>
      <c r="D45" s="17"/>
      <c r="E45" s="21"/>
      <c r="F45" s="21"/>
      <c r="G45" s="18"/>
      <c r="H45" s="20" t="s">
        <v>22</v>
      </c>
      <c r="I45" s="17"/>
      <c r="J45" s="20"/>
      <c r="K45" s="15"/>
      <c r="L45" s="15"/>
      <c r="M45" s="15"/>
      <c r="N45" s="15"/>
      <c r="O45" s="15"/>
      <c r="P45" s="15"/>
      <c r="Q45" s="15"/>
    </row>
    <row r="46" spans="1:17" ht="17.25" customHeight="1">
      <c r="A46" s="273"/>
      <c r="B46" s="16" t="s">
        <v>78</v>
      </c>
      <c r="C46" s="17"/>
      <c r="D46" s="17"/>
      <c r="E46" s="17"/>
      <c r="F46" s="17"/>
      <c r="G46" s="17"/>
      <c r="H46" s="20" t="s">
        <v>24</v>
      </c>
      <c r="I46" s="17"/>
      <c r="J46" s="20"/>
      <c r="K46" s="15"/>
      <c r="L46" s="15"/>
      <c r="M46" s="15"/>
      <c r="N46" s="15"/>
      <c r="O46" s="15"/>
      <c r="P46" s="15"/>
      <c r="Q46" s="15"/>
    </row>
    <row r="47" spans="1:17" ht="38.25">
      <c r="A47" s="273"/>
      <c r="B47" s="16" t="s">
        <v>78</v>
      </c>
      <c r="C47" s="17" t="s">
        <v>18</v>
      </c>
      <c r="D47" s="17" t="s">
        <v>19</v>
      </c>
      <c r="E47" s="17"/>
      <c r="F47" s="17"/>
      <c r="G47" s="17" t="s">
        <v>169</v>
      </c>
      <c r="H47" s="20" t="s">
        <v>25</v>
      </c>
      <c r="I47" s="17" t="s">
        <v>23</v>
      </c>
      <c r="J47" s="20"/>
      <c r="K47" s="15"/>
      <c r="L47" s="15"/>
      <c r="M47" s="15"/>
      <c r="N47" s="15"/>
      <c r="O47" s="15"/>
      <c r="P47" s="15"/>
      <c r="Q47" s="15"/>
    </row>
    <row r="48" spans="1:17" ht="12.75">
      <c r="A48" s="273"/>
      <c r="B48" s="16" t="s">
        <v>78</v>
      </c>
      <c r="C48" s="17"/>
      <c r="D48" s="17"/>
      <c r="E48" s="17"/>
      <c r="F48" s="17"/>
      <c r="G48" s="17"/>
      <c r="H48" s="20" t="s">
        <v>26</v>
      </c>
      <c r="I48" s="17"/>
      <c r="J48" s="20"/>
      <c r="K48" s="15"/>
      <c r="L48" s="15"/>
      <c r="M48" s="15"/>
      <c r="N48" s="15"/>
      <c r="O48" s="15"/>
      <c r="P48" s="15"/>
      <c r="Q48" s="15"/>
    </row>
    <row r="49" spans="1:17" ht="16.5" customHeight="1">
      <c r="A49" s="273"/>
      <c r="B49" s="16" t="s">
        <v>78</v>
      </c>
      <c r="C49" s="17"/>
      <c r="D49" s="17"/>
      <c r="E49" s="43"/>
      <c r="F49" s="22"/>
      <c r="G49" s="17"/>
      <c r="H49" s="20" t="s">
        <v>27</v>
      </c>
      <c r="I49" s="17"/>
      <c r="J49" s="20"/>
      <c r="K49" s="15"/>
      <c r="L49" s="15"/>
      <c r="M49" s="15"/>
      <c r="N49" s="15"/>
      <c r="O49" s="15"/>
      <c r="P49" s="15"/>
      <c r="Q49" s="15"/>
    </row>
    <row r="50" spans="1:17" ht="18" customHeight="1">
      <c r="A50" s="273"/>
      <c r="B50" s="16" t="s">
        <v>78</v>
      </c>
      <c r="C50" s="17"/>
      <c r="D50" s="17"/>
      <c r="E50" s="17"/>
      <c r="F50" s="17"/>
      <c r="G50" s="17"/>
      <c r="H50" s="20" t="s">
        <v>28</v>
      </c>
      <c r="I50" s="17"/>
      <c r="J50" s="20"/>
      <c r="K50" s="15"/>
      <c r="L50" s="15"/>
      <c r="M50" s="15"/>
      <c r="N50" s="15"/>
      <c r="O50" s="15"/>
      <c r="P50" s="15"/>
      <c r="Q50" s="15"/>
    </row>
    <row r="51" spans="1:17" ht="12.75">
      <c r="A51" s="273"/>
      <c r="B51" s="16" t="s">
        <v>78</v>
      </c>
      <c r="C51" s="17"/>
      <c r="D51" s="17"/>
      <c r="E51" s="17"/>
      <c r="F51" s="17"/>
      <c r="G51" s="17"/>
      <c r="H51" s="20" t="s">
        <v>29</v>
      </c>
      <c r="I51" s="17"/>
      <c r="J51" s="20"/>
      <c r="K51" s="15"/>
      <c r="L51" s="15"/>
      <c r="M51" s="15"/>
      <c r="N51" s="15"/>
      <c r="O51" s="15"/>
      <c r="P51" s="15"/>
      <c r="Q51" s="15"/>
    </row>
    <row r="52" spans="1:17" ht="12.75">
      <c r="A52" s="273"/>
      <c r="B52" s="16" t="s">
        <v>78</v>
      </c>
      <c r="C52" s="17"/>
      <c r="D52" s="17"/>
      <c r="E52" s="17"/>
      <c r="F52" s="17"/>
      <c r="G52" s="17"/>
      <c r="H52" s="20" t="s">
        <v>30</v>
      </c>
      <c r="I52" s="17"/>
      <c r="J52" s="20"/>
      <c r="K52" s="15"/>
      <c r="L52" s="15"/>
      <c r="M52" s="15"/>
      <c r="N52" s="15"/>
      <c r="O52" s="15"/>
      <c r="P52" s="15"/>
      <c r="Q52" s="15"/>
    </row>
    <row r="53" spans="1:17" ht="76.5">
      <c r="A53" s="273"/>
      <c r="B53" s="16" t="s">
        <v>78</v>
      </c>
      <c r="C53" s="17" t="s">
        <v>41</v>
      </c>
      <c r="D53" s="17" t="s">
        <v>19</v>
      </c>
      <c r="E53" s="17" t="s">
        <v>170</v>
      </c>
      <c r="F53" s="17"/>
      <c r="G53" s="17" t="s">
        <v>171</v>
      </c>
      <c r="H53" s="20" t="s">
        <v>34</v>
      </c>
      <c r="I53" s="17" t="s">
        <v>23</v>
      </c>
      <c r="J53" s="20"/>
      <c r="K53" s="15"/>
      <c r="L53" s="15"/>
      <c r="M53" s="15"/>
      <c r="N53" s="15"/>
      <c r="O53" s="15"/>
      <c r="P53" s="15"/>
      <c r="Q53" s="15"/>
    </row>
    <row r="54" spans="1:17" ht="12.75">
      <c r="A54" s="273"/>
      <c r="B54" s="16" t="s">
        <v>78</v>
      </c>
      <c r="C54" s="17"/>
      <c r="D54" s="17"/>
      <c r="E54" s="17"/>
      <c r="F54" s="17"/>
      <c r="G54" s="17"/>
      <c r="H54" s="20" t="s">
        <v>35</v>
      </c>
      <c r="I54" s="17"/>
      <c r="J54" s="20"/>
      <c r="K54" s="15"/>
      <c r="L54" s="15"/>
      <c r="M54" s="15"/>
      <c r="N54" s="15"/>
      <c r="O54" s="15"/>
      <c r="P54" s="15"/>
      <c r="Q54" s="15"/>
    </row>
    <row r="55" spans="1:17" ht="18" customHeight="1">
      <c r="A55" s="273"/>
      <c r="B55" s="16" t="s">
        <v>78</v>
      </c>
      <c r="C55" s="17"/>
      <c r="D55" s="17"/>
      <c r="E55" s="17"/>
      <c r="F55" s="17"/>
      <c r="G55" s="17"/>
      <c r="H55" s="20" t="s">
        <v>36</v>
      </c>
      <c r="I55" s="17"/>
      <c r="J55" s="20"/>
      <c r="K55" s="15"/>
      <c r="L55" s="15"/>
      <c r="M55" s="15"/>
      <c r="N55" s="15"/>
      <c r="O55" s="15"/>
      <c r="P55" s="15"/>
      <c r="Q55" s="15"/>
    </row>
    <row r="56" spans="1:17" ht="12.75">
      <c r="A56" s="273"/>
      <c r="B56" s="16" t="s">
        <v>78</v>
      </c>
      <c r="C56" s="17"/>
      <c r="D56" s="17"/>
      <c r="E56" s="17"/>
      <c r="F56" s="17"/>
      <c r="G56" s="17"/>
      <c r="H56" s="20" t="s">
        <v>37</v>
      </c>
      <c r="I56" s="17"/>
      <c r="J56" s="20"/>
      <c r="K56" s="15"/>
      <c r="L56" s="15"/>
      <c r="M56" s="15"/>
      <c r="N56" s="15"/>
      <c r="O56" s="15"/>
      <c r="P56" s="15"/>
      <c r="Q56" s="15"/>
    </row>
    <row r="57" spans="1:17" ht="12.75">
      <c r="A57" s="274"/>
      <c r="B57" s="16" t="s">
        <v>78</v>
      </c>
      <c r="C57" s="17"/>
      <c r="D57" s="17"/>
      <c r="E57" s="17"/>
      <c r="F57" s="17"/>
      <c r="G57" s="17"/>
      <c r="H57" s="20" t="s">
        <v>38</v>
      </c>
      <c r="I57" s="17"/>
      <c r="J57" s="20"/>
      <c r="K57" s="15"/>
      <c r="L57" s="15"/>
      <c r="M57" s="15"/>
      <c r="N57" s="15"/>
      <c r="O57" s="15"/>
      <c r="P57" s="15"/>
      <c r="Q57" s="15"/>
    </row>
    <row r="58" spans="1:17" ht="12.75">
      <c r="A58" s="272">
        <v>46027</v>
      </c>
      <c r="B58" s="40" t="s">
        <v>78</v>
      </c>
      <c r="C58" s="17"/>
      <c r="D58" s="17"/>
      <c r="E58" s="17"/>
      <c r="F58" s="17"/>
      <c r="G58" s="17"/>
      <c r="H58" s="50" t="s">
        <v>17</v>
      </c>
      <c r="I58" s="17"/>
      <c r="J58" s="20"/>
      <c r="K58" s="15"/>
      <c r="L58" s="15"/>
      <c r="M58" s="15"/>
      <c r="N58" s="15"/>
      <c r="O58" s="15"/>
      <c r="P58" s="15"/>
      <c r="Q58" s="15"/>
    </row>
    <row r="59" spans="1:17" ht="12.75">
      <c r="A59" s="273"/>
      <c r="B59" s="40" t="s">
        <v>78</v>
      </c>
      <c r="C59" s="17"/>
      <c r="D59" s="17"/>
      <c r="E59" s="17"/>
      <c r="F59" s="17"/>
      <c r="G59" s="17"/>
      <c r="H59" s="50" t="s">
        <v>22</v>
      </c>
      <c r="I59" s="17"/>
      <c r="J59" s="20"/>
      <c r="K59" s="15"/>
      <c r="L59" s="15"/>
      <c r="M59" s="15"/>
      <c r="N59" s="15"/>
      <c r="O59" s="15"/>
      <c r="P59" s="15"/>
      <c r="Q59" s="15"/>
    </row>
    <row r="60" spans="1:17" ht="14.25">
      <c r="A60" s="273"/>
      <c r="B60" s="40" t="s">
        <v>78</v>
      </c>
      <c r="C60" s="17" t="s">
        <v>18</v>
      </c>
      <c r="D60" s="17" t="s">
        <v>19</v>
      </c>
      <c r="E60" s="43"/>
      <c r="F60" s="22"/>
      <c r="G60" s="16" t="s">
        <v>172</v>
      </c>
      <c r="H60" s="50" t="s">
        <v>24</v>
      </c>
      <c r="I60" s="17"/>
      <c r="J60" s="20"/>
      <c r="K60" s="15"/>
      <c r="L60" s="15"/>
      <c r="M60" s="15"/>
      <c r="N60" s="15"/>
      <c r="O60" s="15"/>
      <c r="P60" s="15"/>
      <c r="Q60" s="15"/>
    </row>
    <row r="61" spans="1:17" ht="16.5" customHeight="1">
      <c r="A61" s="273"/>
      <c r="B61" s="40" t="s">
        <v>78</v>
      </c>
      <c r="C61" s="17"/>
      <c r="D61" s="17"/>
      <c r="E61" s="17"/>
      <c r="F61" s="17"/>
      <c r="G61" s="17"/>
      <c r="H61" s="50" t="s">
        <v>25</v>
      </c>
      <c r="I61" s="17"/>
      <c r="J61" s="20"/>
      <c r="K61" s="15"/>
      <c r="L61" s="15"/>
      <c r="M61" s="15"/>
      <c r="N61" s="15"/>
      <c r="O61" s="15"/>
      <c r="P61" s="15"/>
      <c r="Q61" s="15"/>
    </row>
    <row r="62" spans="1:17" ht="12.75">
      <c r="A62" s="273"/>
      <c r="B62" s="40" t="s">
        <v>78</v>
      </c>
      <c r="C62" s="17"/>
      <c r="D62" s="17"/>
      <c r="E62" s="17"/>
      <c r="F62" s="17"/>
      <c r="G62" s="17"/>
      <c r="H62" s="50" t="s">
        <v>26</v>
      </c>
      <c r="I62" s="17"/>
      <c r="J62" s="20"/>
      <c r="K62" s="15"/>
      <c r="L62" s="15"/>
      <c r="M62" s="15"/>
      <c r="N62" s="15"/>
      <c r="O62" s="15"/>
      <c r="P62" s="15"/>
      <c r="Q62" s="15"/>
    </row>
    <row r="63" spans="1:17" ht="12.75">
      <c r="A63" s="273"/>
      <c r="B63" s="16" t="s">
        <v>16</v>
      </c>
      <c r="C63" s="17"/>
      <c r="D63" s="17"/>
      <c r="E63" s="17"/>
      <c r="F63" s="17"/>
      <c r="G63" s="16"/>
      <c r="H63" s="50" t="s">
        <v>27</v>
      </c>
      <c r="I63" s="17"/>
      <c r="J63" s="20"/>
      <c r="K63" s="15"/>
      <c r="L63" s="15"/>
      <c r="M63" s="15"/>
      <c r="N63" s="15"/>
      <c r="O63" s="15"/>
      <c r="P63" s="15"/>
      <c r="Q63" s="15"/>
    </row>
    <row r="64" spans="1:17" ht="17.25" customHeight="1">
      <c r="A64" s="273"/>
      <c r="B64" s="16" t="s">
        <v>16</v>
      </c>
      <c r="C64" s="17"/>
      <c r="D64" s="17"/>
      <c r="E64" s="17"/>
      <c r="F64" s="17"/>
      <c r="G64" s="17"/>
      <c r="H64" s="50" t="s">
        <v>28</v>
      </c>
      <c r="I64" s="17"/>
      <c r="J64" s="20"/>
      <c r="K64" s="15"/>
      <c r="L64" s="15"/>
      <c r="M64" s="15"/>
      <c r="N64" s="15"/>
      <c r="O64" s="15"/>
      <c r="P64" s="15"/>
      <c r="Q64" s="15"/>
    </row>
    <row r="65" spans="1:17" ht="16.5" customHeight="1">
      <c r="A65" s="273"/>
      <c r="B65" s="16" t="s">
        <v>16</v>
      </c>
      <c r="C65" s="17"/>
      <c r="D65" s="17"/>
      <c r="E65" s="36"/>
      <c r="F65" s="37"/>
      <c r="G65" s="17"/>
      <c r="H65" s="50" t="s">
        <v>29</v>
      </c>
      <c r="I65" s="17"/>
      <c r="J65" s="20"/>
      <c r="K65" s="15"/>
      <c r="L65" s="15"/>
      <c r="M65" s="15"/>
      <c r="N65" s="15"/>
      <c r="O65" s="15"/>
      <c r="P65" s="15"/>
      <c r="Q65" s="15"/>
    </row>
    <row r="66" spans="1:17" ht="15" customHeight="1">
      <c r="A66" s="273"/>
      <c r="B66" s="16" t="s">
        <v>16</v>
      </c>
      <c r="C66" s="17"/>
      <c r="D66" s="17"/>
      <c r="E66" s="17"/>
      <c r="F66" s="17"/>
      <c r="G66" s="17"/>
      <c r="H66" s="50" t="s">
        <v>30</v>
      </c>
      <c r="I66" s="17"/>
      <c r="J66" s="20"/>
      <c r="K66" s="15"/>
      <c r="L66" s="15"/>
      <c r="M66" s="15"/>
      <c r="N66" s="15"/>
      <c r="O66" s="15"/>
      <c r="P66" s="15"/>
      <c r="Q66" s="15"/>
    </row>
    <row r="67" spans="1:17" ht="12.75">
      <c r="A67" s="273"/>
      <c r="B67" s="16" t="s">
        <v>16</v>
      </c>
      <c r="C67" s="17"/>
      <c r="D67" s="17"/>
      <c r="E67" s="17"/>
      <c r="F67" s="17"/>
      <c r="G67" s="16"/>
      <c r="H67" s="50" t="s">
        <v>34</v>
      </c>
      <c r="I67" s="17"/>
      <c r="J67" s="20"/>
      <c r="K67" s="15"/>
      <c r="L67" s="15"/>
      <c r="M67" s="15"/>
      <c r="N67" s="15"/>
      <c r="O67" s="15"/>
      <c r="P67" s="15"/>
      <c r="Q67" s="15"/>
    </row>
    <row r="68" spans="1:17" ht="12.75">
      <c r="A68" s="273"/>
      <c r="B68" s="16" t="s">
        <v>16</v>
      </c>
      <c r="C68" s="17"/>
      <c r="D68" s="17"/>
      <c r="E68" s="17"/>
      <c r="F68" s="17"/>
      <c r="G68" s="17"/>
      <c r="H68" s="50" t="s">
        <v>35</v>
      </c>
      <c r="I68" s="17"/>
      <c r="J68" s="20"/>
      <c r="K68" s="15"/>
      <c r="L68" s="15"/>
      <c r="M68" s="15"/>
      <c r="N68" s="15"/>
      <c r="O68" s="15"/>
      <c r="P68" s="15"/>
      <c r="Q68" s="15"/>
    </row>
    <row r="69" spans="1:17" ht="12.75">
      <c r="A69" s="273"/>
      <c r="B69" s="16" t="s">
        <v>16</v>
      </c>
      <c r="C69" s="17"/>
      <c r="D69" s="17"/>
      <c r="E69" s="17"/>
      <c r="F69" s="17"/>
      <c r="G69" s="16"/>
      <c r="H69" s="70" t="s">
        <v>36</v>
      </c>
      <c r="I69" s="17"/>
      <c r="J69" s="17"/>
      <c r="K69" s="22"/>
      <c r="L69" s="22"/>
      <c r="M69" s="22"/>
      <c r="N69" s="22"/>
      <c r="O69" s="22"/>
      <c r="P69" s="22"/>
      <c r="Q69" s="22"/>
    </row>
    <row r="70" spans="1:17" ht="12.75">
      <c r="A70" s="273"/>
      <c r="B70" s="16" t="s">
        <v>16</v>
      </c>
      <c r="C70" s="17"/>
      <c r="D70" s="17"/>
      <c r="E70" s="17"/>
      <c r="F70" s="17"/>
      <c r="G70" s="16"/>
      <c r="H70" s="70" t="s">
        <v>37</v>
      </c>
      <c r="I70" s="17"/>
      <c r="J70" s="17"/>
      <c r="K70" s="22"/>
      <c r="L70" s="22"/>
      <c r="M70" s="22"/>
      <c r="N70" s="22"/>
      <c r="O70" s="22"/>
      <c r="P70" s="22"/>
      <c r="Q70" s="22"/>
    </row>
    <row r="71" spans="1:17" ht="38.25">
      <c r="A71" s="274"/>
      <c r="B71" s="16" t="s">
        <v>16</v>
      </c>
      <c r="C71" s="17" t="s">
        <v>18</v>
      </c>
      <c r="D71" s="17" t="s">
        <v>19</v>
      </c>
      <c r="E71" s="17" t="s">
        <v>173</v>
      </c>
      <c r="F71" s="17"/>
      <c r="G71" s="69" t="s">
        <v>174</v>
      </c>
      <c r="H71" s="50" t="s">
        <v>38</v>
      </c>
      <c r="I71" s="17" t="s">
        <v>43</v>
      </c>
      <c r="J71" s="20"/>
      <c r="K71" s="15"/>
      <c r="L71" s="15"/>
      <c r="M71" s="15"/>
      <c r="N71" s="15"/>
      <c r="O71" s="15"/>
      <c r="P71" s="15"/>
      <c r="Q71" s="15"/>
    </row>
    <row r="72" spans="1:17" ht="12.75">
      <c r="A72" s="272">
        <v>46028</v>
      </c>
      <c r="B72" s="40" t="s">
        <v>78</v>
      </c>
      <c r="C72" s="17"/>
      <c r="D72" s="17"/>
      <c r="E72" s="17"/>
      <c r="F72" s="41"/>
      <c r="G72" s="71"/>
      <c r="H72" s="50" t="s">
        <v>17</v>
      </c>
      <c r="I72" s="17"/>
      <c r="J72" s="20"/>
      <c r="K72" s="15"/>
      <c r="L72" s="15"/>
      <c r="M72" s="15"/>
      <c r="N72" s="15"/>
      <c r="O72" s="15"/>
      <c r="P72" s="15"/>
      <c r="Q72" s="15"/>
    </row>
    <row r="73" spans="1:17" ht="12.75">
      <c r="A73" s="273"/>
      <c r="B73" s="40" t="s">
        <v>78</v>
      </c>
      <c r="C73" s="17"/>
      <c r="D73" s="17"/>
      <c r="E73" s="17"/>
      <c r="F73" s="17"/>
      <c r="G73" s="17"/>
      <c r="H73" s="50" t="s">
        <v>22</v>
      </c>
      <c r="I73" s="17"/>
      <c r="J73" s="20"/>
      <c r="K73" s="15"/>
      <c r="L73" s="15"/>
      <c r="M73" s="15"/>
      <c r="N73" s="15"/>
      <c r="O73" s="15"/>
      <c r="P73" s="15"/>
      <c r="Q73" s="15"/>
    </row>
    <row r="74" spans="1:17" ht="12.75">
      <c r="A74" s="273"/>
      <c r="B74" s="40" t="s">
        <v>78</v>
      </c>
      <c r="C74" s="17"/>
      <c r="D74" s="17"/>
      <c r="E74" s="17"/>
      <c r="F74" s="17"/>
      <c r="G74" s="17"/>
      <c r="H74" s="50" t="s">
        <v>24</v>
      </c>
      <c r="I74" s="17"/>
      <c r="J74" s="20"/>
      <c r="K74" s="15"/>
      <c r="L74" s="15"/>
      <c r="M74" s="15"/>
      <c r="N74" s="15"/>
      <c r="O74" s="15"/>
      <c r="P74" s="15"/>
      <c r="Q74" s="15"/>
    </row>
    <row r="75" spans="1:17" ht="140.25">
      <c r="A75" s="273"/>
      <c r="B75" s="40" t="s">
        <v>78</v>
      </c>
      <c r="C75" s="17" t="s">
        <v>154</v>
      </c>
      <c r="D75" s="17" t="s">
        <v>19</v>
      </c>
      <c r="E75" s="17"/>
      <c r="F75" s="17"/>
      <c r="G75" s="17" t="s">
        <v>175</v>
      </c>
      <c r="H75" s="50" t="s">
        <v>25</v>
      </c>
      <c r="I75" s="17" t="s">
        <v>43</v>
      </c>
      <c r="J75" s="20"/>
      <c r="K75" s="15"/>
      <c r="L75" s="15"/>
      <c r="M75" s="15"/>
      <c r="N75" s="15"/>
      <c r="O75" s="15"/>
      <c r="P75" s="15"/>
      <c r="Q75" s="15"/>
    </row>
    <row r="76" spans="1:17" ht="12.75">
      <c r="A76" s="273"/>
      <c r="B76" s="16" t="s">
        <v>78</v>
      </c>
      <c r="C76" s="17"/>
      <c r="D76" s="17"/>
      <c r="E76" s="17"/>
      <c r="F76" s="17"/>
      <c r="G76" s="17"/>
      <c r="H76" s="50" t="s">
        <v>26</v>
      </c>
      <c r="I76" s="17"/>
      <c r="J76" s="20"/>
      <c r="K76" s="15"/>
      <c r="L76" s="15"/>
      <c r="M76" s="15"/>
      <c r="N76" s="15"/>
      <c r="O76" s="15"/>
      <c r="P76" s="15"/>
      <c r="Q76" s="15"/>
    </row>
    <row r="77" spans="1:17" ht="17.25" customHeight="1">
      <c r="A77" s="273"/>
      <c r="B77" s="16" t="s">
        <v>78</v>
      </c>
      <c r="C77" s="17"/>
      <c r="D77" s="17"/>
      <c r="E77" s="17"/>
      <c r="F77" s="17"/>
      <c r="G77" s="17"/>
      <c r="H77" s="50" t="s">
        <v>27</v>
      </c>
      <c r="I77" s="17"/>
      <c r="J77" s="20"/>
      <c r="K77" s="15"/>
      <c r="L77" s="15"/>
      <c r="M77" s="15"/>
      <c r="N77" s="15"/>
      <c r="O77" s="15"/>
      <c r="P77" s="15"/>
      <c r="Q77" s="15"/>
    </row>
    <row r="78" spans="1:17" ht="12.75">
      <c r="A78" s="273"/>
      <c r="B78" s="16" t="s">
        <v>78</v>
      </c>
      <c r="C78" s="17"/>
      <c r="D78" s="17"/>
      <c r="E78" s="17"/>
      <c r="F78" s="17"/>
      <c r="G78" s="16"/>
      <c r="H78" s="50" t="s">
        <v>28</v>
      </c>
      <c r="I78" s="17"/>
      <c r="J78" s="20"/>
      <c r="K78" s="15"/>
      <c r="L78" s="15"/>
      <c r="M78" s="15"/>
      <c r="N78" s="15"/>
      <c r="O78" s="15"/>
      <c r="P78" s="15"/>
      <c r="Q78" s="15"/>
    </row>
    <row r="79" spans="1:17" ht="12.75">
      <c r="A79" s="273"/>
      <c r="B79" s="16" t="s">
        <v>78</v>
      </c>
      <c r="C79" s="17"/>
      <c r="D79" s="17"/>
      <c r="E79" s="17"/>
      <c r="F79" s="17"/>
      <c r="G79" s="16"/>
      <c r="H79" s="50" t="s">
        <v>29</v>
      </c>
      <c r="I79" s="17"/>
      <c r="J79" s="20"/>
      <c r="K79" s="15"/>
      <c r="L79" s="15"/>
      <c r="M79" s="15"/>
      <c r="N79" s="15"/>
      <c r="O79" s="15"/>
      <c r="P79" s="15"/>
      <c r="Q79" s="15"/>
    </row>
    <row r="80" spans="1:17" ht="12.75">
      <c r="A80" s="273"/>
      <c r="B80" s="16" t="s">
        <v>78</v>
      </c>
      <c r="C80" s="17"/>
      <c r="D80" s="17"/>
      <c r="E80" s="17"/>
      <c r="F80" s="17"/>
      <c r="G80" s="17"/>
      <c r="H80" s="50" t="s">
        <v>30</v>
      </c>
      <c r="I80" s="17"/>
      <c r="J80" s="20"/>
      <c r="K80" s="15"/>
      <c r="L80" s="15"/>
      <c r="M80" s="15"/>
      <c r="N80" s="15"/>
      <c r="O80" s="15"/>
      <c r="P80" s="15"/>
      <c r="Q80" s="15"/>
    </row>
    <row r="81" spans="1:17" ht="12.75">
      <c r="A81" s="273"/>
      <c r="B81" s="16" t="s">
        <v>78</v>
      </c>
      <c r="C81" s="17"/>
      <c r="D81" s="17"/>
      <c r="E81" s="17"/>
      <c r="F81" s="17"/>
      <c r="G81" s="17"/>
      <c r="H81" s="50" t="s">
        <v>34</v>
      </c>
      <c r="I81" s="17"/>
      <c r="J81" s="20"/>
      <c r="K81" s="15"/>
      <c r="L81" s="15"/>
      <c r="M81" s="15"/>
      <c r="N81" s="15"/>
      <c r="O81" s="15"/>
      <c r="P81" s="15"/>
      <c r="Q81" s="15"/>
    </row>
    <row r="82" spans="1:17" ht="12.75">
      <c r="A82" s="273"/>
      <c r="B82" s="16" t="s">
        <v>78</v>
      </c>
      <c r="C82" s="17"/>
      <c r="D82" s="17"/>
      <c r="E82" s="17"/>
      <c r="F82" s="17"/>
      <c r="G82" s="17"/>
      <c r="H82" s="70" t="s">
        <v>35</v>
      </c>
      <c r="I82" s="17"/>
      <c r="J82" s="17"/>
      <c r="K82" s="22"/>
      <c r="L82" s="22"/>
      <c r="M82" s="22"/>
      <c r="N82" s="22"/>
      <c r="O82" s="22"/>
      <c r="P82" s="22"/>
      <c r="Q82" s="22"/>
    </row>
    <row r="83" spans="1:17" ht="17.25" customHeight="1">
      <c r="A83" s="273"/>
      <c r="B83" s="16" t="s">
        <v>78</v>
      </c>
      <c r="C83" s="17"/>
      <c r="D83" s="17"/>
      <c r="E83" s="17"/>
      <c r="F83" s="17"/>
      <c r="G83" s="17"/>
      <c r="H83" s="50" t="s">
        <v>36</v>
      </c>
      <c r="I83" s="17"/>
      <c r="J83" s="20"/>
      <c r="K83" s="15"/>
      <c r="L83" s="15"/>
      <c r="M83" s="15"/>
      <c r="N83" s="15"/>
      <c r="O83" s="15"/>
      <c r="P83" s="15"/>
      <c r="Q83" s="15"/>
    </row>
    <row r="84" spans="1:17" ht="18.75" customHeight="1">
      <c r="A84" s="273"/>
      <c r="B84" s="16" t="s">
        <v>78</v>
      </c>
      <c r="C84" s="17"/>
      <c r="D84" s="17"/>
      <c r="E84" s="43"/>
      <c r="F84" s="17"/>
      <c r="G84" s="17"/>
      <c r="H84" s="50" t="s">
        <v>37</v>
      </c>
      <c r="I84" s="17"/>
      <c r="J84" s="20"/>
      <c r="K84" s="15"/>
      <c r="L84" s="15"/>
      <c r="M84" s="15"/>
      <c r="N84" s="15"/>
      <c r="O84" s="15"/>
      <c r="P84" s="15"/>
      <c r="Q84" s="15"/>
    </row>
    <row r="85" spans="1:17" ht="12.75">
      <c r="A85" s="274"/>
      <c r="B85" s="16" t="s">
        <v>78</v>
      </c>
      <c r="C85" s="17"/>
      <c r="D85" s="17"/>
      <c r="E85" s="17"/>
      <c r="F85" s="17"/>
      <c r="G85" s="17"/>
      <c r="H85" s="50" t="s">
        <v>38</v>
      </c>
      <c r="I85" s="17"/>
      <c r="J85" s="20"/>
      <c r="K85" s="15"/>
      <c r="L85" s="15"/>
      <c r="M85" s="15"/>
      <c r="N85" s="15"/>
      <c r="O85" s="15"/>
      <c r="P85" s="15"/>
      <c r="Q85" s="15"/>
    </row>
    <row r="86" spans="1:17" ht="102">
      <c r="A86" s="272">
        <v>46029</v>
      </c>
      <c r="B86" s="16" t="s">
        <v>16</v>
      </c>
      <c r="C86" s="17" t="s">
        <v>18</v>
      </c>
      <c r="D86" s="17" t="s">
        <v>19</v>
      </c>
      <c r="E86" s="17" t="s">
        <v>176</v>
      </c>
      <c r="F86" s="17"/>
      <c r="G86" s="17" t="s">
        <v>177</v>
      </c>
      <c r="H86" s="50" t="s">
        <v>17</v>
      </c>
      <c r="I86" s="17" t="s">
        <v>23</v>
      </c>
      <c r="J86" s="20"/>
      <c r="K86" s="15"/>
      <c r="L86" s="15"/>
      <c r="M86" s="15"/>
      <c r="N86" s="15"/>
      <c r="O86" s="15"/>
      <c r="P86" s="15"/>
      <c r="Q86" s="15"/>
    </row>
    <row r="87" spans="1:17" ht="76.5">
      <c r="A87" s="273"/>
      <c r="B87" s="16" t="s">
        <v>16</v>
      </c>
      <c r="C87" s="17" t="s">
        <v>18</v>
      </c>
      <c r="D87" s="17" t="s">
        <v>19</v>
      </c>
      <c r="E87" s="17" t="s">
        <v>178</v>
      </c>
      <c r="F87" s="17"/>
      <c r="G87" s="17" t="s">
        <v>179</v>
      </c>
      <c r="H87" s="50" t="s">
        <v>22</v>
      </c>
      <c r="I87" s="17" t="s">
        <v>23</v>
      </c>
      <c r="J87" s="20"/>
      <c r="K87" s="15"/>
      <c r="L87" s="15"/>
      <c r="M87" s="15"/>
      <c r="N87" s="15"/>
      <c r="O87" s="15"/>
      <c r="P87" s="15"/>
      <c r="Q87" s="15"/>
    </row>
    <row r="88" spans="1:17" ht="12.75">
      <c r="A88" s="273"/>
      <c r="B88" s="16" t="s">
        <v>16</v>
      </c>
      <c r="C88" s="17"/>
      <c r="D88" s="17"/>
      <c r="E88" s="17"/>
      <c r="F88" s="17"/>
      <c r="G88" s="17"/>
      <c r="H88" s="50" t="s">
        <v>24</v>
      </c>
      <c r="I88" s="17"/>
      <c r="J88" s="20"/>
      <c r="K88" s="15"/>
      <c r="L88" s="15"/>
      <c r="M88" s="15"/>
      <c r="N88" s="15"/>
      <c r="O88" s="15"/>
      <c r="P88" s="15"/>
      <c r="Q88" s="15"/>
    </row>
    <row r="89" spans="1:17" ht="12.75">
      <c r="A89" s="273"/>
      <c r="B89" s="16" t="s">
        <v>16</v>
      </c>
      <c r="C89" s="17"/>
      <c r="D89" s="17"/>
      <c r="E89" s="17"/>
      <c r="F89" s="17"/>
      <c r="G89" s="17"/>
      <c r="H89" s="50" t="s">
        <v>25</v>
      </c>
      <c r="I89" s="17"/>
      <c r="J89" s="20"/>
      <c r="K89" s="15"/>
      <c r="L89" s="15"/>
      <c r="M89" s="15"/>
      <c r="N89" s="15"/>
      <c r="O89" s="15"/>
      <c r="P89" s="15"/>
      <c r="Q89" s="15"/>
    </row>
    <row r="90" spans="1:17" ht="12.75">
      <c r="A90" s="273"/>
      <c r="B90" s="16" t="s">
        <v>16</v>
      </c>
      <c r="C90" s="17"/>
      <c r="D90" s="17"/>
      <c r="E90" s="17"/>
      <c r="F90" s="17"/>
      <c r="G90" s="17"/>
      <c r="H90" s="70" t="s">
        <v>26</v>
      </c>
      <c r="I90" s="17"/>
      <c r="J90" s="17"/>
      <c r="K90" s="22"/>
      <c r="L90" s="22"/>
      <c r="M90" s="22"/>
      <c r="N90" s="22"/>
      <c r="O90" s="22"/>
      <c r="P90" s="22"/>
      <c r="Q90" s="22"/>
    </row>
    <row r="91" spans="1:17" ht="12.75">
      <c r="A91" s="273"/>
      <c r="B91" s="16" t="s">
        <v>16</v>
      </c>
      <c r="C91" s="17"/>
      <c r="D91" s="17"/>
      <c r="E91" s="17"/>
      <c r="F91" s="17"/>
      <c r="G91" s="17"/>
      <c r="H91" s="50" t="s">
        <v>27</v>
      </c>
      <c r="I91" s="17"/>
      <c r="J91" s="20"/>
      <c r="K91" s="15"/>
      <c r="L91" s="15"/>
      <c r="M91" s="15"/>
      <c r="N91" s="15"/>
      <c r="O91" s="15"/>
      <c r="P91" s="15"/>
      <c r="Q91" s="15"/>
    </row>
    <row r="92" spans="1:17" ht="12.75">
      <c r="A92" s="273"/>
      <c r="B92" s="16" t="s">
        <v>16</v>
      </c>
      <c r="C92" s="17"/>
      <c r="D92" s="17"/>
      <c r="E92" s="17"/>
      <c r="F92" s="17"/>
      <c r="G92" s="17"/>
      <c r="H92" s="50" t="s">
        <v>28</v>
      </c>
      <c r="I92" s="17"/>
      <c r="J92" s="20"/>
      <c r="K92" s="15"/>
      <c r="L92" s="15"/>
      <c r="M92" s="15"/>
      <c r="N92" s="15"/>
      <c r="O92" s="15"/>
      <c r="P92" s="15"/>
      <c r="Q92" s="15"/>
    </row>
    <row r="93" spans="1:17" ht="14.25">
      <c r="A93" s="273"/>
      <c r="B93" s="16" t="s">
        <v>16</v>
      </c>
      <c r="C93" s="17"/>
      <c r="D93" s="17"/>
      <c r="E93" s="17"/>
      <c r="F93" s="21"/>
      <c r="G93" s="17"/>
      <c r="H93" s="50" t="s">
        <v>29</v>
      </c>
      <c r="I93" s="17"/>
      <c r="J93" s="20"/>
      <c r="K93" s="15"/>
      <c r="L93" s="15"/>
      <c r="M93" s="15"/>
      <c r="N93" s="15"/>
      <c r="O93" s="15"/>
      <c r="P93" s="15"/>
      <c r="Q93" s="15"/>
    </row>
    <row r="94" spans="1:17" ht="12.75">
      <c r="A94" s="273"/>
      <c r="B94" s="16" t="s">
        <v>16</v>
      </c>
      <c r="C94" s="17"/>
      <c r="D94" s="17"/>
      <c r="E94" s="17"/>
      <c r="F94" s="17"/>
      <c r="G94" s="17"/>
      <c r="H94" s="50" t="s">
        <v>30</v>
      </c>
      <c r="I94" s="17"/>
      <c r="J94" s="20"/>
      <c r="K94" s="15"/>
      <c r="L94" s="15"/>
      <c r="M94" s="15"/>
      <c r="N94" s="15"/>
      <c r="O94" s="15"/>
      <c r="P94" s="15"/>
      <c r="Q94" s="15"/>
    </row>
    <row r="95" spans="1:17" ht="12.75">
      <c r="A95" s="273"/>
      <c r="B95" s="16" t="s">
        <v>16</v>
      </c>
      <c r="C95" s="17"/>
      <c r="D95" s="17"/>
      <c r="E95" s="17"/>
      <c r="F95" s="17"/>
      <c r="G95" s="17"/>
      <c r="H95" s="50" t="s">
        <v>34</v>
      </c>
      <c r="I95" s="17"/>
      <c r="J95" s="20"/>
      <c r="K95" s="15"/>
      <c r="L95" s="15"/>
      <c r="M95" s="15"/>
      <c r="N95" s="15"/>
      <c r="O95" s="15"/>
      <c r="P95" s="15"/>
      <c r="Q95" s="15"/>
    </row>
    <row r="96" spans="1:17" ht="12.75">
      <c r="A96" s="273"/>
      <c r="B96" s="16" t="s">
        <v>16</v>
      </c>
      <c r="C96" s="17"/>
      <c r="D96" s="17"/>
      <c r="E96" s="17"/>
      <c r="F96" s="17"/>
      <c r="G96" s="17"/>
      <c r="H96" s="70" t="s">
        <v>35</v>
      </c>
      <c r="I96" s="17"/>
      <c r="J96" s="17"/>
      <c r="K96" s="22"/>
      <c r="L96" s="22"/>
      <c r="M96" s="22"/>
      <c r="N96" s="22"/>
      <c r="O96" s="22"/>
      <c r="P96" s="22"/>
      <c r="Q96" s="22"/>
    </row>
    <row r="97" spans="1:17" ht="12.75">
      <c r="A97" s="273"/>
      <c r="B97" s="16" t="s">
        <v>16</v>
      </c>
      <c r="C97" s="17"/>
      <c r="D97" s="17"/>
      <c r="E97" s="17"/>
      <c r="F97" s="17"/>
      <c r="G97" s="17"/>
      <c r="H97" s="50" t="s">
        <v>36</v>
      </c>
      <c r="I97" s="17"/>
      <c r="J97" s="20"/>
      <c r="K97" s="15"/>
      <c r="L97" s="15"/>
      <c r="M97" s="15"/>
      <c r="N97" s="15"/>
      <c r="O97" s="15"/>
      <c r="P97" s="15"/>
      <c r="Q97" s="15"/>
    </row>
    <row r="98" spans="1:17" ht="12.75">
      <c r="A98" s="273"/>
      <c r="B98" s="16" t="s">
        <v>16</v>
      </c>
      <c r="C98" s="17"/>
      <c r="D98" s="17"/>
      <c r="E98" s="17"/>
      <c r="F98" s="17"/>
      <c r="G98" s="17"/>
      <c r="H98" s="50" t="s">
        <v>37</v>
      </c>
      <c r="I98" s="17"/>
      <c r="J98" s="20"/>
      <c r="K98" s="15"/>
      <c r="L98" s="15"/>
      <c r="M98" s="15"/>
      <c r="N98" s="15"/>
      <c r="O98" s="15"/>
      <c r="P98" s="15"/>
      <c r="Q98" s="15"/>
    </row>
    <row r="99" spans="1:17" ht="12.75">
      <c r="A99" s="274"/>
      <c r="B99" s="16" t="s">
        <v>16</v>
      </c>
      <c r="C99" s="17"/>
      <c r="D99" s="17"/>
      <c r="E99" s="17"/>
      <c r="F99" s="17"/>
      <c r="G99" s="17"/>
      <c r="H99" s="50" t="s">
        <v>38</v>
      </c>
      <c r="I99" s="17"/>
      <c r="J99" s="20"/>
      <c r="K99" s="15"/>
      <c r="L99" s="15"/>
      <c r="M99" s="15"/>
      <c r="N99" s="15"/>
      <c r="O99" s="15"/>
      <c r="P99" s="15"/>
      <c r="Q99" s="15"/>
    </row>
    <row r="100" spans="1:17" ht="12.75">
      <c r="A100" s="272">
        <v>46030</v>
      </c>
      <c r="B100" s="16" t="s">
        <v>78</v>
      </c>
      <c r="C100" s="17"/>
      <c r="D100" s="17"/>
      <c r="E100" s="17"/>
      <c r="F100" s="17"/>
      <c r="G100" s="17"/>
      <c r="H100" s="50" t="s">
        <v>17</v>
      </c>
      <c r="I100" s="17"/>
      <c r="J100" s="20"/>
      <c r="K100" s="15"/>
      <c r="L100" s="15"/>
      <c r="M100" s="15"/>
      <c r="N100" s="15"/>
      <c r="O100" s="15"/>
      <c r="P100" s="15"/>
      <c r="Q100" s="15"/>
    </row>
    <row r="101" spans="1:17" ht="17.25" customHeight="1">
      <c r="A101" s="273"/>
      <c r="B101" s="16" t="s">
        <v>78</v>
      </c>
      <c r="C101" s="17"/>
      <c r="D101" s="17"/>
      <c r="E101" s="17"/>
      <c r="F101" s="17"/>
      <c r="G101" s="17"/>
      <c r="H101" s="50" t="s">
        <v>22</v>
      </c>
      <c r="I101" s="17"/>
      <c r="J101" s="20"/>
      <c r="K101" s="15"/>
      <c r="L101" s="15"/>
      <c r="M101" s="15"/>
      <c r="N101" s="15"/>
      <c r="O101" s="15"/>
      <c r="P101" s="15"/>
      <c r="Q101" s="15"/>
    </row>
    <row r="102" spans="1:17" ht="17.25" customHeight="1">
      <c r="A102" s="273"/>
      <c r="B102" s="16" t="s">
        <v>78</v>
      </c>
      <c r="C102" s="17" t="s">
        <v>68</v>
      </c>
      <c r="D102" s="17" t="s">
        <v>19</v>
      </c>
      <c r="E102" s="17"/>
      <c r="F102" s="17"/>
      <c r="G102" s="17" t="s">
        <v>180</v>
      </c>
      <c r="H102" s="50" t="s">
        <v>24</v>
      </c>
      <c r="I102" s="17"/>
      <c r="J102" s="20"/>
      <c r="K102" s="15"/>
      <c r="L102" s="15"/>
      <c r="M102" s="15"/>
      <c r="N102" s="15"/>
      <c r="O102" s="15"/>
      <c r="P102" s="15"/>
      <c r="Q102" s="15"/>
    </row>
    <row r="103" spans="1:17" ht="14.25">
      <c r="A103" s="273"/>
      <c r="B103" s="16" t="s">
        <v>78</v>
      </c>
      <c r="C103" s="17"/>
      <c r="D103" s="17"/>
      <c r="E103" s="21"/>
      <c r="F103" s="45"/>
      <c r="G103" s="17"/>
      <c r="H103" s="50" t="s">
        <v>25</v>
      </c>
      <c r="I103" s="17"/>
      <c r="J103" s="20"/>
      <c r="K103" s="15"/>
      <c r="L103" s="15"/>
      <c r="M103" s="15"/>
      <c r="N103" s="15"/>
      <c r="O103" s="15"/>
      <c r="P103" s="15"/>
      <c r="Q103" s="15"/>
    </row>
    <row r="104" spans="1:17" ht="12.75">
      <c r="A104" s="273"/>
      <c r="B104" s="16" t="s">
        <v>78</v>
      </c>
      <c r="C104" s="17"/>
      <c r="D104" s="17"/>
      <c r="E104" s="17"/>
      <c r="F104" s="17"/>
      <c r="G104" s="17"/>
      <c r="H104" s="50" t="s">
        <v>26</v>
      </c>
      <c r="I104" s="17"/>
      <c r="J104" s="20"/>
      <c r="K104" s="15"/>
      <c r="L104" s="15"/>
      <c r="M104" s="15"/>
      <c r="N104" s="15"/>
      <c r="O104" s="15"/>
      <c r="P104" s="15"/>
      <c r="Q104" s="15"/>
    </row>
    <row r="105" spans="1:17" ht="12.75">
      <c r="A105" s="273"/>
      <c r="B105" s="16" t="s">
        <v>78</v>
      </c>
      <c r="C105" s="17"/>
      <c r="D105" s="17"/>
      <c r="E105" s="17"/>
      <c r="F105" s="17"/>
      <c r="G105" s="17"/>
      <c r="H105" s="50" t="s">
        <v>27</v>
      </c>
      <c r="I105" s="17"/>
      <c r="J105" s="20"/>
      <c r="K105" s="15"/>
      <c r="L105" s="15"/>
      <c r="M105" s="15"/>
      <c r="N105" s="15"/>
      <c r="O105" s="15"/>
      <c r="P105" s="15"/>
      <c r="Q105" s="15"/>
    </row>
    <row r="106" spans="1:17" ht="12.75">
      <c r="A106" s="273"/>
      <c r="B106" s="16" t="s">
        <v>78</v>
      </c>
      <c r="C106" s="17"/>
      <c r="D106" s="17"/>
      <c r="E106" s="17"/>
      <c r="F106" s="17"/>
      <c r="G106" s="17"/>
      <c r="H106" s="50" t="s">
        <v>28</v>
      </c>
      <c r="I106" s="17"/>
      <c r="J106" s="20"/>
      <c r="K106" s="15"/>
      <c r="L106" s="15"/>
      <c r="M106" s="15"/>
      <c r="N106" s="15"/>
      <c r="O106" s="15"/>
      <c r="P106" s="15"/>
      <c r="Q106" s="15"/>
    </row>
    <row r="107" spans="1:17" ht="12.75">
      <c r="A107" s="273"/>
      <c r="B107" s="16" t="s">
        <v>78</v>
      </c>
      <c r="C107" s="17"/>
      <c r="D107" s="17"/>
      <c r="E107" s="17"/>
      <c r="F107" s="17"/>
      <c r="G107" s="17"/>
      <c r="H107" s="50" t="s">
        <v>29</v>
      </c>
      <c r="I107" s="17"/>
      <c r="J107" s="20"/>
      <c r="K107" s="15"/>
      <c r="L107" s="15"/>
      <c r="M107" s="15"/>
      <c r="N107" s="15"/>
      <c r="O107" s="15"/>
      <c r="P107" s="15"/>
      <c r="Q107" s="15"/>
    </row>
    <row r="108" spans="1:17" ht="12.75">
      <c r="A108" s="273"/>
      <c r="B108" s="16" t="s">
        <v>78</v>
      </c>
      <c r="C108" s="17"/>
      <c r="D108" s="17"/>
      <c r="E108" s="17"/>
      <c r="F108" s="17"/>
      <c r="G108" s="17"/>
      <c r="H108" s="70" t="s">
        <v>30</v>
      </c>
      <c r="I108" s="17"/>
      <c r="J108" s="17"/>
      <c r="K108" s="22"/>
      <c r="L108" s="22"/>
      <c r="M108" s="22"/>
      <c r="N108" s="22"/>
      <c r="O108" s="22"/>
      <c r="P108" s="22"/>
      <c r="Q108" s="22"/>
    </row>
    <row r="109" spans="1:17" ht="12.75">
      <c r="A109" s="273"/>
      <c r="B109" s="16" t="s">
        <v>78</v>
      </c>
      <c r="C109" s="17"/>
      <c r="D109" s="17"/>
      <c r="E109" s="17"/>
      <c r="F109" s="17"/>
      <c r="G109" s="16"/>
      <c r="H109" s="50" t="s">
        <v>34</v>
      </c>
      <c r="I109" s="17"/>
      <c r="J109" s="20"/>
      <c r="K109" s="15"/>
      <c r="L109" s="15"/>
      <c r="M109" s="15"/>
      <c r="N109" s="15"/>
      <c r="O109" s="15"/>
      <c r="P109" s="15"/>
      <c r="Q109" s="15"/>
    </row>
    <row r="110" spans="1:17" ht="12.75">
      <c r="A110" s="273"/>
      <c r="B110" s="16" t="s">
        <v>78</v>
      </c>
      <c r="C110" s="17"/>
      <c r="D110" s="17"/>
      <c r="E110" s="17"/>
      <c r="F110" s="17"/>
      <c r="G110" s="17"/>
      <c r="H110" s="50" t="s">
        <v>35</v>
      </c>
      <c r="I110" s="17"/>
      <c r="J110" s="20"/>
      <c r="K110" s="15"/>
      <c r="L110" s="15"/>
      <c r="M110" s="15"/>
      <c r="N110" s="15"/>
      <c r="O110" s="15"/>
      <c r="P110" s="15"/>
      <c r="Q110" s="15"/>
    </row>
    <row r="111" spans="1:17" ht="12.75">
      <c r="A111" s="273"/>
      <c r="B111" s="16" t="s">
        <v>78</v>
      </c>
      <c r="C111" s="17"/>
      <c r="D111" s="17"/>
      <c r="E111" s="17"/>
      <c r="F111" s="17"/>
      <c r="G111" s="16"/>
      <c r="H111" s="50" t="s">
        <v>36</v>
      </c>
      <c r="I111" s="17"/>
      <c r="J111" s="20"/>
      <c r="K111" s="15"/>
      <c r="L111" s="15"/>
      <c r="M111" s="15"/>
      <c r="N111" s="15"/>
      <c r="O111" s="15"/>
      <c r="P111" s="15"/>
      <c r="Q111" s="15"/>
    </row>
    <row r="112" spans="1:17" ht="12.75">
      <c r="A112" s="273"/>
      <c r="B112" s="16" t="s">
        <v>78</v>
      </c>
      <c r="C112" s="17"/>
      <c r="D112" s="17"/>
      <c r="E112" s="17"/>
      <c r="F112" s="17"/>
      <c r="G112" s="17"/>
      <c r="H112" s="50" t="s">
        <v>37</v>
      </c>
      <c r="I112" s="17"/>
      <c r="J112" s="20"/>
      <c r="K112" s="15"/>
      <c r="L112" s="15"/>
      <c r="M112" s="15"/>
      <c r="N112" s="15"/>
      <c r="O112" s="15"/>
      <c r="P112" s="15"/>
      <c r="Q112" s="15"/>
    </row>
    <row r="113" spans="1:17" ht="12.75">
      <c r="A113" s="274"/>
      <c r="B113" s="16" t="s">
        <v>78</v>
      </c>
      <c r="C113" s="17"/>
      <c r="D113" s="17"/>
      <c r="E113" s="17"/>
      <c r="F113" s="17"/>
      <c r="G113" s="17"/>
      <c r="H113" s="50" t="s">
        <v>38</v>
      </c>
      <c r="I113" s="17"/>
      <c r="J113" s="20"/>
      <c r="K113" s="15"/>
      <c r="L113" s="15"/>
      <c r="M113" s="15"/>
      <c r="N113" s="15"/>
      <c r="O113" s="15"/>
      <c r="P113" s="15"/>
      <c r="Q113" s="15"/>
    </row>
    <row r="114" spans="1:17" ht="12.75">
      <c r="A114" s="272">
        <v>46031</v>
      </c>
      <c r="B114" s="16" t="s">
        <v>16</v>
      </c>
      <c r="C114" s="17"/>
      <c r="D114" s="17"/>
      <c r="E114" s="17"/>
      <c r="F114" s="17"/>
      <c r="G114" s="17"/>
      <c r="H114" s="50" t="s">
        <v>17</v>
      </c>
      <c r="I114" s="17"/>
      <c r="J114" s="20"/>
      <c r="K114" s="15"/>
      <c r="L114" s="15"/>
      <c r="M114" s="15"/>
      <c r="N114" s="15"/>
      <c r="O114" s="15"/>
      <c r="P114" s="15"/>
      <c r="Q114" s="15"/>
    </row>
    <row r="115" spans="1:17" ht="15.75" customHeight="1">
      <c r="A115" s="273"/>
      <c r="B115" s="16" t="s">
        <v>16</v>
      </c>
      <c r="C115" s="17" t="s">
        <v>18</v>
      </c>
      <c r="D115" s="17" t="s">
        <v>19</v>
      </c>
      <c r="E115" s="17" t="s">
        <v>181</v>
      </c>
      <c r="F115" s="17"/>
      <c r="G115" s="17" t="s">
        <v>182</v>
      </c>
      <c r="H115" s="50" t="s">
        <v>22</v>
      </c>
      <c r="I115" s="17" t="s">
        <v>43</v>
      </c>
      <c r="J115" s="20"/>
      <c r="K115" s="15"/>
      <c r="L115" s="15"/>
      <c r="M115" s="15"/>
      <c r="N115" s="15"/>
      <c r="O115" s="15"/>
      <c r="P115" s="15"/>
      <c r="Q115" s="15"/>
    </row>
    <row r="116" spans="1:17" ht="12.75">
      <c r="A116" s="273"/>
      <c r="B116" s="16" t="s">
        <v>16</v>
      </c>
      <c r="C116" s="17"/>
      <c r="D116" s="17"/>
      <c r="E116" s="17"/>
      <c r="F116" s="17"/>
      <c r="G116" s="17"/>
      <c r="H116" s="50" t="s">
        <v>24</v>
      </c>
      <c r="I116" s="17"/>
      <c r="J116" s="20"/>
      <c r="K116" s="15"/>
      <c r="L116" s="15"/>
      <c r="M116" s="15"/>
      <c r="N116" s="15"/>
      <c r="O116" s="15"/>
      <c r="P116" s="15"/>
      <c r="Q116" s="15"/>
    </row>
    <row r="117" spans="1:17" ht="12.75">
      <c r="A117" s="273"/>
      <c r="B117" s="16" t="s">
        <v>16</v>
      </c>
      <c r="C117" s="17"/>
      <c r="D117" s="17"/>
      <c r="E117" s="17"/>
      <c r="F117" s="17"/>
      <c r="G117" s="17"/>
      <c r="H117" s="50" t="s">
        <v>25</v>
      </c>
      <c r="I117" s="17"/>
      <c r="J117" s="20"/>
      <c r="K117" s="15"/>
      <c r="L117" s="15"/>
      <c r="M117" s="15"/>
      <c r="N117" s="15"/>
      <c r="O117" s="15"/>
      <c r="P117" s="15"/>
      <c r="Q117" s="15"/>
    </row>
    <row r="118" spans="1:17" ht="12.75">
      <c r="A118" s="273"/>
      <c r="B118" s="16" t="s">
        <v>16</v>
      </c>
      <c r="C118" s="17"/>
      <c r="D118" s="17"/>
      <c r="E118" s="17"/>
      <c r="F118" s="17"/>
      <c r="G118" s="17"/>
      <c r="H118" s="50" t="s">
        <v>26</v>
      </c>
      <c r="I118" s="17"/>
      <c r="J118" s="20"/>
      <c r="K118" s="15"/>
      <c r="L118" s="15"/>
      <c r="M118" s="15"/>
      <c r="N118" s="15"/>
      <c r="O118" s="15"/>
      <c r="P118" s="15"/>
      <c r="Q118" s="15"/>
    </row>
    <row r="119" spans="1:17" ht="12.75">
      <c r="A119" s="273"/>
      <c r="B119" s="16" t="s">
        <v>16</v>
      </c>
      <c r="C119" s="17"/>
      <c r="D119" s="17"/>
      <c r="E119" s="17"/>
      <c r="F119" s="17"/>
      <c r="G119" s="17"/>
      <c r="H119" s="70" t="s">
        <v>27</v>
      </c>
      <c r="I119" s="17"/>
      <c r="J119" s="17"/>
      <c r="K119" s="22"/>
      <c r="L119" s="22"/>
      <c r="M119" s="22"/>
      <c r="N119" s="22"/>
      <c r="O119" s="22"/>
      <c r="P119" s="22"/>
      <c r="Q119" s="22"/>
    </row>
    <row r="120" spans="1:17" ht="12.75">
      <c r="A120" s="273"/>
      <c r="B120" s="16" t="s">
        <v>16</v>
      </c>
      <c r="C120" s="17"/>
      <c r="D120" s="17"/>
      <c r="E120" s="17"/>
      <c r="F120" s="17"/>
      <c r="G120" s="17"/>
      <c r="H120" s="50" t="s">
        <v>28</v>
      </c>
      <c r="I120" s="17"/>
      <c r="J120" s="20"/>
      <c r="K120" s="15"/>
      <c r="L120" s="15"/>
      <c r="M120" s="15"/>
      <c r="N120" s="15"/>
      <c r="O120" s="15"/>
      <c r="P120" s="15"/>
      <c r="Q120" s="15"/>
    </row>
    <row r="121" spans="1:17" ht="12.75">
      <c r="A121" s="273"/>
      <c r="B121" s="16" t="s">
        <v>16</v>
      </c>
      <c r="C121" s="17"/>
      <c r="D121" s="17"/>
      <c r="E121" s="46"/>
      <c r="F121" s="46"/>
      <c r="G121" s="17"/>
      <c r="H121" s="50" t="s">
        <v>29</v>
      </c>
      <c r="I121" s="17"/>
      <c r="J121" s="47"/>
      <c r="K121" s="48"/>
      <c r="L121" s="48"/>
      <c r="M121" s="48"/>
      <c r="N121" s="48"/>
      <c r="O121" s="48"/>
      <c r="P121" s="48"/>
      <c r="Q121" s="48"/>
    </row>
    <row r="122" spans="1:17" ht="12.75">
      <c r="A122" s="273"/>
      <c r="B122" s="16" t="s">
        <v>16</v>
      </c>
      <c r="C122" s="17"/>
      <c r="D122" s="17"/>
      <c r="E122" s="17"/>
      <c r="F122" s="17"/>
      <c r="G122" s="17"/>
      <c r="H122" s="50" t="s">
        <v>30</v>
      </c>
      <c r="I122" s="17"/>
      <c r="J122" s="20"/>
      <c r="K122" s="15"/>
      <c r="L122" s="15"/>
      <c r="M122" s="15"/>
      <c r="N122" s="15"/>
      <c r="O122" s="15"/>
      <c r="P122" s="15"/>
      <c r="Q122" s="15"/>
    </row>
    <row r="123" spans="1:17" ht="12.75">
      <c r="A123" s="273"/>
      <c r="B123" s="16" t="s">
        <v>16</v>
      </c>
      <c r="C123" s="17"/>
      <c r="D123" s="17"/>
      <c r="E123" s="17"/>
      <c r="F123" s="17"/>
      <c r="G123" s="17"/>
      <c r="H123" s="50" t="s">
        <v>34</v>
      </c>
      <c r="I123" s="17"/>
      <c r="J123" s="20"/>
      <c r="K123" s="15"/>
      <c r="L123" s="15"/>
      <c r="M123" s="15"/>
      <c r="N123" s="15"/>
      <c r="O123" s="15"/>
      <c r="P123" s="15"/>
      <c r="Q123" s="15"/>
    </row>
    <row r="124" spans="1:17" ht="12.75">
      <c r="A124" s="273"/>
      <c r="B124" s="16" t="s">
        <v>16</v>
      </c>
      <c r="C124" s="17"/>
      <c r="D124" s="17"/>
      <c r="E124" s="17"/>
      <c r="F124" s="17"/>
      <c r="G124" s="17"/>
      <c r="H124" s="50" t="s">
        <v>35</v>
      </c>
      <c r="I124" s="17"/>
      <c r="J124" s="20"/>
      <c r="K124" s="15"/>
      <c r="L124" s="15"/>
      <c r="M124" s="15"/>
      <c r="N124" s="15"/>
      <c r="O124" s="15"/>
      <c r="P124" s="15"/>
      <c r="Q124" s="15"/>
    </row>
    <row r="125" spans="1:17" ht="17.25" customHeight="1">
      <c r="A125" s="273"/>
      <c r="B125" s="16" t="s">
        <v>16</v>
      </c>
      <c r="C125" s="17"/>
      <c r="D125" s="17"/>
      <c r="E125" s="17"/>
      <c r="F125" s="17"/>
      <c r="G125" s="17"/>
      <c r="H125" s="50" t="s">
        <v>36</v>
      </c>
      <c r="I125" s="17"/>
      <c r="J125" s="20"/>
      <c r="K125" s="15"/>
      <c r="L125" s="15"/>
      <c r="M125" s="15"/>
      <c r="N125" s="15"/>
      <c r="O125" s="15"/>
      <c r="P125" s="15"/>
      <c r="Q125" s="15"/>
    </row>
    <row r="126" spans="1:17" ht="12.75">
      <c r="A126" s="273"/>
      <c r="B126" s="16" t="s">
        <v>16</v>
      </c>
      <c r="C126" s="17"/>
      <c r="D126" s="17"/>
      <c r="E126" s="17"/>
      <c r="F126" s="17"/>
      <c r="G126" s="17"/>
      <c r="H126" s="50" t="s">
        <v>37</v>
      </c>
      <c r="I126" s="17"/>
      <c r="J126" s="20"/>
      <c r="K126" s="15"/>
      <c r="L126" s="15"/>
      <c r="M126" s="15"/>
      <c r="N126" s="15"/>
      <c r="O126" s="15"/>
      <c r="P126" s="15"/>
      <c r="Q126" s="15"/>
    </row>
    <row r="127" spans="1:17" ht="18" customHeight="1">
      <c r="A127" s="274"/>
      <c r="B127" s="16" t="s">
        <v>16</v>
      </c>
      <c r="C127" s="17"/>
      <c r="D127" s="17"/>
      <c r="E127" s="17"/>
      <c r="F127" s="21"/>
      <c r="G127" s="17"/>
      <c r="H127" s="50" t="s">
        <v>38</v>
      </c>
      <c r="I127" s="17"/>
      <c r="J127" s="20"/>
      <c r="K127" s="15"/>
      <c r="L127" s="15"/>
      <c r="M127" s="15"/>
      <c r="N127" s="15"/>
      <c r="O127" s="15"/>
      <c r="P127" s="15"/>
      <c r="Q127" s="15"/>
    </row>
    <row r="128" spans="1:17" ht="12.75">
      <c r="A128" s="272">
        <v>46032</v>
      </c>
      <c r="B128" s="16" t="s">
        <v>78</v>
      </c>
      <c r="C128" s="17"/>
      <c r="D128" s="17"/>
      <c r="E128" s="17"/>
      <c r="F128" s="17"/>
      <c r="G128" s="17"/>
      <c r="H128" s="50" t="s">
        <v>17</v>
      </c>
      <c r="I128" s="17"/>
      <c r="J128" s="20"/>
      <c r="K128" s="15"/>
      <c r="L128" s="15"/>
      <c r="M128" s="15"/>
      <c r="N128" s="15"/>
      <c r="O128" s="15"/>
      <c r="P128" s="15"/>
      <c r="Q128" s="15"/>
    </row>
    <row r="129" spans="1:17" ht="12.75">
      <c r="A129" s="273"/>
      <c r="B129" s="16" t="s">
        <v>78</v>
      </c>
      <c r="C129" s="17"/>
      <c r="D129" s="17"/>
      <c r="E129" s="17"/>
      <c r="F129" s="17"/>
      <c r="G129" s="17"/>
      <c r="H129" s="50" t="s">
        <v>22</v>
      </c>
      <c r="I129" s="17"/>
      <c r="J129" s="20"/>
      <c r="K129" s="15"/>
      <c r="L129" s="15"/>
      <c r="M129" s="15"/>
      <c r="N129" s="15"/>
      <c r="O129" s="15"/>
      <c r="P129" s="15"/>
      <c r="Q129" s="15"/>
    </row>
    <row r="130" spans="1:17" ht="12.75">
      <c r="A130" s="273"/>
      <c r="B130" s="16" t="s">
        <v>78</v>
      </c>
      <c r="C130" s="17"/>
      <c r="D130" s="17"/>
      <c r="E130" s="17"/>
      <c r="F130" s="17"/>
      <c r="G130" s="17"/>
      <c r="H130" s="50" t="s">
        <v>24</v>
      </c>
      <c r="I130" s="17"/>
      <c r="J130" s="20"/>
      <c r="K130" s="15"/>
      <c r="L130" s="15"/>
      <c r="M130" s="15"/>
      <c r="N130" s="15"/>
      <c r="O130" s="15"/>
      <c r="P130" s="15"/>
      <c r="Q130" s="15"/>
    </row>
    <row r="131" spans="1:17" ht="12.75">
      <c r="A131" s="273"/>
      <c r="B131" s="16" t="s">
        <v>78</v>
      </c>
      <c r="C131" s="17"/>
      <c r="D131" s="17"/>
      <c r="E131" s="17"/>
      <c r="F131" s="17"/>
      <c r="G131" s="17"/>
      <c r="H131" s="50" t="s">
        <v>25</v>
      </c>
      <c r="I131" s="17"/>
      <c r="J131" s="20"/>
      <c r="K131" s="15"/>
      <c r="L131" s="15"/>
      <c r="M131" s="15"/>
      <c r="N131" s="15"/>
      <c r="O131" s="15"/>
      <c r="P131" s="15"/>
      <c r="Q131" s="15"/>
    </row>
    <row r="132" spans="1:17" ht="12.75">
      <c r="A132" s="273"/>
      <c r="B132" s="16" t="s">
        <v>16</v>
      </c>
      <c r="C132" s="17"/>
      <c r="D132" s="17"/>
      <c r="E132" s="17"/>
      <c r="F132" s="17"/>
      <c r="G132" s="16"/>
      <c r="H132" s="50" t="s">
        <v>26</v>
      </c>
      <c r="I132" s="17"/>
      <c r="J132" s="20"/>
      <c r="K132" s="15"/>
      <c r="L132" s="15"/>
      <c r="M132" s="15"/>
      <c r="N132" s="15"/>
      <c r="O132" s="15"/>
      <c r="P132" s="15"/>
      <c r="Q132" s="15"/>
    </row>
    <row r="133" spans="1:17" ht="12.75">
      <c r="A133" s="273"/>
      <c r="B133" s="16" t="s">
        <v>16</v>
      </c>
      <c r="C133" s="17"/>
      <c r="D133" s="17"/>
      <c r="E133" s="17"/>
      <c r="F133" s="17"/>
      <c r="G133" s="17"/>
      <c r="H133" s="50" t="s">
        <v>27</v>
      </c>
      <c r="I133" s="17"/>
      <c r="J133" s="20"/>
      <c r="K133" s="15"/>
      <c r="L133" s="15"/>
      <c r="M133" s="15"/>
      <c r="N133" s="15"/>
      <c r="O133" s="15"/>
      <c r="P133" s="15"/>
      <c r="Q133" s="15"/>
    </row>
    <row r="134" spans="1:17" ht="12.75">
      <c r="A134" s="273"/>
      <c r="B134" s="16" t="s">
        <v>16</v>
      </c>
      <c r="C134" s="17"/>
      <c r="D134" s="17"/>
      <c r="E134" s="17"/>
      <c r="F134" s="17"/>
      <c r="G134" s="17"/>
      <c r="H134" s="50" t="s">
        <v>28</v>
      </c>
      <c r="I134" s="17"/>
      <c r="J134" s="20"/>
      <c r="K134" s="15"/>
      <c r="L134" s="15"/>
      <c r="M134" s="15"/>
      <c r="N134" s="15"/>
      <c r="O134" s="15"/>
      <c r="P134" s="15"/>
      <c r="Q134" s="15"/>
    </row>
    <row r="135" spans="1:17" ht="63.75">
      <c r="A135" s="273"/>
      <c r="B135" s="16" t="s">
        <v>16</v>
      </c>
      <c r="C135" s="17" t="s">
        <v>18</v>
      </c>
      <c r="D135" s="17" t="s">
        <v>19</v>
      </c>
      <c r="E135" s="17" t="s">
        <v>127</v>
      </c>
      <c r="F135" s="17"/>
      <c r="G135" s="17" t="s">
        <v>183</v>
      </c>
      <c r="H135" s="50" t="s">
        <v>29</v>
      </c>
      <c r="I135" s="17" t="s">
        <v>23</v>
      </c>
      <c r="J135" s="20"/>
      <c r="K135" s="15"/>
      <c r="L135" s="15"/>
      <c r="M135" s="15"/>
      <c r="N135" s="15"/>
      <c r="O135" s="15"/>
      <c r="P135" s="15"/>
      <c r="Q135" s="15"/>
    </row>
    <row r="136" spans="1:17" ht="12.75">
      <c r="A136" s="273"/>
      <c r="B136" s="16" t="s">
        <v>16</v>
      </c>
      <c r="C136" s="17"/>
      <c r="D136" s="17"/>
      <c r="E136" s="17"/>
      <c r="F136" s="17"/>
      <c r="G136" s="17"/>
      <c r="H136" s="50" t="s">
        <v>30</v>
      </c>
      <c r="I136" s="17"/>
      <c r="J136" s="20"/>
      <c r="K136" s="15"/>
      <c r="L136" s="15"/>
      <c r="M136" s="15"/>
      <c r="N136" s="15"/>
      <c r="O136" s="15"/>
      <c r="P136" s="15"/>
      <c r="Q136" s="15"/>
    </row>
    <row r="137" spans="1:17" ht="76.5">
      <c r="A137" s="273"/>
      <c r="B137" s="16" t="s">
        <v>16</v>
      </c>
      <c r="C137" s="17" t="s">
        <v>18</v>
      </c>
      <c r="D137" s="17" t="s">
        <v>19</v>
      </c>
      <c r="E137" s="17" t="s">
        <v>184</v>
      </c>
      <c r="F137" s="17"/>
      <c r="G137" s="17" t="s">
        <v>185</v>
      </c>
      <c r="H137" s="50" t="s">
        <v>34</v>
      </c>
      <c r="I137" s="17" t="s">
        <v>23</v>
      </c>
      <c r="J137" s="20"/>
      <c r="K137" s="15"/>
      <c r="L137" s="15"/>
      <c r="M137" s="15"/>
      <c r="N137" s="15"/>
      <c r="O137" s="15"/>
      <c r="P137" s="15"/>
      <c r="Q137" s="15"/>
    </row>
    <row r="138" spans="1:17" ht="12.75">
      <c r="A138" s="273"/>
      <c r="B138" s="16" t="s">
        <v>16</v>
      </c>
      <c r="C138" s="17"/>
      <c r="D138" s="17"/>
      <c r="E138" s="17"/>
      <c r="F138" s="17"/>
      <c r="G138" s="17"/>
      <c r="H138" s="50" t="s">
        <v>35</v>
      </c>
      <c r="I138" s="17"/>
      <c r="J138" s="20"/>
      <c r="K138" s="15"/>
      <c r="L138" s="15"/>
      <c r="M138" s="15"/>
      <c r="N138" s="15"/>
      <c r="O138" s="15"/>
      <c r="P138" s="15"/>
      <c r="Q138" s="15"/>
    </row>
    <row r="139" spans="1:17" ht="89.25">
      <c r="A139" s="273"/>
      <c r="B139" s="16" t="s">
        <v>16</v>
      </c>
      <c r="C139" s="17" t="s">
        <v>18</v>
      </c>
      <c r="D139" s="17" t="s">
        <v>19</v>
      </c>
      <c r="E139" s="21" t="s">
        <v>186</v>
      </c>
      <c r="F139" s="17"/>
      <c r="G139" s="17" t="s">
        <v>187</v>
      </c>
      <c r="H139" s="50" t="s">
        <v>36</v>
      </c>
      <c r="I139" s="17" t="s">
        <v>43</v>
      </c>
      <c r="J139" s="20"/>
      <c r="K139" s="15"/>
      <c r="L139" s="15"/>
      <c r="M139" s="15"/>
      <c r="N139" s="15"/>
      <c r="O139" s="15"/>
      <c r="P139" s="15"/>
      <c r="Q139" s="15"/>
    </row>
    <row r="140" spans="1:17" ht="12.75">
      <c r="A140" s="273"/>
      <c r="B140" s="16" t="s">
        <v>16</v>
      </c>
      <c r="C140" s="17"/>
      <c r="D140" s="17"/>
      <c r="E140" s="17"/>
      <c r="F140" s="17"/>
      <c r="G140" s="17"/>
      <c r="H140" s="50" t="s">
        <v>37</v>
      </c>
      <c r="I140" s="17"/>
      <c r="J140" s="20"/>
      <c r="K140" s="15"/>
      <c r="L140" s="15"/>
      <c r="M140" s="15"/>
      <c r="N140" s="15"/>
      <c r="O140" s="15"/>
      <c r="P140" s="15"/>
      <c r="Q140" s="15"/>
    </row>
    <row r="141" spans="1:17" ht="12.75">
      <c r="A141" s="274"/>
      <c r="B141" s="16" t="s">
        <v>16</v>
      </c>
      <c r="C141" s="17"/>
      <c r="D141" s="17"/>
      <c r="E141" s="17"/>
      <c r="F141" s="17"/>
      <c r="G141" s="17"/>
      <c r="H141" s="50" t="s">
        <v>38</v>
      </c>
      <c r="I141" s="17"/>
      <c r="J141" s="20"/>
      <c r="K141" s="15"/>
      <c r="L141" s="15"/>
      <c r="M141" s="15"/>
      <c r="N141" s="15"/>
      <c r="O141" s="15"/>
      <c r="P141" s="15"/>
      <c r="Q141" s="15"/>
    </row>
    <row r="142" spans="1:17" ht="12.75">
      <c r="A142" s="272">
        <v>46033</v>
      </c>
      <c r="B142" s="16" t="s">
        <v>78</v>
      </c>
      <c r="C142" s="17"/>
      <c r="D142" s="17"/>
      <c r="E142" s="17"/>
      <c r="F142" s="17"/>
      <c r="G142" s="17"/>
      <c r="H142" s="50" t="s">
        <v>17</v>
      </c>
      <c r="I142" s="17"/>
      <c r="J142" s="20"/>
      <c r="K142" s="15"/>
      <c r="L142" s="15"/>
      <c r="M142" s="15"/>
      <c r="N142" s="15"/>
      <c r="O142" s="15"/>
      <c r="P142" s="15"/>
      <c r="Q142" s="15"/>
    </row>
    <row r="143" spans="1:17" ht="12.75">
      <c r="A143" s="273"/>
      <c r="B143" s="16" t="s">
        <v>16</v>
      </c>
      <c r="C143" s="17"/>
      <c r="D143" s="17"/>
      <c r="E143" s="17"/>
      <c r="F143" s="17"/>
      <c r="G143" s="17"/>
      <c r="H143" s="50" t="s">
        <v>22</v>
      </c>
      <c r="I143" s="17"/>
      <c r="J143" s="20"/>
      <c r="K143" s="15"/>
      <c r="L143" s="15"/>
      <c r="M143" s="15"/>
      <c r="N143" s="15"/>
      <c r="O143" s="15"/>
      <c r="P143" s="15"/>
      <c r="Q143" s="15"/>
    </row>
    <row r="144" spans="1:17" ht="12.75">
      <c r="A144" s="273"/>
      <c r="B144" s="16" t="s">
        <v>16</v>
      </c>
      <c r="C144" s="17"/>
      <c r="D144" s="17"/>
      <c r="E144" s="17"/>
      <c r="F144" s="17"/>
      <c r="G144" s="17"/>
      <c r="H144" s="50" t="s">
        <v>24</v>
      </c>
      <c r="I144" s="17"/>
      <c r="J144" s="20"/>
      <c r="K144" s="15"/>
      <c r="L144" s="15"/>
      <c r="M144" s="15"/>
      <c r="N144" s="15"/>
      <c r="O144" s="15"/>
      <c r="P144" s="15"/>
      <c r="Q144" s="15"/>
    </row>
    <row r="145" spans="1:17" ht="63.75">
      <c r="A145" s="273"/>
      <c r="B145" s="16" t="s">
        <v>16</v>
      </c>
      <c r="C145" s="17" t="s">
        <v>18</v>
      </c>
      <c r="D145" s="17" t="s">
        <v>19</v>
      </c>
      <c r="E145" s="17" t="s">
        <v>188</v>
      </c>
      <c r="F145" s="17"/>
      <c r="G145" s="17" t="s">
        <v>189</v>
      </c>
      <c r="H145" s="50" t="s">
        <v>25</v>
      </c>
      <c r="I145" s="17" t="s">
        <v>43</v>
      </c>
      <c r="J145" s="20"/>
      <c r="K145" s="15"/>
      <c r="L145" s="15"/>
      <c r="M145" s="15"/>
      <c r="N145" s="15"/>
      <c r="O145" s="15"/>
      <c r="P145" s="15"/>
      <c r="Q145" s="15"/>
    </row>
    <row r="146" spans="1:17" ht="12.75">
      <c r="A146" s="273"/>
      <c r="B146" s="16" t="s">
        <v>16</v>
      </c>
      <c r="C146" s="17"/>
      <c r="D146" s="17"/>
      <c r="E146" s="17"/>
      <c r="F146" s="17"/>
      <c r="G146" s="17"/>
      <c r="H146" s="50" t="s">
        <v>26</v>
      </c>
      <c r="I146" s="17"/>
      <c r="J146" s="20"/>
      <c r="K146" s="15"/>
      <c r="L146" s="15"/>
      <c r="M146" s="15"/>
      <c r="N146" s="15"/>
      <c r="O146" s="15"/>
      <c r="P146" s="15"/>
      <c r="Q146" s="15"/>
    </row>
    <row r="147" spans="1:17" ht="12.75">
      <c r="A147" s="273"/>
      <c r="B147" s="16" t="s">
        <v>16</v>
      </c>
      <c r="C147" s="17"/>
      <c r="D147" s="17"/>
      <c r="E147" s="17"/>
      <c r="F147" s="17"/>
      <c r="G147" s="16"/>
      <c r="H147" s="50" t="s">
        <v>27</v>
      </c>
      <c r="I147" s="17"/>
      <c r="J147" s="20"/>
      <c r="K147" s="15"/>
      <c r="L147" s="15"/>
      <c r="M147" s="15"/>
      <c r="N147" s="15"/>
      <c r="O147" s="15"/>
      <c r="P147" s="15"/>
      <c r="Q147" s="15"/>
    </row>
    <row r="148" spans="1:17" ht="12.75">
      <c r="A148" s="273"/>
      <c r="B148" s="16" t="s">
        <v>16</v>
      </c>
      <c r="C148" s="17"/>
      <c r="D148" s="17"/>
      <c r="E148" s="17"/>
      <c r="F148" s="17"/>
      <c r="G148" s="16"/>
      <c r="H148" s="50" t="s">
        <v>28</v>
      </c>
      <c r="I148" s="17"/>
      <c r="J148" s="20"/>
      <c r="K148" s="15"/>
      <c r="L148" s="15"/>
      <c r="M148" s="15"/>
      <c r="N148" s="15"/>
      <c r="O148" s="15"/>
      <c r="P148" s="15"/>
      <c r="Q148" s="15"/>
    </row>
    <row r="149" spans="1:17" ht="12.75">
      <c r="A149" s="273"/>
      <c r="B149" s="16" t="s">
        <v>16</v>
      </c>
      <c r="C149" s="17"/>
      <c r="D149" s="17"/>
      <c r="E149" s="17"/>
      <c r="F149" s="17"/>
      <c r="G149" s="17"/>
      <c r="H149" s="50" t="s">
        <v>29</v>
      </c>
      <c r="I149" s="17"/>
      <c r="J149" s="20"/>
      <c r="K149" s="15"/>
      <c r="L149" s="15"/>
      <c r="M149" s="15"/>
      <c r="N149" s="15"/>
      <c r="O149" s="15"/>
      <c r="P149" s="15"/>
      <c r="Q149" s="15"/>
    </row>
    <row r="150" spans="1:17" ht="17.25" customHeight="1">
      <c r="A150" s="273"/>
      <c r="B150" s="16" t="s">
        <v>16</v>
      </c>
      <c r="C150" s="17" t="s">
        <v>18</v>
      </c>
      <c r="D150" s="17" t="s">
        <v>19</v>
      </c>
      <c r="E150" s="17" t="s">
        <v>190</v>
      </c>
      <c r="F150" s="17"/>
      <c r="G150" s="17" t="s">
        <v>191</v>
      </c>
      <c r="H150" s="50" t="s">
        <v>30</v>
      </c>
      <c r="I150" s="17" t="s">
        <v>23</v>
      </c>
      <c r="J150" s="20"/>
      <c r="K150" s="15"/>
      <c r="L150" s="15"/>
      <c r="M150" s="15"/>
      <c r="N150" s="15"/>
      <c r="O150" s="15"/>
      <c r="P150" s="15"/>
      <c r="Q150" s="15"/>
    </row>
    <row r="151" spans="1:17" ht="382.5">
      <c r="A151" s="273"/>
      <c r="B151" s="16" t="s">
        <v>16</v>
      </c>
      <c r="C151" s="17" t="s">
        <v>41</v>
      </c>
      <c r="D151" s="17" t="s">
        <v>19</v>
      </c>
      <c r="E151" s="17" t="s">
        <v>192</v>
      </c>
      <c r="F151" s="17"/>
      <c r="G151" s="17" t="s">
        <v>193</v>
      </c>
      <c r="H151" s="50" t="s">
        <v>34</v>
      </c>
      <c r="I151" s="17" t="s">
        <v>23</v>
      </c>
      <c r="J151" s="20"/>
      <c r="K151" s="15"/>
      <c r="L151" s="15"/>
      <c r="M151" s="15"/>
      <c r="N151" s="15"/>
      <c r="O151" s="15"/>
      <c r="P151" s="15"/>
      <c r="Q151" s="15"/>
    </row>
    <row r="152" spans="1:17" ht="12.75">
      <c r="A152" s="273"/>
      <c r="B152" s="16" t="s">
        <v>16</v>
      </c>
      <c r="C152" s="17"/>
      <c r="D152" s="17"/>
      <c r="E152" s="17"/>
      <c r="F152" s="17"/>
      <c r="G152" s="17"/>
      <c r="H152" s="50" t="s">
        <v>35</v>
      </c>
      <c r="I152" s="17"/>
      <c r="J152" s="20"/>
      <c r="K152" s="15"/>
      <c r="L152" s="15"/>
      <c r="M152" s="15"/>
      <c r="N152" s="15"/>
      <c r="O152" s="15"/>
      <c r="P152" s="15"/>
      <c r="Q152" s="15"/>
    </row>
    <row r="153" spans="1:17" ht="15.75" customHeight="1">
      <c r="A153" s="273"/>
      <c r="B153" s="16" t="s">
        <v>16</v>
      </c>
      <c r="C153" s="17" t="s">
        <v>41</v>
      </c>
      <c r="D153" s="17" t="s">
        <v>19</v>
      </c>
      <c r="E153" s="17"/>
      <c r="F153" s="17"/>
      <c r="G153" s="17" t="s">
        <v>194</v>
      </c>
      <c r="H153" s="50" t="s">
        <v>36</v>
      </c>
      <c r="I153" s="17" t="s">
        <v>43</v>
      </c>
      <c r="J153" s="20"/>
      <c r="K153" s="15"/>
      <c r="L153" s="15"/>
      <c r="M153" s="15"/>
      <c r="N153" s="15"/>
      <c r="O153" s="15"/>
      <c r="P153" s="15"/>
      <c r="Q153" s="15"/>
    </row>
    <row r="154" spans="1:17" ht="16.5" customHeight="1">
      <c r="A154" s="273"/>
      <c r="B154" s="16" t="s">
        <v>16</v>
      </c>
      <c r="C154" s="17"/>
      <c r="D154" s="17"/>
      <c r="E154" s="17"/>
      <c r="F154" s="17"/>
      <c r="G154" s="17"/>
      <c r="H154" s="50" t="s">
        <v>37</v>
      </c>
      <c r="I154" s="17"/>
      <c r="J154" s="20"/>
      <c r="K154" s="15"/>
      <c r="L154" s="15"/>
      <c r="M154" s="15"/>
      <c r="N154" s="15"/>
      <c r="O154" s="15"/>
      <c r="P154" s="15"/>
      <c r="Q154" s="15"/>
    </row>
    <row r="155" spans="1:17" ht="15.75" customHeight="1">
      <c r="A155" s="274"/>
      <c r="B155" s="16" t="s">
        <v>16</v>
      </c>
      <c r="C155" s="17"/>
      <c r="D155" s="17"/>
      <c r="E155" s="17"/>
      <c r="F155" s="17"/>
      <c r="G155" s="17"/>
      <c r="H155" s="50" t="s">
        <v>38</v>
      </c>
      <c r="I155" s="17"/>
      <c r="J155" s="20"/>
      <c r="K155" s="15"/>
      <c r="L155" s="15"/>
      <c r="M155" s="15"/>
      <c r="N155" s="15"/>
      <c r="O155" s="15"/>
      <c r="P155" s="15"/>
      <c r="Q155" s="15"/>
    </row>
    <row r="156" spans="1:17" ht="12.75">
      <c r="A156" s="272">
        <v>46034</v>
      </c>
      <c r="B156" s="16" t="s">
        <v>78</v>
      </c>
      <c r="C156" s="17"/>
      <c r="D156" s="17"/>
      <c r="E156" s="17"/>
      <c r="F156" s="17"/>
      <c r="G156" s="17"/>
      <c r="H156" s="50" t="s">
        <v>17</v>
      </c>
      <c r="I156" s="17"/>
      <c r="J156" s="20"/>
      <c r="K156" s="15"/>
      <c r="L156" s="15"/>
      <c r="M156" s="15"/>
      <c r="N156" s="15"/>
      <c r="O156" s="15"/>
      <c r="P156" s="15"/>
      <c r="Q156" s="15"/>
    </row>
    <row r="157" spans="1:17" ht="12.75">
      <c r="A157" s="273"/>
      <c r="B157" s="16" t="s">
        <v>78</v>
      </c>
      <c r="C157" s="17"/>
      <c r="D157" s="17"/>
      <c r="E157" s="17"/>
      <c r="F157" s="17"/>
      <c r="G157" s="17"/>
      <c r="H157" s="50" t="s">
        <v>22</v>
      </c>
      <c r="I157" s="17"/>
      <c r="J157" s="20"/>
      <c r="K157" s="15"/>
      <c r="L157" s="15"/>
      <c r="M157" s="15"/>
      <c r="N157" s="15"/>
      <c r="O157" s="15"/>
      <c r="P157" s="15"/>
      <c r="Q157" s="15"/>
    </row>
    <row r="158" spans="1:17" ht="15.75" customHeight="1">
      <c r="A158" s="273"/>
      <c r="B158" s="16" t="s">
        <v>78</v>
      </c>
      <c r="C158" s="17"/>
      <c r="D158" s="17"/>
      <c r="E158" s="17"/>
      <c r="F158" s="17"/>
      <c r="G158" s="17"/>
      <c r="H158" s="50" t="s">
        <v>24</v>
      </c>
      <c r="I158" s="17"/>
      <c r="J158" s="20"/>
      <c r="K158" s="15"/>
      <c r="L158" s="15"/>
      <c r="M158" s="15"/>
      <c r="N158" s="15"/>
      <c r="O158" s="15"/>
      <c r="P158" s="15"/>
      <c r="Q158" s="15"/>
    </row>
    <row r="159" spans="1:17" ht="15.75" customHeight="1">
      <c r="A159" s="273"/>
      <c r="B159" s="16" t="s">
        <v>78</v>
      </c>
      <c r="C159" s="17" t="s">
        <v>68</v>
      </c>
      <c r="D159" s="17" t="s">
        <v>19</v>
      </c>
      <c r="E159" s="17"/>
      <c r="F159" s="17"/>
      <c r="G159" s="17" t="s">
        <v>195</v>
      </c>
      <c r="H159" s="50" t="s">
        <v>25</v>
      </c>
      <c r="I159" s="17" t="s">
        <v>43</v>
      </c>
      <c r="J159" s="20"/>
      <c r="K159" s="15"/>
      <c r="L159" s="15"/>
      <c r="M159" s="15"/>
      <c r="N159" s="15"/>
      <c r="O159" s="15"/>
      <c r="P159" s="15"/>
      <c r="Q159" s="15"/>
    </row>
    <row r="160" spans="1:17" ht="14.25">
      <c r="A160" s="273"/>
      <c r="B160" s="16" t="s">
        <v>78</v>
      </c>
      <c r="C160" s="17"/>
      <c r="D160" s="17"/>
      <c r="E160" s="17"/>
      <c r="F160" s="21"/>
      <c r="G160" s="17"/>
      <c r="H160" s="50" t="s">
        <v>26</v>
      </c>
      <c r="I160" s="17"/>
      <c r="J160" s="20"/>
      <c r="K160" s="15"/>
      <c r="L160" s="15"/>
      <c r="M160" s="15"/>
      <c r="N160" s="15"/>
      <c r="O160" s="15"/>
      <c r="P160" s="15"/>
      <c r="Q160" s="15"/>
    </row>
    <row r="161" spans="1:17" ht="12.75">
      <c r="A161" s="273"/>
      <c r="B161" s="16" t="s">
        <v>78</v>
      </c>
      <c r="C161" s="17"/>
      <c r="D161" s="17"/>
      <c r="E161" s="17"/>
      <c r="F161" s="17"/>
      <c r="G161" s="17"/>
      <c r="H161" s="50" t="s">
        <v>27</v>
      </c>
      <c r="I161" s="17"/>
      <c r="J161" s="20"/>
      <c r="K161" s="15"/>
      <c r="L161" s="15"/>
      <c r="M161" s="15"/>
      <c r="N161" s="15"/>
      <c r="O161" s="15"/>
      <c r="P161" s="15"/>
      <c r="Q161" s="15"/>
    </row>
    <row r="162" spans="1:17" ht="12.75">
      <c r="A162" s="273"/>
      <c r="B162" s="16" t="s">
        <v>78</v>
      </c>
      <c r="C162" s="17"/>
      <c r="D162" s="17"/>
      <c r="E162" s="17"/>
      <c r="F162" s="17"/>
      <c r="G162" s="17"/>
      <c r="H162" s="50" t="s">
        <v>28</v>
      </c>
      <c r="I162" s="17"/>
      <c r="J162" s="20"/>
      <c r="K162" s="15"/>
      <c r="L162" s="15"/>
      <c r="M162" s="15"/>
      <c r="N162" s="15"/>
      <c r="O162" s="15"/>
      <c r="P162" s="15"/>
      <c r="Q162" s="15"/>
    </row>
    <row r="163" spans="1:17" ht="12.75">
      <c r="A163" s="273"/>
      <c r="B163" s="16" t="s">
        <v>78</v>
      </c>
      <c r="C163" s="17"/>
      <c r="D163" s="17"/>
      <c r="E163" s="17"/>
      <c r="F163" s="17"/>
      <c r="G163" s="17"/>
      <c r="H163" s="50" t="s">
        <v>29</v>
      </c>
      <c r="I163" s="17"/>
      <c r="J163" s="20"/>
      <c r="K163" s="15"/>
      <c r="L163" s="15"/>
      <c r="M163" s="15"/>
      <c r="N163" s="15"/>
      <c r="O163" s="15"/>
      <c r="P163" s="15"/>
      <c r="Q163" s="15"/>
    </row>
    <row r="164" spans="1:17" ht="12.75">
      <c r="A164" s="273"/>
      <c r="B164" s="16" t="s">
        <v>78</v>
      </c>
      <c r="C164" s="17"/>
      <c r="D164" s="17"/>
      <c r="E164" s="17"/>
      <c r="F164" s="17"/>
      <c r="G164" s="17"/>
      <c r="H164" s="50" t="s">
        <v>30</v>
      </c>
      <c r="I164" s="17"/>
      <c r="J164" s="20"/>
      <c r="K164" s="15"/>
      <c r="L164" s="15"/>
      <c r="M164" s="15"/>
      <c r="N164" s="15"/>
      <c r="O164" s="15"/>
      <c r="P164" s="15"/>
      <c r="Q164" s="15"/>
    </row>
    <row r="165" spans="1:17" ht="14.25">
      <c r="A165" s="273"/>
      <c r="B165" s="16" t="s">
        <v>78</v>
      </c>
      <c r="C165" s="17"/>
      <c r="D165" s="17"/>
      <c r="E165" s="21"/>
      <c r="F165" s="17"/>
      <c r="G165" s="17"/>
      <c r="H165" s="50" t="s">
        <v>34</v>
      </c>
      <c r="I165" s="17"/>
      <c r="J165" s="20"/>
      <c r="K165" s="15"/>
      <c r="L165" s="15"/>
      <c r="M165" s="15"/>
      <c r="N165" s="15"/>
      <c r="O165" s="15"/>
      <c r="P165" s="15"/>
      <c r="Q165" s="15"/>
    </row>
    <row r="166" spans="1:17" ht="76.5">
      <c r="A166" s="273"/>
      <c r="B166" s="16" t="s">
        <v>51</v>
      </c>
      <c r="C166" s="17" t="s">
        <v>68</v>
      </c>
      <c r="D166" s="17" t="s">
        <v>92</v>
      </c>
      <c r="E166" s="17" t="s">
        <v>196</v>
      </c>
      <c r="F166" s="59" t="s">
        <v>197</v>
      </c>
      <c r="G166" s="17" t="s">
        <v>198</v>
      </c>
      <c r="H166" s="50" t="s">
        <v>35</v>
      </c>
      <c r="I166" s="17" t="s">
        <v>43</v>
      </c>
      <c r="J166" s="65" t="s">
        <v>199</v>
      </c>
      <c r="K166" s="15"/>
      <c r="L166" s="15"/>
      <c r="M166" s="15"/>
      <c r="N166" s="15"/>
      <c r="O166" s="15"/>
      <c r="P166" s="15"/>
      <c r="Q166" s="15"/>
    </row>
    <row r="167" spans="1:17" ht="12.75">
      <c r="A167" s="273"/>
      <c r="B167" s="16" t="s">
        <v>51</v>
      </c>
      <c r="C167" s="17"/>
      <c r="D167" s="17"/>
      <c r="E167" s="17"/>
      <c r="F167" s="17"/>
      <c r="G167" s="17"/>
      <c r="H167" s="50" t="s">
        <v>36</v>
      </c>
      <c r="I167" s="17"/>
      <c r="J167" s="20"/>
      <c r="K167" s="15"/>
      <c r="L167" s="15"/>
      <c r="M167" s="15"/>
      <c r="N167" s="15"/>
      <c r="O167" s="15"/>
      <c r="P167" s="15"/>
      <c r="Q167" s="15"/>
    </row>
    <row r="168" spans="1:17" ht="12.75">
      <c r="A168" s="273"/>
      <c r="B168" s="16" t="s">
        <v>78</v>
      </c>
      <c r="C168" s="17"/>
      <c r="D168" s="17"/>
      <c r="E168" s="17"/>
      <c r="F168" s="17"/>
      <c r="G168" s="17"/>
      <c r="H168" s="50" t="s">
        <v>37</v>
      </c>
      <c r="I168" s="17"/>
      <c r="J168" s="20"/>
      <c r="K168" s="15"/>
      <c r="L168" s="15"/>
      <c r="M168" s="15"/>
      <c r="N168" s="15"/>
      <c r="O168" s="15"/>
      <c r="P168" s="15"/>
      <c r="Q168" s="15"/>
    </row>
    <row r="169" spans="1:17" ht="12.75">
      <c r="A169" s="274"/>
      <c r="B169" s="16" t="s">
        <v>78</v>
      </c>
      <c r="C169" s="17"/>
      <c r="D169" s="17"/>
      <c r="E169" s="17"/>
      <c r="F169" s="17"/>
      <c r="G169" s="16"/>
      <c r="H169" s="50" t="s">
        <v>38</v>
      </c>
      <c r="I169" s="17"/>
      <c r="J169" s="20"/>
      <c r="K169" s="15"/>
      <c r="L169" s="15"/>
      <c r="M169" s="15"/>
      <c r="N169" s="15"/>
      <c r="O169" s="15"/>
      <c r="P169" s="15"/>
      <c r="Q169" s="15"/>
    </row>
    <row r="170" spans="1:17" ht="12.75">
      <c r="A170" s="272">
        <v>46035</v>
      </c>
      <c r="B170" s="16" t="s">
        <v>78</v>
      </c>
      <c r="C170" s="17"/>
      <c r="D170" s="17"/>
      <c r="E170" s="17"/>
      <c r="F170" s="17"/>
      <c r="G170" s="17"/>
      <c r="H170" s="50" t="s">
        <v>17</v>
      </c>
      <c r="I170" s="17"/>
      <c r="J170" s="20"/>
      <c r="K170" s="15"/>
      <c r="L170" s="15"/>
      <c r="M170" s="15"/>
      <c r="N170" s="15"/>
      <c r="O170" s="15"/>
      <c r="P170" s="15"/>
      <c r="Q170" s="15"/>
    </row>
    <row r="171" spans="1:17" ht="14.25">
      <c r="A171" s="273"/>
      <c r="B171" s="16" t="s">
        <v>78</v>
      </c>
      <c r="C171" s="17"/>
      <c r="D171" s="17"/>
      <c r="E171" s="21"/>
      <c r="F171" s="21"/>
      <c r="G171" s="17"/>
      <c r="H171" s="50" t="s">
        <v>22</v>
      </c>
      <c r="I171" s="17"/>
      <c r="J171" s="20"/>
      <c r="K171" s="15"/>
      <c r="L171" s="15"/>
      <c r="M171" s="15"/>
      <c r="N171" s="15"/>
      <c r="O171" s="15"/>
      <c r="P171" s="15"/>
      <c r="Q171" s="15"/>
    </row>
    <row r="172" spans="1:17" ht="14.25">
      <c r="A172" s="273"/>
      <c r="B172" s="16" t="s">
        <v>78</v>
      </c>
      <c r="C172" s="17"/>
      <c r="D172" s="17"/>
      <c r="E172" s="21"/>
      <c r="F172" s="21"/>
      <c r="G172" s="17"/>
      <c r="H172" s="50" t="s">
        <v>24</v>
      </c>
      <c r="I172" s="17"/>
      <c r="J172" s="20"/>
      <c r="K172" s="15"/>
      <c r="L172" s="15"/>
      <c r="M172" s="15"/>
      <c r="N172" s="15"/>
      <c r="O172" s="15"/>
      <c r="P172" s="15"/>
      <c r="Q172" s="15"/>
    </row>
    <row r="173" spans="1:17" ht="14.25">
      <c r="A173" s="273"/>
      <c r="B173" s="16" t="s">
        <v>78</v>
      </c>
      <c r="C173" s="17"/>
      <c r="D173" s="17"/>
      <c r="E173" s="45"/>
      <c r="F173" s="21"/>
      <c r="G173" s="17"/>
      <c r="H173" s="50" t="s">
        <v>25</v>
      </c>
      <c r="I173" s="17"/>
      <c r="J173" s="20"/>
      <c r="K173" s="15"/>
      <c r="L173" s="15"/>
      <c r="M173" s="15"/>
      <c r="N173" s="15"/>
      <c r="O173" s="15"/>
      <c r="P173" s="15"/>
      <c r="Q173" s="15"/>
    </row>
    <row r="174" spans="1:17" ht="14.25">
      <c r="A174" s="273"/>
      <c r="B174" s="16" t="s">
        <v>78</v>
      </c>
      <c r="C174" s="17"/>
      <c r="D174" s="17"/>
      <c r="E174" s="21"/>
      <c r="F174" s="21"/>
      <c r="G174" s="17"/>
      <c r="H174" s="50" t="s">
        <v>26</v>
      </c>
      <c r="I174" s="17"/>
      <c r="J174" s="20"/>
      <c r="K174" s="15"/>
      <c r="L174" s="15"/>
      <c r="M174" s="15"/>
      <c r="N174" s="15"/>
      <c r="O174" s="15"/>
      <c r="P174" s="15"/>
      <c r="Q174" s="15"/>
    </row>
    <row r="175" spans="1:17" ht="12.75">
      <c r="A175" s="273"/>
      <c r="B175" s="16" t="s">
        <v>78</v>
      </c>
      <c r="C175" s="17"/>
      <c r="D175" s="17"/>
      <c r="E175" s="17"/>
      <c r="F175" s="17"/>
      <c r="G175" s="17"/>
      <c r="H175" s="50" t="s">
        <v>27</v>
      </c>
      <c r="I175" s="17"/>
      <c r="J175" s="20"/>
      <c r="K175" s="15"/>
      <c r="L175" s="15"/>
      <c r="M175" s="15"/>
      <c r="N175" s="15"/>
      <c r="O175" s="15"/>
      <c r="P175" s="15"/>
      <c r="Q175" s="15"/>
    </row>
    <row r="176" spans="1:17" ht="12.75">
      <c r="A176" s="273"/>
      <c r="B176" s="16" t="s">
        <v>78</v>
      </c>
      <c r="C176" s="17"/>
      <c r="D176" s="17"/>
      <c r="E176" s="17"/>
      <c r="F176" s="17"/>
      <c r="G176" s="16"/>
      <c r="H176" s="50" t="s">
        <v>28</v>
      </c>
      <c r="I176" s="17"/>
      <c r="J176" s="20"/>
      <c r="K176" s="15"/>
      <c r="L176" s="15"/>
      <c r="M176" s="15"/>
      <c r="N176" s="15"/>
      <c r="O176" s="15"/>
      <c r="P176" s="15"/>
      <c r="Q176" s="15"/>
    </row>
    <row r="177" spans="1:17" ht="12.75">
      <c r="A177" s="273"/>
      <c r="B177" s="16" t="s">
        <v>78</v>
      </c>
      <c r="C177" s="17"/>
      <c r="D177" s="17"/>
      <c r="E177" s="17"/>
      <c r="F177" s="17"/>
      <c r="G177" s="17"/>
      <c r="H177" s="50" t="s">
        <v>29</v>
      </c>
      <c r="I177" s="17"/>
      <c r="J177" s="20"/>
      <c r="K177" s="15"/>
      <c r="L177" s="15"/>
      <c r="M177" s="15"/>
      <c r="N177" s="15"/>
      <c r="O177" s="15"/>
      <c r="P177" s="15"/>
      <c r="Q177" s="15"/>
    </row>
    <row r="178" spans="1:17" ht="12.75">
      <c r="A178" s="273"/>
      <c r="B178" s="16" t="s">
        <v>78</v>
      </c>
      <c r="C178" s="17"/>
      <c r="D178" s="17"/>
      <c r="E178" s="17"/>
      <c r="F178" s="17"/>
      <c r="G178" s="17"/>
      <c r="H178" s="50" t="s">
        <v>30</v>
      </c>
      <c r="I178" s="17"/>
      <c r="J178" s="20"/>
      <c r="K178" s="15"/>
      <c r="L178" s="15"/>
      <c r="M178" s="15"/>
      <c r="N178" s="15"/>
      <c r="O178" s="15"/>
      <c r="P178" s="15"/>
      <c r="Q178" s="15"/>
    </row>
    <row r="179" spans="1:17" ht="38.25">
      <c r="A179" s="273"/>
      <c r="B179" s="16" t="s">
        <v>51</v>
      </c>
      <c r="C179" s="17" t="s">
        <v>68</v>
      </c>
      <c r="D179" s="17" t="s">
        <v>19</v>
      </c>
      <c r="E179" s="17" t="s">
        <v>200</v>
      </c>
      <c r="F179" s="17"/>
      <c r="G179" s="17" t="s">
        <v>201</v>
      </c>
      <c r="H179" s="50" t="s">
        <v>34</v>
      </c>
      <c r="I179" s="17" t="s">
        <v>23</v>
      </c>
      <c r="J179" s="20"/>
      <c r="K179" s="15"/>
      <c r="L179" s="15"/>
      <c r="M179" s="15"/>
      <c r="N179" s="15"/>
      <c r="O179" s="15"/>
      <c r="P179" s="15"/>
      <c r="Q179" s="15"/>
    </row>
    <row r="180" spans="1:17" ht="25.5">
      <c r="A180" s="273"/>
      <c r="B180" s="16" t="s">
        <v>51</v>
      </c>
      <c r="C180" s="17" t="s">
        <v>18</v>
      </c>
      <c r="D180" s="17" t="s">
        <v>19</v>
      </c>
      <c r="E180" s="17" t="s">
        <v>202</v>
      </c>
      <c r="F180" s="17"/>
      <c r="G180" s="17" t="s">
        <v>203</v>
      </c>
      <c r="H180" s="50" t="s">
        <v>35</v>
      </c>
      <c r="I180" s="17" t="s">
        <v>23</v>
      </c>
      <c r="J180" s="20"/>
      <c r="K180" s="15"/>
      <c r="L180" s="15"/>
      <c r="M180" s="15"/>
      <c r="N180" s="15"/>
      <c r="O180" s="15"/>
      <c r="P180" s="15"/>
      <c r="Q180" s="15"/>
    </row>
    <row r="181" spans="1:17" ht="12.75">
      <c r="A181" s="273"/>
      <c r="B181" s="16" t="s">
        <v>51</v>
      </c>
      <c r="C181" s="17"/>
      <c r="D181" s="17"/>
      <c r="E181" s="17"/>
      <c r="F181" s="17"/>
      <c r="G181" s="17"/>
      <c r="H181" s="50" t="s">
        <v>36</v>
      </c>
      <c r="I181" s="17"/>
      <c r="J181" s="20"/>
      <c r="K181" s="15"/>
      <c r="L181" s="15"/>
      <c r="M181" s="15"/>
      <c r="N181" s="15"/>
      <c r="O181" s="15"/>
      <c r="P181" s="15"/>
      <c r="Q181" s="15"/>
    </row>
    <row r="182" spans="1:17" ht="51">
      <c r="A182" s="273"/>
      <c r="B182" s="16" t="s">
        <v>51</v>
      </c>
      <c r="C182" s="17" t="s">
        <v>75</v>
      </c>
      <c r="D182" s="17" t="s">
        <v>19</v>
      </c>
      <c r="E182" s="17" t="s">
        <v>204</v>
      </c>
      <c r="F182" s="17"/>
      <c r="G182" s="17" t="s">
        <v>205</v>
      </c>
      <c r="H182" s="50" t="s">
        <v>37</v>
      </c>
      <c r="I182" s="17" t="s">
        <v>43</v>
      </c>
      <c r="J182" s="65" t="s">
        <v>199</v>
      </c>
      <c r="K182" s="15"/>
      <c r="L182" s="15"/>
      <c r="M182" s="15"/>
      <c r="N182" s="15"/>
      <c r="O182" s="15"/>
      <c r="P182" s="15"/>
      <c r="Q182" s="15"/>
    </row>
    <row r="183" spans="1:17" ht="12.75">
      <c r="A183" s="274"/>
      <c r="B183" s="16" t="s">
        <v>51</v>
      </c>
      <c r="C183" s="17"/>
      <c r="D183" s="17"/>
      <c r="E183" s="17"/>
      <c r="F183" s="17"/>
      <c r="G183" s="17"/>
      <c r="H183" s="50" t="s">
        <v>38</v>
      </c>
      <c r="I183" s="17"/>
      <c r="J183" s="20"/>
      <c r="K183" s="15"/>
      <c r="L183" s="15"/>
      <c r="M183" s="15"/>
      <c r="N183" s="15"/>
      <c r="O183" s="15"/>
      <c r="P183" s="15"/>
      <c r="Q183" s="15"/>
    </row>
    <row r="184" spans="1:17" ht="51">
      <c r="A184" s="276">
        <v>46036</v>
      </c>
      <c r="B184" s="16" t="s">
        <v>16</v>
      </c>
      <c r="C184" s="17" t="s">
        <v>18</v>
      </c>
      <c r="D184" s="17" t="s">
        <v>19</v>
      </c>
      <c r="E184" s="17" t="s">
        <v>206</v>
      </c>
      <c r="F184" s="17"/>
      <c r="G184" s="17" t="s">
        <v>207</v>
      </c>
      <c r="H184" s="17" t="s">
        <v>17</v>
      </c>
      <c r="I184" s="17" t="s">
        <v>43</v>
      </c>
      <c r="J184" s="17"/>
      <c r="K184" s="22"/>
      <c r="L184" s="22"/>
      <c r="M184" s="22"/>
      <c r="N184" s="22"/>
      <c r="O184" s="22"/>
      <c r="P184" s="22"/>
      <c r="Q184" s="22"/>
    </row>
    <row r="185" spans="1:17" ht="12.75">
      <c r="A185" s="273"/>
      <c r="B185" s="16" t="s">
        <v>16</v>
      </c>
      <c r="C185" s="17" t="s">
        <v>18</v>
      </c>
      <c r="D185" s="17" t="s">
        <v>19</v>
      </c>
      <c r="E185" s="17" t="s">
        <v>165</v>
      </c>
      <c r="F185" s="17"/>
      <c r="G185" s="71" t="s">
        <v>208</v>
      </c>
      <c r="H185" s="52" t="s">
        <v>22</v>
      </c>
      <c r="I185" s="17" t="s">
        <v>43</v>
      </c>
      <c r="J185" s="20"/>
      <c r="K185" s="15"/>
      <c r="L185" s="15"/>
      <c r="M185" s="15"/>
      <c r="N185" s="15"/>
      <c r="O185" s="15"/>
      <c r="P185" s="15"/>
      <c r="Q185" s="15"/>
    </row>
    <row r="186" spans="1:17" ht="191.25">
      <c r="A186" s="273"/>
      <c r="B186" s="16" t="s">
        <v>16</v>
      </c>
      <c r="C186" s="17" t="s">
        <v>18</v>
      </c>
      <c r="D186" s="17" t="s">
        <v>19</v>
      </c>
      <c r="E186" s="21" t="s">
        <v>209</v>
      </c>
      <c r="F186" s="21"/>
      <c r="G186" s="17" t="s">
        <v>210</v>
      </c>
      <c r="H186" s="53" t="s">
        <v>24</v>
      </c>
      <c r="I186" s="17" t="s">
        <v>43</v>
      </c>
      <c r="J186" s="17"/>
      <c r="K186" s="22"/>
      <c r="L186" s="22"/>
      <c r="M186" s="22"/>
      <c r="N186" s="22"/>
      <c r="O186" s="22"/>
      <c r="P186" s="22"/>
      <c r="Q186" s="22"/>
    </row>
    <row r="187" spans="1:17" ht="12.75">
      <c r="A187" s="273"/>
      <c r="B187" s="16" t="s">
        <v>16</v>
      </c>
      <c r="C187" s="17"/>
      <c r="D187" s="17"/>
      <c r="E187" s="17"/>
      <c r="F187" s="17"/>
      <c r="G187" s="17"/>
      <c r="H187" s="52" t="s">
        <v>25</v>
      </c>
      <c r="I187" s="17"/>
      <c r="J187" s="20"/>
      <c r="K187" s="15"/>
      <c r="L187" s="15"/>
      <c r="M187" s="15"/>
      <c r="N187" s="15"/>
      <c r="O187" s="15"/>
      <c r="P187" s="15"/>
      <c r="Q187" s="15"/>
    </row>
    <row r="188" spans="1:17" ht="12.75">
      <c r="A188" s="273"/>
      <c r="B188" s="16" t="s">
        <v>16</v>
      </c>
      <c r="C188" s="17"/>
      <c r="D188" s="17"/>
      <c r="E188" s="16"/>
      <c r="F188" s="17"/>
      <c r="G188" s="16"/>
      <c r="H188" s="52" t="s">
        <v>26</v>
      </c>
      <c r="I188" s="17"/>
      <c r="J188" s="20"/>
      <c r="K188" s="15"/>
      <c r="L188" s="15"/>
      <c r="M188" s="15"/>
      <c r="N188" s="15"/>
      <c r="O188" s="15"/>
      <c r="P188" s="15"/>
      <c r="Q188" s="15"/>
    </row>
    <row r="189" spans="1:17" ht="17.25" customHeight="1">
      <c r="A189" s="273"/>
      <c r="B189" s="16" t="s">
        <v>16</v>
      </c>
      <c r="C189" s="17" t="s">
        <v>18</v>
      </c>
      <c r="D189" s="17" t="s">
        <v>19</v>
      </c>
      <c r="E189" s="17" t="s">
        <v>211</v>
      </c>
      <c r="F189" s="17"/>
      <c r="G189" s="17" t="s">
        <v>212</v>
      </c>
      <c r="H189" s="53" t="s">
        <v>27</v>
      </c>
      <c r="I189" s="17" t="s">
        <v>43</v>
      </c>
      <c r="J189" s="17"/>
      <c r="K189" s="22"/>
      <c r="L189" s="22"/>
      <c r="M189" s="22"/>
      <c r="N189" s="22"/>
      <c r="O189" s="22"/>
      <c r="P189" s="22"/>
      <c r="Q189" s="22"/>
    </row>
    <row r="190" spans="1:17" ht="63.75">
      <c r="A190" s="273"/>
      <c r="B190" s="16" t="s">
        <v>16</v>
      </c>
      <c r="C190" s="17" t="s">
        <v>18</v>
      </c>
      <c r="D190" s="17" t="s">
        <v>19</v>
      </c>
      <c r="E190" s="17" t="s">
        <v>213</v>
      </c>
      <c r="F190" s="22"/>
      <c r="G190" s="17" t="s">
        <v>214</v>
      </c>
      <c r="H190" s="52" t="s">
        <v>28</v>
      </c>
      <c r="I190" s="17" t="s">
        <v>43</v>
      </c>
      <c r="J190" s="20"/>
      <c r="K190" s="15"/>
      <c r="L190" s="15"/>
      <c r="M190" s="15"/>
      <c r="N190" s="15"/>
      <c r="O190" s="15"/>
      <c r="P190" s="15"/>
      <c r="Q190" s="15"/>
    </row>
    <row r="191" spans="1:17" ht="114.75">
      <c r="A191" s="273"/>
      <c r="B191" s="16" t="s">
        <v>16</v>
      </c>
      <c r="C191" s="17" t="s">
        <v>18</v>
      </c>
      <c r="D191" s="17" t="s">
        <v>19</v>
      </c>
      <c r="E191" s="17" t="s">
        <v>215</v>
      </c>
      <c r="F191" s="17"/>
      <c r="G191" s="17" t="s">
        <v>216</v>
      </c>
      <c r="H191" s="52" t="s">
        <v>29</v>
      </c>
      <c r="I191" s="17" t="s">
        <v>23</v>
      </c>
      <c r="J191" s="20"/>
      <c r="K191" s="15"/>
      <c r="L191" s="15"/>
      <c r="M191" s="15"/>
      <c r="N191" s="15"/>
      <c r="O191" s="15"/>
      <c r="P191" s="15"/>
      <c r="Q191" s="15"/>
    </row>
    <row r="192" spans="1:17" ht="12.75">
      <c r="A192" s="273"/>
      <c r="B192" s="16" t="s">
        <v>16</v>
      </c>
      <c r="C192" s="17"/>
      <c r="D192" s="17"/>
      <c r="E192" s="17"/>
      <c r="F192" s="17"/>
      <c r="G192" s="17"/>
      <c r="H192" s="52" t="s">
        <v>30</v>
      </c>
      <c r="I192" s="17"/>
      <c r="J192" s="20"/>
      <c r="K192" s="15"/>
      <c r="L192" s="15"/>
      <c r="M192" s="15"/>
      <c r="N192" s="15"/>
      <c r="O192" s="15"/>
      <c r="P192" s="15"/>
      <c r="Q192" s="15"/>
    </row>
    <row r="193" spans="1:17" ht="38.25">
      <c r="A193" s="273"/>
      <c r="B193" s="16" t="s">
        <v>16</v>
      </c>
      <c r="C193" s="17" t="s">
        <v>18</v>
      </c>
      <c r="D193" s="17" t="s">
        <v>19</v>
      </c>
      <c r="E193" s="17" t="s">
        <v>217</v>
      </c>
      <c r="F193" s="17"/>
      <c r="G193" s="17" t="s">
        <v>218</v>
      </c>
      <c r="H193" s="52" t="s">
        <v>34</v>
      </c>
      <c r="I193" s="17" t="s">
        <v>43</v>
      </c>
      <c r="J193" s="20"/>
      <c r="K193" s="15"/>
      <c r="L193" s="15"/>
      <c r="M193" s="15"/>
      <c r="N193" s="15"/>
      <c r="O193" s="15"/>
      <c r="P193" s="15"/>
      <c r="Q193" s="15"/>
    </row>
    <row r="194" spans="1:17" ht="16.5" customHeight="1">
      <c r="A194" s="273"/>
      <c r="B194" s="16" t="s">
        <v>16</v>
      </c>
      <c r="C194" s="17"/>
      <c r="D194" s="17"/>
      <c r="E194" s="17"/>
      <c r="F194" s="17"/>
      <c r="G194" s="17"/>
      <c r="H194" s="52" t="s">
        <v>35</v>
      </c>
      <c r="I194" s="17"/>
      <c r="J194" s="20"/>
      <c r="K194" s="15"/>
      <c r="L194" s="15"/>
      <c r="M194" s="15"/>
      <c r="N194" s="15"/>
      <c r="O194" s="15"/>
      <c r="P194" s="15"/>
      <c r="Q194" s="15"/>
    </row>
    <row r="195" spans="1:17" ht="17.25" customHeight="1">
      <c r="A195" s="273"/>
      <c r="B195" s="16" t="s">
        <v>16</v>
      </c>
      <c r="C195" s="17"/>
      <c r="D195" s="17"/>
      <c r="E195" s="17"/>
      <c r="F195" s="17"/>
      <c r="G195" s="17"/>
      <c r="H195" s="52" t="s">
        <v>36</v>
      </c>
      <c r="I195" s="17"/>
      <c r="J195" s="20"/>
      <c r="K195" s="15"/>
      <c r="L195" s="15"/>
      <c r="M195" s="15"/>
      <c r="N195" s="15"/>
      <c r="O195" s="15"/>
      <c r="P195" s="15"/>
      <c r="Q195" s="15"/>
    </row>
    <row r="196" spans="1:17" ht="191.25">
      <c r="A196" s="273"/>
      <c r="B196" s="16" t="s">
        <v>16</v>
      </c>
      <c r="C196" s="17" t="s">
        <v>44</v>
      </c>
      <c r="D196" s="17" t="s">
        <v>31</v>
      </c>
      <c r="E196" s="17" t="s">
        <v>219</v>
      </c>
      <c r="F196" s="17"/>
      <c r="G196" s="69" t="s">
        <v>220</v>
      </c>
      <c r="H196" s="52" t="s">
        <v>37</v>
      </c>
      <c r="I196" s="17" t="s">
        <v>43</v>
      </c>
      <c r="J196" s="20"/>
      <c r="K196" s="15"/>
      <c r="L196" s="15"/>
      <c r="M196" s="15"/>
      <c r="N196" s="15"/>
      <c r="O196" s="15"/>
      <c r="P196" s="15"/>
      <c r="Q196" s="15"/>
    </row>
    <row r="197" spans="1:17" ht="12.75">
      <c r="A197" s="274"/>
      <c r="B197" s="16" t="s">
        <v>16</v>
      </c>
      <c r="C197" s="17"/>
      <c r="D197" s="17"/>
      <c r="E197" s="17"/>
      <c r="F197" s="17"/>
      <c r="G197" s="17"/>
      <c r="H197" s="52" t="s">
        <v>38</v>
      </c>
      <c r="I197" s="17"/>
      <c r="J197" s="20"/>
      <c r="K197" s="15"/>
      <c r="L197" s="15"/>
      <c r="M197" s="15"/>
      <c r="N197" s="15"/>
      <c r="O197" s="15"/>
      <c r="P197" s="15"/>
      <c r="Q197" s="15"/>
    </row>
    <row r="198" spans="1:17" ht="12.75">
      <c r="A198" s="272">
        <v>46037</v>
      </c>
      <c r="B198" s="16" t="s">
        <v>78</v>
      </c>
      <c r="C198" s="17"/>
      <c r="D198" s="17"/>
      <c r="E198" s="17"/>
      <c r="F198" s="17"/>
      <c r="G198" s="17"/>
      <c r="H198" s="52" t="s">
        <v>17</v>
      </c>
      <c r="I198" s="17"/>
      <c r="J198" s="20"/>
      <c r="K198" s="15"/>
      <c r="L198" s="15"/>
      <c r="M198" s="15"/>
      <c r="N198" s="15"/>
      <c r="O198" s="15"/>
      <c r="P198" s="15"/>
      <c r="Q198" s="15"/>
    </row>
    <row r="199" spans="1:17" ht="12.75">
      <c r="A199" s="273"/>
      <c r="B199" s="16" t="s">
        <v>78</v>
      </c>
      <c r="C199" s="17"/>
      <c r="D199" s="17"/>
      <c r="E199" s="17"/>
      <c r="F199" s="17"/>
      <c r="G199" s="72"/>
      <c r="H199" s="52" t="s">
        <v>22</v>
      </c>
      <c r="I199" s="17"/>
      <c r="J199" s="20"/>
      <c r="K199" s="15"/>
      <c r="L199" s="15"/>
      <c r="M199" s="15"/>
      <c r="N199" s="15"/>
      <c r="O199" s="15"/>
      <c r="P199" s="15"/>
      <c r="Q199" s="15"/>
    </row>
    <row r="200" spans="1:17" ht="12.75">
      <c r="A200" s="273"/>
      <c r="B200" s="16" t="s">
        <v>78</v>
      </c>
      <c r="C200" s="17"/>
      <c r="D200" s="17"/>
      <c r="E200" s="17"/>
      <c r="F200" s="17"/>
      <c r="G200" s="72"/>
      <c r="H200" s="53" t="s">
        <v>24</v>
      </c>
      <c r="I200" s="17"/>
      <c r="J200" s="17"/>
      <c r="K200" s="22"/>
      <c r="L200" s="22"/>
      <c r="M200" s="22"/>
      <c r="N200" s="22"/>
      <c r="O200" s="22"/>
      <c r="P200" s="22"/>
      <c r="Q200" s="22"/>
    </row>
    <row r="201" spans="1:17" ht="63.75">
      <c r="A201" s="273"/>
      <c r="B201" s="16" t="s">
        <v>78</v>
      </c>
      <c r="C201" s="17" t="s">
        <v>44</v>
      </c>
      <c r="D201" s="17" t="s">
        <v>19</v>
      </c>
      <c r="E201" s="17"/>
      <c r="F201" s="17"/>
      <c r="G201" s="17" t="s">
        <v>221</v>
      </c>
      <c r="H201" s="52" t="s">
        <v>25</v>
      </c>
      <c r="I201" s="17" t="s">
        <v>43</v>
      </c>
      <c r="J201" s="20"/>
      <c r="K201" s="15"/>
      <c r="L201" s="15"/>
      <c r="M201" s="15"/>
      <c r="N201" s="15"/>
      <c r="O201" s="15"/>
      <c r="P201" s="15"/>
      <c r="Q201" s="15"/>
    </row>
    <row r="202" spans="1:17" ht="51">
      <c r="A202" s="273"/>
      <c r="B202" s="16" t="s">
        <v>16</v>
      </c>
      <c r="C202" s="17" t="s">
        <v>44</v>
      </c>
      <c r="D202" s="17" t="s">
        <v>19</v>
      </c>
      <c r="E202" s="17" t="s">
        <v>222</v>
      </c>
      <c r="F202" s="17"/>
      <c r="G202" s="17" t="s">
        <v>223</v>
      </c>
      <c r="H202" s="52" t="s">
        <v>26</v>
      </c>
      <c r="I202" s="17" t="s">
        <v>43</v>
      </c>
      <c r="J202" s="20"/>
      <c r="K202" s="15"/>
      <c r="L202" s="15"/>
      <c r="M202" s="15"/>
      <c r="N202" s="15"/>
      <c r="O202" s="15"/>
      <c r="P202" s="15"/>
      <c r="Q202" s="15"/>
    </row>
    <row r="203" spans="1:17" ht="12.75">
      <c r="A203" s="273"/>
      <c r="B203" s="16" t="s">
        <v>16</v>
      </c>
      <c r="C203" s="17" t="s">
        <v>224</v>
      </c>
      <c r="D203" s="17" t="s">
        <v>19</v>
      </c>
      <c r="E203" s="17" t="s">
        <v>225</v>
      </c>
      <c r="F203" s="17"/>
      <c r="G203" s="73" t="s">
        <v>226</v>
      </c>
      <c r="H203" s="52" t="s">
        <v>27</v>
      </c>
      <c r="I203" s="17" t="s">
        <v>43</v>
      </c>
      <c r="J203" s="20"/>
      <c r="K203" s="15"/>
      <c r="L203" s="15"/>
      <c r="M203" s="15"/>
      <c r="N203" s="15"/>
      <c r="O203" s="15"/>
      <c r="P203" s="15"/>
      <c r="Q203" s="15"/>
    </row>
    <row r="204" spans="1:17" ht="204">
      <c r="A204" s="273"/>
      <c r="B204" s="16" t="s">
        <v>16</v>
      </c>
      <c r="C204" s="17" t="s">
        <v>54</v>
      </c>
      <c r="D204" s="17" t="s">
        <v>19</v>
      </c>
      <c r="E204" s="17"/>
      <c r="F204" s="17"/>
      <c r="G204" s="17" t="s">
        <v>227</v>
      </c>
      <c r="H204" s="52" t="s">
        <v>28</v>
      </c>
      <c r="I204" s="17" t="s">
        <v>23</v>
      </c>
      <c r="J204" s="20"/>
      <c r="K204" s="15"/>
      <c r="L204" s="15"/>
      <c r="M204" s="15"/>
      <c r="N204" s="15"/>
      <c r="O204" s="15"/>
      <c r="P204" s="15"/>
      <c r="Q204" s="15"/>
    </row>
    <row r="205" spans="1:17" ht="38.25">
      <c r="A205" s="273"/>
      <c r="B205" s="16" t="s">
        <v>16</v>
      </c>
      <c r="C205" s="17" t="s">
        <v>54</v>
      </c>
      <c r="D205" s="17" t="s">
        <v>19</v>
      </c>
      <c r="E205" s="17"/>
      <c r="F205" s="17"/>
      <c r="G205" s="17" t="s">
        <v>228</v>
      </c>
      <c r="H205" s="52" t="s">
        <v>29</v>
      </c>
      <c r="I205" s="17" t="s">
        <v>23</v>
      </c>
      <c r="J205" s="20"/>
      <c r="K205" s="15"/>
      <c r="L205" s="15"/>
      <c r="M205" s="15"/>
      <c r="N205" s="15"/>
      <c r="O205" s="15"/>
      <c r="P205" s="15"/>
      <c r="Q205" s="15"/>
    </row>
    <row r="206" spans="1:17" ht="38.25">
      <c r="A206" s="273"/>
      <c r="B206" s="16" t="s">
        <v>16</v>
      </c>
      <c r="C206" s="17" t="s">
        <v>18</v>
      </c>
      <c r="D206" s="17" t="s">
        <v>19</v>
      </c>
      <c r="E206" s="17" t="s">
        <v>229</v>
      </c>
      <c r="F206" s="17"/>
      <c r="G206" s="17" t="s">
        <v>230</v>
      </c>
      <c r="H206" s="52" t="s">
        <v>30</v>
      </c>
      <c r="I206" s="17" t="s">
        <v>43</v>
      </c>
      <c r="J206" s="20"/>
      <c r="K206" s="15"/>
      <c r="L206" s="15"/>
      <c r="M206" s="15"/>
      <c r="N206" s="15"/>
      <c r="O206" s="15"/>
      <c r="P206" s="15"/>
      <c r="Q206" s="15"/>
    </row>
    <row r="207" spans="1:17" ht="12.75">
      <c r="A207" s="273"/>
      <c r="B207" s="16" t="s">
        <v>16</v>
      </c>
      <c r="C207" s="17" t="s">
        <v>18</v>
      </c>
      <c r="D207" s="17" t="s">
        <v>19</v>
      </c>
      <c r="E207" s="17" t="s">
        <v>231</v>
      </c>
      <c r="F207" s="16"/>
      <c r="G207" s="16" t="s">
        <v>232</v>
      </c>
      <c r="H207" s="53" t="s">
        <v>34</v>
      </c>
      <c r="I207" s="17" t="s">
        <v>43</v>
      </c>
      <c r="J207" s="17"/>
      <c r="K207" s="22"/>
      <c r="L207" s="22"/>
      <c r="M207" s="22"/>
      <c r="N207" s="22"/>
      <c r="O207" s="22"/>
      <c r="P207" s="22"/>
      <c r="Q207" s="22"/>
    </row>
    <row r="208" spans="1:17" ht="12.75">
      <c r="A208" s="273"/>
      <c r="B208" s="16" t="s">
        <v>16</v>
      </c>
      <c r="C208" s="17"/>
      <c r="D208" s="17"/>
      <c r="E208" s="17"/>
      <c r="F208" s="17"/>
      <c r="G208" s="16"/>
      <c r="H208" s="52" t="s">
        <v>35</v>
      </c>
      <c r="I208" s="17"/>
      <c r="J208" s="20"/>
      <c r="K208" s="15"/>
      <c r="L208" s="15"/>
      <c r="M208" s="15"/>
      <c r="N208" s="15"/>
      <c r="O208" s="15"/>
      <c r="P208" s="15"/>
      <c r="Q208" s="15"/>
    </row>
    <row r="209" spans="1:17" ht="12.75">
      <c r="A209" s="273"/>
      <c r="B209" s="16" t="s">
        <v>16</v>
      </c>
      <c r="C209" s="17"/>
      <c r="D209" s="17"/>
      <c r="E209" s="17"/>
      <c r="F209" s="17"/>
      <c r="G209" s="16"/>
      <c r="H209" s="52" t="s">
        <v>36</v>
      </c>
      <c r="I209" s="17"/>
      <c r="J209" s="20"/>
      <c r="K209" s="15"/>
      <c r="L209" s="15"/>
      <c r="M209" s="15"/>
      <c r="N209" s="15"/>
      <c r="O209" s="15"/>
      <c r="P209" s="15"/>
      <c r="Q209" s="15"/>
    </row>
    <row r="210" spans="1:17" ht="12.75">
      <c r="A210" s="273"/>
      <c r="B210" s="16" t="s">
        <v>16</v>
      </c>
      <c r="C210" s="17"/>
      <c r="D210" s="17"/>
      <c r="E210" s="58"/>
      <c r="F210" s="17"/>
      <c r="G210" s="17"/>
      <c r="H210" s="52" t="s">
        <v>37</v>
      </c>
      <c r="I210" s="17"/>
      <c r="J210" s="20"/>
      <c r="K210" s="15"/>
      <c r="L210" s="15"/>
      <c r="M210" s="15"/>
      <c r="N210" s="15"/>
      <c r="O210" s="15"/>
      <c r="P210" s="15"/>
      <c r="Q210" s="15"/>
    </row>
    <row r="211" spans="1:17" ht="38.25">
      <c r="A211" s="274"/>
      <c r="B211" s="16" t="s">
        <v>16</v>
      </c>
      <c r="C211" s="17" t="s">
        <v>18</v>
      </c>
      <c r="D211" s="17" t="s">
        <v>19</v>
      </c>
      <c r="E211" s="17" t="s">
        <v>233</v>
      </c>
      <c r="F211" s="17"/>
      <c r="G211" s="17" t="s">
        <v>234</v>
      </c>
      <c r="H211" s="52" t="s">
        <v>38</v>
      </c>
      <c r="I211" s="17" t="s">
        <v>43</v>
      </c>
      <c r="J211" s="20"/>
      <c r="K211" s="15"/>
      <c r="L211" s="15"/>
      <c r="M211" s="15"/>
      <c r="N211" s="15"/>
      <c r="O211" s="15"/>
      <c r="P211" s="15"/>
      <c r="Q211" s="15"/>
    </row>
    <row r="212" spans="1:17" ht="17.25" customHeight="1">
      <c r="A212" s="272">
        <v>46038</v>
      </c>
      <c r="B212" s="16" t="s">
        <v>78</v>
      </c>
      <c r="C212" s="17"/>
      <c r="D212" s="17"/>
      <c r="E212" s="17"/>
      <c r="F212" s="17"/>
      <c r="G212" s="17"/>
      <c r="H212" s="52" t="s">
        <v>17</v>
      </c>
      <c r="I212" s="17"/>
      <c r="J212" s="20"/>
      <c r="K212" s="15"/>
      <c r="L212" s="15"/>
      <c r="M212" s="15"/>
      <c r="N212" s="15"/>
      <c r="O212" s="15"/>
      <c r="P212" s="15"/>
      <c r="Q212" s="15"/>
    </row>
    <row r="213" spans="1:17" ht="12.75">
      <c r="A213" s="273"/>
      <c r="B213" s="16" t="s">
        <v>78</v>
      </c>
      <c r="C213" s="17"/>
      <c r="D213" s="17"/>
      <c r="E213" s="17"/>
      <c r="F213" s="17"/>
      <c r="G213" s="17"/>
      <c r="H213" s="52" t="s">
        <v>22</v>
      </c>
      <c r="I213" s="17"/>
      <c r="J213" s="20"/>
      <c r="K213" s="15"/>
      <c r="L213" s="15"/>
      <c r="M213" s="15"/>
      <c r="N213" s="15"/>
      <c r="O213" s="15"/>
      <c r="P213" s="15"/>
      <c r="Q213" s="15"/>
    </row>
    <row r="214" spans="1:17" ht="12.75">
      <c r="A214" s="273"/>
      <c r="B214" s="16" t="s">
        <v>78</v>
      </c>
      <c r="C214" s="17"/>
      <c r="D214" s="17"/>
      <c r="E214" s="17"/>
      <c r="F214" s="17"/>
      <c r="G214" s="17"/>
      <c r="H214" s="52" t="s">
        <v>24</v>
      </c>
      <c r="I214" s="17"/>
      <c r="J214" s="20"/>
      <c r="K214" s="15"/>
      <c r="L214" s="15"/>
      <c r="M214" s="15"/>
      <c r="N214" s="15"/>
      <c r="O214" s="15"/>
      <c r="P214" s="15"/>
      <c r="Q214" s="15"/>
    </row>
    <row r="215" spans="1:17" ht="12.75">
      <c r="A215" s="273"/>
      <c r="B215" s="16" t="s">
        <v>78</v>
      </c>
      <c r="C215" s="17"/>
      <c r="D215" s="17"/>
      <c r="E215" s="17"/>
      <c r="F215" s="17"/>
      <c r="G215" s="17"/>
      <c r="H215" s="52" t="s">
        <v>25</v>
      </c>
      <c r="I215" s="17"/>
      <c r="J215" s="20"/>
      <c r="K215" s="15"/>
      <c r="L215" s="15"/>
      <c r="M215" s="15"/>
      <c r="N215" s="15"/>
      <c r="O215" s="15"/>
      <c r="P215" s="15"/>
      <c r="Q215" s="15"/>
    </row>
    <row r="216" spans="1:17" ht="12.75">
      <c r="A216" s="273"/>
      <c r="B216" s="16" t="s">
        <v>78</v>
      </c>
      <c r="C216" s="17"/>
      <c r="D216" s="17"/>
      <c r="E216" s="17"/>
      <c r="F216" s="17"/>
      <c r="G216" s="17"/>
      <c r="H216" s="52" t="s">
        <v>26</v>
      </c>
      <c r="I216" s="17"/>
      <c r="J216" s="20"/>
      <c r="K216" s="15"/>
      <c r="L216" s="15"/>
      <c r="M216" s="15"/>
      <c r="N216" s="15"/>
      <c r="O216" s="15"/>
      <c r="P216" s="15"/>
      <c r="Q216" s="15"/>
    </row>
    <row r="217" spans="1:17" ht="14.25">
      <c r="A217" s="273"/>
      <c r="B217" s="16" t="s">
        <v>78</v>
      </c>
      <c r="C217" s="17"/>
      <c r="D217" s="17"/>
      <c r="E217" s="21"/>
      <c r="F217" s="17"/>
      <c r="G217" s="17"/>
      <c r="H217" s="52" t="s">
        <v>27</v>
      </c>
      <c r="I217" s="17"/>
      <c r="J217" s="20"/>
      <c r="K217" s="15"/>
      <c r="L217" s="15"/>
      <c r="M217" s="15"/>
      <c r="N217" s="15"/>
      <c r="O217" s="15"/>
      <c r="P217" s="15"/>
      <c r="Q217" s="15"/>
    </row>
    <row r="218" spans="1:17" ht="12.75">
      <c r="A218" s="273"/>
      <c r="B218" s="16" t="s">
        <v>78</v>
      </c>
      <c r="C218" s="17"/>
      <c r="D218" s="17"/>
      <c r="E218" s="17"/>
      <c r="F218" s="17"/>
      <c r="G218" s="17"/>
      <c r="H218" s="52" t="s">
        <v>28</v>
      </c>
      <c r="I218" s="17"/>
      <c r="J218" s="20"/>
      <c r="K218" s="15"/>
      <c r="L218" s="15"/>
      <c r="M218" s="15"/>
      <c r="N218" s="15"/>
      <c r="O218" s="15"/>
      <c r="P218" s="15"/>
      <c r="Q218" s="15"/>
    </row>
    <row r="219" spans="1:17" ht="15.75" customHeight="1">
      <c r="A219" s="273"/>
      <c r="B219" s="16" t="s">
        <v>78</v>
      </c>
      <c r="C219" s="17"/>
      <c r="D219" s="17"/>
      <c r="E219" s="17"/>
      <c r="F219" s="17"/>
      <c r="G219" s="17"/>
      <c r="H219" s="52" t="s">
        <v>29</v>
      </c>
      <c r="I219" s="17"/>
      <c r="J219" s="20"/>
      <c r="K219" s="15"/>
      <c r="L219" s="15"/>
      <c r="M219" s="15"/>
      <c r="N219" s="15"/>
      <c r="O219" s="15"/>
      <c r="P219" s="15"/>
      <c r="Q219" s="15"/>
    </row>
    <row r="220" spans="1:17" ht="12.75">
      <c r="A220" s="273"/>
      <c r="B220" s="16" t="s">
        <v>78</v>
      </c>
      <c r="C220" s="17"/>
      <c r="D220" s="17"/>
      <c r="E220" s="16"/>
      <c r="F220" s="17"/>
      <c r="G220" s="17"/>
      <c r="H220" s="52" t="s">
        <v>30</v>
      </c>
      <c r="I220" s="17"/>
      <c r="J220" s="20"/>
      <c r="K220" s="15"/>
      <c r="L220" s="15"/>
      <c r="M220" s="15"/>
      <c r="N220" s="15"/>
      <c r="O220" s="15"/>
      <c r="P220" s="15"/>
      <c r="Q220" s="15"/>
    </row>
    <row r="221" spans="1:17" ht="12.75">
      <c r="A221" s="273"/>
      <c r="B221" s="16" t="s">
        <v>51</v>
      </c>
      <c r="C221" s="17"/>
      <c r="D221" s="17"/>
      <c r="E221" s="17"/>
      <c r="F221" s="60"/>
      <c r="G221" s="17"/>
      <c r="H221" s="52" t="s">
        <v>34</v>
      </c>
      <c r="I221" s="17"/>
      <c r="J221" s="20"/>
      <c r="K221" s="15"/>
      <c r="L221" s="15"/>
      <c r="M221" s="15"/>
      <c r="N221" s="15"/>
      <c r="O221" s="15"/>
      <c r="P221" s="15"/>
      <c r="Q221" s="15"/>
    </row>
    <row r="222" spans="1:17" ht="12.75">
      <c r="A222" s="273"/>
      <c r="B222" s="16" t="s">
        <v>51</v>
      </c>
      <c r="C222" s="17"/>
      <c r="D222" s="17"/>
      <c r="E222" s="17"/>
      <c r="F222" s="17"/>
      <c r="G222" s="17"/>
      <c r="H222" s="52" t="s">
        <v>35</v>
      </c>
      <c r="I222" s="17"/>
      <c r="J222" s="20"/>
      <c r="K222" s="15"/>
      <c r="L222" s="15"/>
      <c r="M222" s="15"/>
      <c r="N222" s="15"/>
      <c r="O222" s="15"/>
      <c r="P222" s="15"/>
      <c r="Q222" s="15"/>
    </row>
    <row r="223" spans="1:17" ht="12.75">
      <c r="A223" s="273"/>
      <c r="B223" s="16" t="s">
        <v>51</v>
      </c>
      <c r="C223" s="17"/>
      <c r="D223" s="17"/>
      <c r="E223" s="17"/>
      <c r="F223" s="17"/>
      <c r="G223" s="17"/>
      <c r="H223" s="52" t="s">
        <v>36</v>
      </c>
      <c r="I223" s="17"/>
      <c r="J223" s="20"/>
      <c r="K223" s="15"/>
      <c r="L223" s="15"/>
      <c r="M223" s="15"/>
      <c r="N223" s="15"/>
      <c r="O223" s="15"/>
      <c r="P223" s="15"/>
      <c r="Q223" s="15"/>
    </row>
    <row r="224" spans="1:17" ht="12.75">
      <c r="A224" s="273"/>
      <c r="B224" s="16" t="s">
        <v>78</v>
      </c>
      <c r="C224" s="17"/>
      <c r="D224" s="17"/>
      <c r="E224" s="17"/>
      <c r="F224" s="17"/>
      <c r="G224" s="17"/>
      <c r="H224" s="52" t="s">
        <v>37</v>
      </c>
      <c r="I224" s="17"/>
      <c r="J224" s="20"/>
      <c r="K224" s="15"/>
      <c r="L224" s="15"/>
      <c r="M224" s="15"/>
      <c r="N224" s="15"/>
      <c r="O224" s="15"/>
      <c r="P224" s="15"/>
      <c r="Q224" s="15"/>
    </row>
    <row r="225" spans="1:17" ht="12.75">
      <c r="A225" s="274"/>
      <c r="B225" s="16" t="s">
        <v>78</v>
      </c>
      <c r="C225" s="17"/>
      <c r="D225" s="17"/>
      <c r="E225" s="17"/>
      <c r="F225" s="17"/>
      <c r="G225" s="17"/>
      <c r="H225" s="52" t="s">
        <v>38</v>
      </c>
      <c r="I225" s="17"/>
      <c r="J225" s="20"/>
      <c r="K225" s="15"/>
      <c r="L225" s="15"/>
      <c r="M225" s="15"/>
      <c r="N225" s="15"/>
      <c r="O225" s="15"/>
      <c r="P225" s="15"/>
      <c r="Q225" s="15"/>
    </row>
    <row r="226" spans="1:17" ht="12.75">
      <c r="A226" s="272">
        <v>46039</v>
      </c>
      <c r="B226" s="16" t="s">
        <v>78</v>
      </c>
      <c r="C226" s="17"/>
      <c r="D226" s="17"/>
      <c r="E226" s="17"/>
      <c r="F226" s="17"/>
      <c r="G226" s="17"/>
      <c r="H226" s="52" t="s">
        <v>17</v>
      </c>
      <c r="I226" s="17"/>
      <c r="J226" s="20"/>
      <c r="K226" s="15"/>
      <c r="L226" s="15"/>
      <c r="M226" s="15"/>
      <c r="N226" s="15"/>
      <c r="O226" s="15"/>
      <c r="P226" s="15"/>
      <c r="Q226" s="15"/>
    </row>
    <row r="227" spans="1:17" ht="12.75">
      <c r="A227" s="273"/>
      <c r="B227" s="16" t="s">
        <v>78</v>
      </c>
      <c r="C227" s="17"/>
      <c r="D227" s="17"/>
      <c r="E227" s="17"/>
      <c r="F227" s="17"/>
      <c r="G227" s="17"/>
      <c r="H227" s="52" t="s">
        <v>22</v>
      </c>
      <c r="I227" s="17"/>
      <c r="J227" s="20"/>
      <c r="K227" s="15"/>
      <c r="L227" s="15"/>
      <c r="M227" s="15"/>
      <c r="N227" s="15"/>
      <c r="O227" s="15"/>
      <c r="P227" s="15"/>
      <c r="Q227" s="15"/>
    </row>
    <row r="228" spans="1:17" ht="12.75">
      <c r="A228" s="273"/>
      <c r="B228" s="16" t="s">
        <v>78</v>
      </c>
      <c r="C228" s="17"/>
      <c r="D228" s="17"/>
      <c r="E228" s="17"/>
      <c r="F228" s="17"/>
      <c r="G228" s="17"/>
      <c r="H228" s="52" t="s">
        <v>24</v>
      </c>
      <c r="I228" s="17"/>
      <c r="J228" s="20"/>
      <c r="K228" s="15"/>
      <c r="L228" s="15"/>
      <c r="M228" s="15"/>
      <c r="N228" s="15"/>
      <c r="O228" s="15"/>
      <c r="P228" s="15"/>
      <c r="Q228" s="15"/>
    </row>
    <row r="229" spans="1:17" ht="12.75">
      <c r="A229" s="273"/>
      <c r="B229" s="16" t="s">
        <v>78</v>
      </c>
      <c r="C229" s="17"/>
      <c r="D229" s="17"/>
      <c r="E229" s="17"/>
      <c r="F229" s="17"/>
      <c r="G229" s="17"/>
      <c r="H229" s="52" t="s">
        <v>25</v>
      </c>
      <c r="I229" s="17"/>
      <c r="J229" s="20"/>
      <c r="K229" s="15"/>
      <c r="L229" s="15"/>
      <c r="M229" s="15"/>
      <c r="N229" s="15"/>
      <c r="O229" s="15"/>
      <c r="P229" s="15"/>
      <c r="Q229" s="15"/>
    </row>
    <row r="230" spans="1:17" ht="12.75">
      <c r="A230" s="273"/>
      <c r="B230" s="16" t="s">
        <v>78</v>
      </c>
      <c r="C230" s="17"/>
      <c r="D230" s="17"/>
      <c r="E230" s="17"/>
      <c r="F230" s="17"/>
      <c r="G230" s="17"/>
      <c r="H230" s="52" t="s">
        <v>26</v>
      </c>
      <c r="I230" s="17"/>
      <c r="J230" s="20"/>
      <c r="K230" s="15"/>
      <c r="L230" s="15"/>
      <c r="M230" s="15"/>
      <c r="N230" s="15"/>
      <c r="O230" s="15"/>
      <c r="P230" s="15"/>
      <c r="Q230" s="15"/>
    </row>
    <row r="231" spans="1:17" ht="12.75">
      <c r="A231" s="273"/>
      <c r="B231" s="16" t="s">
        <v>78</v>
      </c>
      <c r="C231" s="17"/>
      <c r="D231" s="17"/>
      <c r="E231" s="17"/>
      <c r="F231" s="17"/>
      <c r="G231" s="17"/>
      <c r="H231" s="52" t="s">
        <v>27</v>
      </c>
      <c r="I231" s="17"/>
      <c r="J231" s="20"/>
      <c r="K231" s="15"/>
      <c r="L231" s="15"/>
      <c r="M231" s="15"/>
      <c r="N231" s="15"/>
      <c r="O231" s="15"/>
      <c r="P231" s="15"/>
      <c r="Q231" s="15"/>
    </row>
    <row r="232" spans="1:17" ht="12.75">
      <c r="A232" s="273"/>
      <c r="B232" s="16" t="s">
        <v>78</v>
      </c>
      <c r="C232" s="17"/>
      <c r="D232" s="17"/>
      <c r="E232" s="17"/>
      <c r="F232" s="17"/>
      <c r="G232" s="17"/>
      <c r="H232" s="52" t="s">
        <v>28</v>
      </c>
      <c r="I232" s="17"/>
      <c r="J232" s="20"/>
      <c r="K232" s="15"/>
      <c r="L232" s="15"/>
      <c r="M232" s="15"/>
      <c r="N232" s="15"/>
      <c r="O232" s="15"/>
      <c r="P232" s="15"/>
      <c r="Q232" s="15"/>
    </row>
    <row r="233" spans="1:17" ht="12.75">
      <c r="A233" s="273"/>
      <c r="B233" s="16" t="s">
        <v>78</v>
      </c>
      <c r="C233" s="17"/>
      <c r="D233" s="17"/>
      <c r="E233" s="17"/>
      <c r="F233" s="17"/>
      <c r="G233" s="16"/>
      <c r="H233" s="52" t="s">
        <v>29</v>
      </c>
      <c r="I233" s="17"/>
      <c r="J233" s="20"/>
      <c r="K233" s="15"/>
      <c r="L233" s="15"/>
      <c r="M233" s="15"/>
      <c r="N233" s="15"/>
      <c r="O233" s="15"/>
      <c r="P233" s="15"/>
      <c r="Q233" s="15"/>
    </row>
    <row r="234" spans="1:17" ht="13.5" customHeight="1">
      <c r="A234" s="273"/>
      <c r="B234" s="16" t="s">
        <v>78</v>
      </c>
      <c r="C234" s="17"/>
      <c r="D234" s="17"/>
      <c r="E234" s="17"/>
      <c r="F234" s="17"/>
      <c r="G234" s="17"/>
      <c r="H234" s="52" t="s">
        <v>30</v>
      </c>
      <c r="I234" s="17"/>
      <c r="J234" s="20"/>
      <c r="K234" s="15"/>
      <c r="L234" s="15"/>
      <c r="M234" s="15"/>
      <c r="N234" s="15"/>
      <c r="O234" s="15"/>
      <c r="P234" s="15"/>
      <c r="Q234" s="15"/>
    </row>
    <row r="235" spans="1:17" ht="12.75">
      <c r="A235" s="273"/>
      <c r="B235" s="16" t="s">
        <v>78</v>
      </c>
      <c r="C235" s="17"/>
      <c r="D235" s="17"/>
      <c r="E235" s="17"/>
      <c r="F235" s="17"/>
      <c r="G235" s="17"/>
      <c r="H235" s="52" t="s">
        <v>34</v>
      </c>
      <c r="I235" s="17"/>
      <c r="J235" s="20"/>
      <c r="K235" s="15"/>
      <c r="L235" s="15"/>
      <c r="M235" s="15"/>
      <c r="N235" s="15"/>
      <c r="O235" s="15"/>
      <c r="P235" s="15"/>
      <c r="Q235" s="15"/>
    </row>
    <row r="236" spans="1:17" ht="12.75">
      <c r="A236" s="273"/>
      <c r="B236" s="16" t="s">
        <v>78</v>
      </c>
      <c r="C236" s="17"/>
      <c r="D236" s="17"/>
      <c r="E236" s="17"/>
      <c r="F236" s="17"/>
      <c r="G236" s="17"/>
      <c r="H236" s="52" t="s">
        <v>35</v>
      </c>
      <c r="I236" s="17"/>
      <c r="J236" s="20"/>
      <c r="K236" s="15"/>
      <c r="L236" s="15"/>
      <c r="M236" s="15"/>
      <c r="N236" s="15"/>
      <c r="O236" s="15"/>
      <c r="P236" s="15"/>
      <c r="Q236" s="15"/>
    </row>
    <row r="237" spans="1:17" ht="15" customHeight="1">
      <c r="A237" s="273"/>
      <c r="B237" s="16" t="s">
        <v>78</v>
      </c>
      <c r="C237" s="17"/>
      <c r="D237" s="17"/>
      <c r="E237" s="17"/>
      <c r="F237" s="17"/>
      <c r="G237" s="17"/>
      <c r="H237" s="52" t="s">
        <v>36</v>
      </c>
      <c r="I237" s="17"/>
      <c r="J237" s="20"/>
      <c r="K237" s="15"/>
      <c r="L237" s="15"/>
      <c r="M237" s="15"/>
      <c r="N237" s="15"/>
      <c r="O237" s="15"/>
      <c r="P237" s="15"/>
      <c r="Q237" s="15"/>
    </row>
    <row r="238" spans="1:17" ht="12.75">
      <c r="A238" s="273"/>
      <c r="B238" s="16" t="s">
        <v>78</v>
      </c>
      <c r="C238" s="17"/>
      <c r="D238" s="17"/>
      <c r="E238" s="17"/>
      <c r="F238" s="17"/>
      <c r="G238" s="17"/>
      <c r="H238" s="52" t="s">
        <v>37</v>
      </c>
      <c r="I238" s="17"/>
      <c r="J238" s="20"/>
      <c r="K238" s="15"/>
      <c r="L238" s="15"/>
      <c r="M238" s="15"/>
      <c r="N238" s="15"/>
      <c r="O238" s="15"/>
      <c r="P238" s="15"/>
      <c r="Q238" s="15"/>
    </row>
    <row r="239" spans="1:17" ht="12.75">
      <c r="A239" s="274"/>
      <c r="B239" s="16" t="s">
        <v>78</v>
      </c>
      <c r="C239" s="17"/>
      <c r="D239" s="17"/>
      <c r="E239" s="17"/>
      <c r="F239" s="17"/>
      <c r="G239" s="17"/>
      <c r="H239" s="52" t="s">
        <v>38</v>
      </c>
      <c r="I239" s="17"/>
      <c r="J239" s="20"/>
      <c r="K239" s="15"/>
      <c r="L239" s="15"/>
      <c r="M239" s="15"/>
      <c r="N239" s="15"/>
      <c r="O239" s="15"/>
      <c r="P239" s="15"/>
      <c r="Q239" s="15"/>
    </row>
    <row r="240" spans="1:17" ht="12.75">
      <c r="A240" s="272">
        <v>46040</v>
      </c>
      <c r="B240" s="16" t="s">
        <v>78</v>
      </c>
      <c r="C240" s="17"/>
      <c r="D240" s="17"/>
      <c r="E240" s="17"/>
      <c r="F240" s="17"/>
      <c r="G240" s="17"/>
      <c r="H240" s="52" t="s">
        <v>17</v>
      </c>
      <c r="I240" s="17"/>
      <c r="J240" s="20"/>
      <c r="K240" s="15"/>
      <c r="L240" s="15"/>
      <c r="M240" s="15"/>
      <c r="N240" s="15"/>
      <c r="O240" s="15"/>
      <c r="P240" s="15"/>
      <c r="Q240" s="15"/>
    </row>
    <row r="241" spans="1:17" ht="12.75">
      <c r="A241" s="273"/>
      <c r="B241" s="16" t="s">
        <v>78</v>
      </c>
      <c r="C241" s="17"/>
      <c r="D241" s="17"/>
      <c r="E241" s="17"/>
      <c r="F241" s="17"/>
      <c r="G241" s="17"/>
      <c r="H241" s="52" t="s">
        <v>22</v>
      </c>
      <c r="I241" s="17"/>
      <c r="J241" s="20"/>
      <c r="K241" s="15"/>
      <c r="L241" s="15"/>
      <c r="M241" s="15"/>
      <c r="N241" s="15"/>
      <c r="O241" s="15"/>
      <c r="P241" s="15"/>
      <c r="Q241" s="15"/>
    </row>
    <row r="242" spans="1:17" ht="12.75">
      <c r="A242" s="273"/>
      <c r="B242" s="16" t="s">
        <v>78</v>
      </c>
      <c r="C242" s="17"/>
      <c r="D242" s="17"/>
      <c r="E242" s="58"/>
      <c r="F242" s="17"/>
      <c r="G242" s="17"/>
      <c r="H242" s="52" t="s">
        <v>24</v>
      </c>
      <c r="I242" s="17"/>
      <c r="J242" s="20"/>
      <c r="K242" s="15"/>
      <c r="L242" s="15"/>
      <c r="M242" s="15"/>
      <c r="N242" s="15"/>
      <c r="O242" s="15"/>
      <c r="P242" s="15"/>
      <c r="Q242" s="15"/>
    </row>
    <row r="243" spans="1:17" ht="12.75">
      <c r="A243" s="273"/>
      <c r="B243" s="16" t="s">
        <v>78</v>
      </c>
      <c r="C243" s="17"/>
      <c r="D243" s="17"/>
      <c r="E243" s="17"/>
      <c r="F243" s="17"/>
      <c r="G243" s="17"/>
      <c r="H243" s="52" t="s">
        <v>25</v>
      </c>
      <c r="I243" s="17"/>
      <c r="J243" s="20"/>
      <c r="K243" s="15"/>
      <c r="L243" s="15"/>
      <c r="M243" s="15"/>
      <c r="N243" s="15"/>
      <c r="O243" s="15"/>
      <c r="P243" s="15"/>
      <c r="Q243" s="15"/>
    </row>
    <row r="244" spans="1:17" ht="12.75">
      <c r="A244" s="273"/>
      <c r="B244" s="16" t="s">
        <v>16</v>
      </c>
      <c r="C244" s="17"/>
      <c r="D244" s="17"/>
      <c r="E244" s="17"/>
      <c r="F244" s="17"/>
      <c r="G244" s="17"/>
      <c r="H244" s="52" t="s">
        <v>26</v>
      </c>
      <c r="I244" s="17"/>
      <c r="J244" s="20"/>
      <c r="K244" s="15"/>
      <c r="L244" s="15"/>
      <c r="M244" s="15"/>
      <c r="N244" s="15"/>
      <c r="O244" s="15"/>
      <c r="P244" s="15"/>
      <c r="Q244" s="15"/>
    </row>
    <row r="245" spans="1:17" ht="12.75">
      <c r="A245" s="273"/>
      <c r="B245" s="16" t="s">
        <v>16</v>
      </c>
      <c r="C245" s="17"/>
      <c r="D245" s="17"/>
      <c r="E245" s="17"/>
      <c r="F245" s="17"/>
      <c r="G245" s="17"/>
      <c r="H245" s="52" t="s">
        <v>27</v>
      </c>
      <c r="I245" s="17"/>
      <c r="J245" s="20"/>
      <c r="K245" s="15"/>
      <c r="L245" s="15"/>
      <c r="M245" s="15"/>
      <c r="N245" s="15"/>
      <c r="O245" s="15"/>
      <c r="P245" s="15"/>
      <c r="Q245" s="15"/>
    </row>
    <row r="246" spans="1:17" ht="12.75">
      <c r="A246" s="273"/>
      <c r="B246" s="16" t="s">
        <v>16</v>
      </c>
      <c r="C246" s="17"/>
      <c r="D246" s="17"/>
      <c r="E246" s="17"/>
      <c r="F246" s="17"/>
      <c r="G246" s="17"/>
      <c r="H246" s="52" t="s">
        <v>28</v>
      </c>
      <c r="I246" s="17"/>
      <c r="J246" s="20"/>
      <c r="K246" s="15"/>
      <c r="L246" s="15"/>
      <c r="M246" s="15"/>
      <c r="N246" s="15"/>
      <c r="O246" s="15"/>
      <c r="P246" s="15"/>
      <c r="Q246" s="15"/>
    </row>
    <row r="247" spans="1:17" ht="114.75">
      <c r="A247" s="273"/>
      <c r="B247" s="16" t="s">
        <v>16</v>
      </c>
      <c r="C247" s="17" t="s">
        <v>41</v>
      </c>
      <c r="D247" s="17" t="s">
        <v>92</v>
      </c>
      <c r="E247" s="59" t="s">
        <v>235</v>
      </c>
      <c r="F247" s="17"/>
      <c r="G247" s="17" t="s">
        <v>236</v>
      </c>
      <c r="H247" s="52" t="s">
        <v>29</v>
      </c>
      <c r="I247" s="17" t="s">
        <v>23</v>
      </c>
      <c r="J247" s="20"/>
      <c r="K247" s="15"/>
      <c r="L247" s="15"/>
      <c r="M247" s="15"/>
      <c r="N247" s="15"/>
      <c r="O247" s="15"/>
      <c r="P247" s="15"/>
      <c r="Q247" s="15"/>
    </row>
    <row r="248" spans="1:17" ht="38.25">
      <c r="A248" s="273"/>
      <c r="B248" s="16" t="s">
        <v>16</v>
      </c>
      <c r="C248" s="17" t="s">
        <v>75</v>
      </c>
      <c r="D248" s="17" t="s">
        <v>19</v>
      </c>
      <c r="E248" s="17" t="s">
        <v>237</v>
      </c>
      <c r="F248" s="17"/>
      <c r="G248" s="17" t="s">
        <v>238</v>
      </c>
      <c r="H248" s="52" t="s">
        <v>30</v>
      </c>
      <c r="I248" s="17" t="s">
        <v>23</v>
      </c>
      <c r="J248" s="20"/>
      <c r="K248" s="15"/>
      <c r="L248" s="15"/>
      <c r="M248" s="15"/>
      <c r="N248" s="15"/>
      <c r="O248" s="15"/>
      <c r="P248" s="15"/>
      <c r="Q248" s="15"/>
    </row>
    <row r="249" spans="1:17" ht="12.75">
      <c r="A249" s="273"/>
      <c r="B249" s="16" t="s">
        <v>16</v>
      </c>
      <c r="C249" s="17"/>
      <c r="D249" s="17"/>
      <c r="E249" s="17"/>
      <c r="F249" s="17"/>
      <c r="G249" s="17"/>
      <c r="H249" s="52" t="s">
        <v>34</v>
      </c>
      <c r="I249" s="17"/>
      <c r="J249" s="20"/>
      <c r="K249" s="15"/>
      <c r="L249" s="15"/>
      <c r="M249" s="15"/>
      <c r="N249" s="15"/>
      <c r="O249" s="15"/>
      <c r="P249" s="15"/>
      <c r="Q249" s="15"/>
    </row>
    <row r="250" spans="1:17" ht="12.75">
      <c r="A250" s="273"/>
      <c r="B250" s="16" t="s">
        <v>16</v>
      </c>
      <c r="C250" s="17"/>
      <c r="D250" s="17"/>
      <c r="E250" s="17"/>
      <c r="F250" s="17"/>
      <c r="G250" s="17"/>
      <c r="H250" s="52" t="s">
        <v>35</v>
      </c>
      <c r="I250" s="17"/>
      <c r="J250" s="20"/>
      <c r="K250" s="15"/>
      <c r="L250" s="15"/>
      <c r="M250" s="15"/>
      <c r="N250" s="15"/>
      <c r="O250" s="15"/>
      <c r="P250" s="15"/>
      <c r="Q250" s="15"/>
    </row>
    <row r="251" spans="1:17" ht="12.75">
      <c r="A251" s="273"/>
      <c r="B251" s="16" t="s">
        <v>16</v>
      </c>
      <c r="C251" s="17"/>
      <c r="D251" s="17"/>
      <c r="E251" s="17"/>
      <c r="F251" s="17"/>
      <c r="G251" s="17"/>
      <c r="H251" s="52" t="s">
        <v>36</v>
      </c>
      <c r="I251" s="17"/>
      <c r="J251" s="20"/>
      <c r="K251" s="15"/>
      <c r="L251" s="15"/>
      <c r="M251" s="15"/>
      <c r="N251" s="15"/>
      <c r="O251" s="15"/>
      <c r="P251" s="15"/>
      <c r="Q251" s="15"/>
    </row>
    <row r="252" spans="1:17" ht="12.75">
      <c r="A252" s="273"/>
      <c r="B252" s="16" t="s">
        <v>16</v>
      </c>
      <c r="C252" s="17"/>
      <c r="D252" s="17"/>
      <c r="E252" s="17"/>
      <c r="F252" s="17"/>
      <c r="G252" s="17"/>
      <c r="H252" s="52" t="s">
        <v>37</v>
      </c>
      <c r="I252" s="17"/>
      <c r="J252" s="20"/>
      <c r="K252" s="15"/>
      <c r="L252" s="15"/>
      <c r="M252" s="15"/>
      <c r="N252" s="15"/>
      <c r="O252" s="15"/>
      <c r="P252" s="15"/>
      <c r="Q252" s="15"/>
    </row>
    <row r="253" spans="1:17" ht="12.75">
      <c r="A253" s="274"/>
      <c r="B253" s="16" t="s">
        <v>16</v>
      </c>
      <c r="C253" s="17"/>
      <c r="D253" s="17"/>
      <c r="E253" s="17"/>
      <c r="F253" s="17"/>
      <c r="G253" s="16"/>
      <c r="H253" s="52" t="s">
        <v>38</v>
      </c>
      <c r="I253" s="17"/>
      <c r="J253" s="20"/>
      <c r="K253" s="15"/>
      <c r="L253" s="15"/>
      <c r="M253" s="15"/>
      <c r="N253" s="15"/>
      <c r="O253" s="15"/>
      <c r="P253" s="15"/>
      <c r="Q253" s="15"/>
    </row>
    <row r="254" spans="1:17" ht="25.5">
      <c r="A254" s="272">
        <v>46041</v>
      </c>
      <c r="B254" s="16" t="s">
        <v>16</v>
      </c>
      <c r="C254" s="17" t="s">
        <v>68</v>
      </c>
      <c r="D254" s="17" t="s">
        <v>19</v>
      </c>
      <c r="E254" s="17" t="s">
        <v>239</v>
      </c>
      <c r="F254" s="17"/>
      <c r="G254" s="17" t="s">
        <v>240</v>
      </c>
      <c r="H254" s="52" t="s">
        <v>17</v>
      </c>
      <c r="I254" s="17" t="s">
        <v>23</v>
      </c>
      <c r="J254" s="20"/>
      <c r="K254" s="15"/>
      <c r="L254" s="15"/>
      <c r="M254" s="15"/>
      <c r="N254" s="15"/>
      <c r="O254" s="15"/>
      <c r="P254" s="15"/>
      <c r="Q254" s="15"/>
    </row>
    <row r="255" spans="1:17" ht="12.75">
      <c r="A255" s="273"/>
      <c r="B255" s="16" t="s">
        <v>16</v>
      </c>
      <c r="C255" s="17"/>
      <c r="D255" s="17"/>
      <c r="E255" s="17"/>
      <c r="F255" s="17"/>
      <c r="G255" s="17"/>
      <c r="H255" s="52" t="s">
        <v>22</v>
      </c>
      <c r="I255" s="17"/>
      <c r="J255" s="20"/>
      <c r="K255" s="15"/>
      <c r="L255" s="15"/>
      <c r="M255" s="15"/>
      <c r="N255" s="15"/>
      <c r="O255" s="15"/>
      <c r="P255" s="15"/>
      <c r="Q255" s="15"/>
    </row>
    <row r="256" spans="1:17" ht="18.75" customHeight="1">
      <c r="A256" s="273"/>
      <c r="B256" s="16" t="s">
        <v>16</v>
      </c>
      <c r="C256" s="17" t="s">
        <v>54</v>
      </c>
      <c r="D256" s="17" t="s">
        <v>19</v>
      </c>
      <c r="E256" s="17" t="s">
        <v>241</v>
      </c>
      <c r="F256" s="17"/>
      <c r="G256" s="17" t="s">
        <v>242</v>
      </c>
      <c r="H256" s="52" t="s">
        <v>24</v>
      </c>
      <c r="I256" s="17" t="s">
        <v>23</v>
      </c>
      <c r="J256" s="20"/>
      <c r="K256" s="15"/>
      <c r="L256" s="15"/>
      <c r="M256" s="15"/>
      <c r="N256" s="15"/>
      <c r="O256" s="15"/>
      <c r="P256" s="15"/>
      <c r="Q256" s="15"/>
    </row>
    <row r="257" spans="1:17" ht="114.75">
      <c r="A257" s="273"/>
      <c r="B257" s="16" t="s">
        <v>16</v>
      </c>
      <c r="C257" s="17" t="s">
        <v>41</v>
      </c>
      <c r="D257" s="17" t="s">
        <v>19</v>
      </c>
      <c r="E257" s="17" t="s">
        <v>243</v>
      </c>
      <c r="F257" s="17" t="s">
        <v>244</v>
      </c>
      <c r="G257" s="17" t="s">
        <v>245</v>
      </c>
      <c r="H257" s="52" t="s">
        <v>25</v>
      </c>
      <c r="I257" s="17" t="s">
        <v>23</v>
      </c>
      <c r="J257" s="20"/>
      <c r="K257" s="15"/>
      <c r="L257" s="15"/>
      <c r="M257" s="15"/>
      <c r="N257" s="15"/>
      <c r="O257" s="15"/>
      <c r="P257" s="15"/>
      <c r="Q257" s="15"/>
    </row>
    <row r="258" spans="1:17" ht="51">
      <c r="A258" s="273"/>
      <c r="B258" s="16" t="s">
        <v>16</v>
      </c>
      <c r="C258" s="17" t="s">
        <v>41</v>
      </c>
      <c r="D258" s="17" t="s">
        <v>19</v>
      </c>
      <c r="E258" s="17" t="s">
        <v>246</v>
      </c>
      <c r="F258" s="17" t="s">
        <v>247</v>
      </c>
      <c r="G258" s="17" t="s">
        <v>248</v>
      </c>
      <c r="H258" s="52" t="s">
        <v>26</v>
      </c>
      <c r="I258" s="17" t="s">
        <v>23</v>
      </c>
      <c r="J258" s="20"/>
      <c r="K258" s="15"/>
      <c r="L258" s="15"/>
      <c r="M258" s="15"/>
      <c r="N258" s="15"/>
      <c r="O258" s="15"/>
      <c r="P258" s="15"/>
      <c r="Q258" s="15"/>
    </row>
    <row r="259" spans="1:17" ht="25.5">
      <c r="A259" s="273"/>
      <c r="B259" s="16" t="s">
        <v>16</v>
      </c>
      <c r="C259" s="17" t="s">
        <v>18</v>
      </c>
      <c r="D259" s="17" t="s">
        <v>19</v>
      </c>
      <c r="E259" s="17" t="s">
        <v>249</v>
      </c>
      <c r="F259" s="17"/>
      <c r="G259" s="17" t="s">
        <v>250</v>
      </c>
      <c r="H259" s="52" t="s">
        <v>27</v>
      </c>
      <c r="I259" s="17" t="s">
        <v>43</v>
      </c>
      <c r="J259" s="20"/>
      <c r="K259" s="15"/>
      <c r="L259" s="15"/>
      <c r="M259" s="15"/>
      <c r="N259" s="15"/>
      <c r="O259" s="15"/>
      <c r="P259" s="15"/>
      <c r="Q259" s="15"/>
    </row>
    <row r="260" spans="1:17" ht="16.5" customHeight="1">
      <c r="A260" s="273"/>
      <c r="B260" s="16" t="s">
        <v>16</v>
      </c>
      <c r="C260" s="17"/>
      <c r="D260" s="17"/>
      <c r="E260" s="17"/>
      <c r="F260" s="17"/>
      <c r="G260" s="17"/>
      <c r="H260" s="52" t="s">
        <v>28</v>
      </c>
      <c r="I260" s="17"/>
      <c r="J260" s="20"/>
      <c r="K260" s="15"/>
      <c r="L260" s="15"/>
      <c r="M260" s="15"/>
      <c r="N260" s="15"/>
      <c r="O260" s="15"/>
      <c r="P260" s="15"/>
      <c r="Q260" s="15"/>
    </row>
    <row r="261" spans="1:17" ht="12.75">
      <c r="A261" s="273"/>
      <c r="B261" s="16" t="s">
        <v>16</v>
      </c>
      <c r="C261" s="17"/>
      <c r="D261" s="17"/>
      <c r="E261" s="17"/>
      <c r="F261" s="17"/>
      <c r="G261" s="17"/>
      <c r="H261" s="52" t="s">
        <v>29</v>
      </c>
      <c r="I261" s="17"/>
      <c r="J261" s="20"/>
      <c r="K261" s="15"/>
      <c r="L261" s="15"/>
      <c r="M261" s="15"/>
      <c r="N261" s="15"/>
      <c r="O261" s="15"/>
      <c r="P261" s="15"/>
      <c r="Q261" s="15"/>
    </row>
    <row r="262" spans="1:17" ht="12.75">
      <c r="A262" s="273"/>
      <c r="B262" s="16" t="s">
        <v>16</v>
      </c>
      <c r="C262" s="17"/>
      <c r="D262" s="17"/>
      <c r="E262" s="17"/>
      <c r="F262" s="17"/>
      <c r="G262" s="16"/>
      <c r="H262" s="52" t="s">
        <v>30</v>
      </c>
      <c r="I262" s="17"/>
      <c r="J262" s="20"/>
      <c r="K262" s="15"/>
      <c r="L262" s="15"/>
      <c r="M262" s="15"/>
      <c r="N262" s="15"/>
      <c r="O262" s="15"/>
      <c r="P262" s="15"/>
      <c r="Q262" s="15"/>
    </row>
    <row r="263" spans="1:17" ht="178.5">
      <c r="A263" s="273"/>
      <c r="B263" s="16" t="s">
        <v>16</v>
      </c>
      <c r="C263" s="17" t="s">
        <v>154</v>
      </c>
      <c r="D263" s="17" t="s">
        <v>19</v>
      </c>
      <c r="E263" s="17" t="s">
        <v>251</v>
      </c>
      <c r="F263" s="41" t="s">
        <v>252</v>
      </c>
      <c r="G263" s="74" t="s">
        <v>253</v>
      </c>
      <c r="H263" s="52" t="s">
        <v>34</v>
      </c>
      <c r="I263" s="17" t="s">
        <v>43</v>
      </c>
      <c r="J263" s="20"/>
      <c r="K263" s="15"/>
      <c r="L263" s="15"/>
      <c r="M263" s="15"/>
      <c r="N263" s="15"/>
      <c r="O263" s="15"/>
      <c r="P263" s="15"/>
      <c r="Q263" s="15"/>
    </row>
    <row r="264" spans="1:17" ht="12.75">
      <c r="A264" s="273"/>
      <c r="B264" s="16" t="s">
        <v>16</v>
      </c>
      <c r="C264" s="17"/>
      <c r="D264" s="17"/>
      <c r="E264" s="17"/>
      <c r="F264" s="17"/>
      <c r="G264" s="17"/>
      <c r="H264" s="52" t="s">
        <v>35</v>
      </c>
      <c r="I264" s="17"/>
      <c r="J264" s="20"/>
      <c r="K264" s="15"/>
      <c r="L264" s="15"/>
      <c r="M264" s="15"/>
      <c r="N264" s="15"/>
      <c r="O264" s="15"/>
      <c r="P264" s="15"/>
      <c r="Q264" s="15"/>
    </row>
    <row r="265" spans="1:17" ht="76.5">
      <c r="A265" s="273"/>
      <c r="B265" s="16" t="s">
        <v>16</v>
      </c>
      <c r="C265" s="17" t="s">
        <v>18</v>
      </c>
      <c r="D265" s="17" t="s">
        <v>19</v>
      </c>
      <c r="E265" s="17" t="s">
        <v>254</v>
      </c>
      <c r="F265" s="17" t="s">
        <v>255</v>
      </c>
      <c r="G265" s="17" t="s">
        <v>256</v>
      </c>
      <c r="H265" s="52" t="s">
        <v>36</v>
      </c>
      <c r="I265" s="17" t="s">
        <v>23</v>
      </c>
      <c r="J265" s="20"/>
      <c r="K265" s="15"/>
      <c r="L265" s="15"/>
      <c r="M265" s="15"/>
      <c r="N265" s="15"/>
      <c r="O265" s="15"/>
      <c r="P265" s="15"/>
      <c r="Q265" s="15"/>
    </row>
    <row r="266" spans="1:17" ht="12.75">
      <c r="A266" s="273"/>
      <c r="B266" s="16" t="s">
        <v>16</v>
      </c>
      <c r="C266" s="17"/>
      <c r="D266" s="17"/>
      <c r="E266" s="17"/>
      <c r="F266" s="17"/>
      <c r="G266" s="17"/>
      <c r="H266" s="52" t="s">
        <v>37</v>
      </c>
      <c r="I266" s="17"/>
      <c r="J266" s="20"/>
      <c r="K266" s="15"/>
      <c r="L266" s="15"/>
      <c r="M266" s="15"/>
      <c r="N266" s="15"/>
      <c r="O266" s="15"/>
      <c r="P266" s="15"/>
      <c r="Q266" s="15"/>
    </row>
    <row r="267" spans="1:17" ht="12.75">
      <c r="A267" s="274"/>
      <c r="B267" s="16" t="s">
        <v>16</v>
      </c>
      <c r="C267" s="17"/>
      <c r="D267" s="17"/>
      <c r="E267" s="17"/>
      <c r="F267" s="17"/>
      <c r="G267" s="17"/>
      <c r="H267" s="52" t="s">
        <v>38</v>
      </c>
      <c r="I267" s="17"/>
      <c r="J267" s="20"/>
      <c r="K267" s="15"/>
      <c r="L267" s="15"/>
      <c r="M267" s="15"/>
      <c r="N267" s="15"/>
      <c r="O267" s="15"/>
      <c r="P267" s="15"/>
      <c r="Q267" s="15"/>
    </row>
    <row r="268" spans="1:17" ht="12.75">
      <c r="A268" s="272">
        <v>46042</v>
      </c>
      <c r="B268" s="16" t="s">
        <v>16</v>
      </c>
      <c r="C268" s="17" t="s">
        <v>18</v>
      </c>
      <c r="D268" s="17" t="s">
        <v>19</v>
      </c>
      <c r="E268" s="17" t="s">
        <v>257</v>
      </c>
      <c r="F268" s="17"/>
      <c r="G268" s="16" t="s">
        <v>258</v>
      </c>
      <c r="H268" s="52" t="s">
        <v>17</v>
      </c>
      <c r="I268" s="17" t="s">
        <v>43</v>
      </c>
      <c r="J268" s="20"/>
      <c r="K268" s="15"/>
      <c r="L268" s="15"/>
      <c r="M268" s="15"/>
      <c r="N268" s="15"/>
      <c r="O268" s="15"/>
      <c r="P268" s="15"/>
      <c r="Q268" s="15"/>
    </row>
    <row r="269" spans="1:17" ht="25.5">
      <c r="A269" s="273"/>
      <c r="B269" s="16" t="s">
        <v>16</v>
      </c>
      <c r="C269" s="17" t="s">
        <v>18</v>
      </c>
      <c r="D269" s="17" t="s">
        <v>19</v>
      </c>
      <c r="E269" s="17" t="s">
        <v>259</v>
      </c>
      <c r="F269" s="17"/>
      <c r="G269" s="69" t="s">
        <v>260</v>
      </c>
      <c r="H269" s="52" t="s">
        <v>22</v>
      </c>
      <c r="I269" s="17" t="s">
        <v>43</v>
      </c>
      <c r="J269" s="20"/>
      <c r="K269" s="15"/>
      <c r="L269" s="15"/>
      <c r="M269" s="15"/>
      <c r="N269" s="15"/>
      <c r="O269" s="15"/>
      <c r="P269" s="15"/>
      <c r="Q269" s="15"/>
    </row>
    <row r="270" spans="1:17" ht="51">
      <c r="A270" s="273"/>
      <c r="B270" s="16" t="s">
        <v>16</v>
      </c>
      <c r="C270" s="17" t="s">
        <v>18</v>
      </c>
      <c r="D270" s="17" t="s">
        <v>19</v>
      </c>
      <c r="E270" s="17" t="s">
        <v>261</v>
      </c>
      <c r="F270" s="17"/>
      <c r="G270" s="69" t="s">
        <v>262</v>
      </c>
      <c r="H270" s="52" t="s">
        <v>24</v>
      </c>
      <c r="I270" s="17" t="s">
        <v>43</v>
      </c>
      <c r="J270" s="20"/>
      <c r="K270" s="15"/>
      <c r="L270" s="15"/>
      <c r="M270" s="15"/>
      <c r="N270" s="15"/>
      <c r="O270" s="15"/>
      <c r="P270" s="15"/>
      <c r="Q270" s="15"/>
    </row>
    <row r="271" spans="1:17" ht="12.75">
      <c r="A271" s="273"/>
      <c r="B271" s="16" t="s">
        <v>16</v>
      </c>
      <c r="C271" s="17"/>
      <c r="D271" s="17"/>
      <c r="E271" s="17"/>
      <c r="F271" s="17"/>
      <c r="G271" s="17"/>
      <c r="H271" s="52" t="s">
        <v>25</v>
      </c>
      <c r="I271" s="17"/>
      <c r="J271" s="20"/>
      <c r="K271" s="15"/>
      <c r="L271" s="15"/>
      <c r="M271" s="15"/>
      <c r="N271" s="15"/>
      <c r="O271" s="15"/>
      <c r="P271" s="15"/>
      <c r="Q271" s="15"/>
    </row>
    <row r="272" spans="1:17" ht="13.5" customHeight="1">
      <c r="A272" s="273"/>
      <c r="B272" s="16" t="s">
        <v>16</v>
      </c>
      <c r="C272" s="17" t="s">
        <v>18</v>
      </c>
      <c r="D272" s="17" t="s">
        <v>19</v>
      </c>
      <c r="E272" s="17" t="s">
        <v>263</v>
      </c>
      <c r="F272" s="17"/>
      <c r="G272" s="17" t="s">
        <v>264</v>
      </c>
      <c r="H272" s="52" t="s">
        <v>26</v>
      </c>
      <c r="I272" s="17" t="s">
        <v>23</v>
      </c>
      <c r="J272" s="20"/>
      <c r="K272" s="15"/>
      <c r="L272" s="15"/>
      <c r="M272" s="15"/>
      <c r="N272" s="15"/>
      <c r="O272" s="15"/>
      <c r="P272" s="15"/>
      <c r="Q272" s="15"/>
    </row>
    <row r="273" spans="1:17" ht="140.25">
      <c r="A273" s="273"/>
      <c r="B273" s="16" t="s">
        <v>16</v>
      </c>
      <c r="C273" s="17" t="s">
        <v>44</v>
      </c>
      <c r="D273" s="17" t="s">
        <v>19</v>
      </c>
      <c r="E273" s="17" t="s">
        <v>165</v>
      </c>
      <c r="F273" s="17"/>
      <c r="G273" s="69" t="s">
        <v>265</v>
      </c>
      <c r="H273" s="52" t="s">
        <v>27</v>
      </c>
      <c r="I273" s="17" t="s">
        <v>43</v>
      </c>
      <c r="J273" s="20"/>
      <c r="K273" s="15"/>
      <c r="L273" s="15"/>
      <c r="M273" s="15"/>
      <c r="N273" s="15"/>
      <c r="O273" s="15"/>
      <c r="P273" s="15"/>
      <c r="Q273" s="15"/>
    </row>
    <row r="274" spans="1:17" ht="12.75">
      <c r="A274" s="273"/>
      <c r="B274" s="16" t="s">
        <v>16</v>
      </c>
      <c r="C274" s="17" t="s">
        <v>18</v>
      </c>
      <c r="D274" s="17" t="s">
        <v>19</v>
      </c>
      <c r="E274" s="17" t="s">
        <v>266</v>
      </c>
      <c r="F274" s="17"/>
      <c r="G274" s="16" t="s">
        <v>267</v>
      </c>
      <c r="H274" s="52" t="s">
        <v>28</v>
      </c>
      <c r="I274" s="17" t="s">
        <v>43</v>
      </c>
      <c r="J274" s="20"/>
      <c r="K274" s="15"/>
      <c r="L274" s="15"/>
      <c r="M274" s="15"/>
      <c r="N274" s="15"/>
      <c r="O274" s="15"/>
      <c r="P274" s="15"/>
      <c r="Q274" s="15"/>
    </row>
    <row r="275" spans="1:17" ht="12.75">
      <c r="A275" s="273"/>
      <c r="B275" s="16" t="s">
        <v>16</v>
      </c>
      <c r="C275" s="17"/>
      <c r="D275" s="17"/>
      <c r="E275" s="17"/>
      <c r="F275" s="17"/>
      <c r="G275" s="16"/>
      <c r="H275" s="52" t="s">
        <v>29</v>
      </c>
      <c r="I275" s="17"/>
      <c r="J275" s="20"/>
      <c r="K275" s="15"/>
      <c r="L275" s="15"/>
      <c r="M275" s="15"/>
      <c r="N275" s="15"/>
      <c r="O275" s="15"/>
      <c r="P275" s="15"/>
      <c r="Q275" s="15"/>
    </row>
    <row r="276" spans="1:17" ht="12.75">
      <c r="A276" s="273"/>
      <c r="B276" s="16" t="s">
        <v>16</v>
      </c>
      <c r="C276" s="17"/>
      <c r="D276" s="17"/>
      <c r="E276" s="17"/>
      <c r="F276" s="17"/>
      <c r="G276" s="16"/>
      <c r="H276" s="52" t="s">
        <v>30</v>
      </c>
      <c r="I276" s="17"/>
      <c r="J276" s="20"/>
      <c r="K276" s="15"/>
      <c r="L276" s="15"/>
      <c r="M276" s="15"/>
      <c r="N276" s="15"/>
      <c r="O276" s="15"/>
      <c r="P276" s="15"/>
      <c r="Q276" s="15"/>
    </row>
    <row r="277" spans="1:17" ht="63.75">
      <c r="A277" s="273"/>
      <c r="B277" s="16" t="s">
        <v>16</v>
      </c>
      <c r="C277" s="17" t="s">
        <v>18</v>
      </c>
      <c r="D277" s="17" t="s">
        <v>19</v>
      </c>
      <c r="E277" s="17" t="s">
        <v>268</v>
      </c>
      <c r="F277" s="17"/>
      <c r="G277" s="17" t="s">
        <v>269</v>
      </c>
      <c r="H277" s="52" t="s">
        <v>34</v>
      </c>
      <c r="I277" s="17" t="s">
        <v>23</v>
      </c>
      <c r="J277" s="20"/>
      <c r="K277" s="15"/>
      <c r="L277" s="15"/>
      <c r="M277" s="15"/>
      <c r="N277" s="15"/>
      <c r="O277" s="15"/>
      <c r="P277" s="15"/>
      <c r="Q277" s="15"/>
    </row>
    <row r="278" spans="1:17" ht="191.25">
      <c r="A278" s="273"/>
      <c r="B278" s="16" t="s">
        <v>16</v>
      </c>
      <c r="C278" s="17" t="s">
        <v>18</v>
      </c>
      <c r="D278" s="17" t="s">
        <v>19</v>
      </c>
      <c r="E278" s="17"/>
      <c r="F278" s="17"/>
      <c r="G278" s="17" t="s">
        <v>270</v>
      </c>
      <c r="H278" s="52" t="s">
        <v>35</v>
      </c>
      <c r="I278" s="17" t="s">
        <v>23</v>
      </c>
      <c r="J278" s="20"/>
      <c r="K278" s="15"/>
      <c r="L278" s="15"/>
      <c r="M278" s="15"/>
      <c r="N278" s="15"/>
      <c r="O278" s="15"/>
      <c r="P278" s="15"/>
      <c r="Q278" s="15"/>
    </row>
    <row r="279" spans="1:17" ht="51">
      <c r="A279" s="273"/>
      <c r="B279" s="16" t="s">
        <v>16</v>
      </c>
      <c r="C279" s="17" t="s">
        <v>18</v>
      </c>
      <c r="D279" s="17" t="s">
        <v>19</v>
      </c>
      <c r="E279" s="17" t="s">
        <v>271</v>
      </c>
      <c r="F279" s="17"/>
      <c r="G279" s="17" t="s">
        <v>272</v>
      </c>
      <c r="H279" s="52" t="s">
        <v>36</v>
      </c>
      <c r="I279" s="17" t="s">
        <v>43</v>
      </c>
      <c r="J279" s="20"/>
      <c r="K279" s="15"/>
      <c r="L279" s="15"/>
      <c r="M279" s="15"/>
      <c r="N279" s="15"/>
      <c r="O279" s="15"/>
      <c r="P279" s="15"/>
      <c r="Q279" s="15"/>
    </row>
    <row r="280" spans="1:17" ht="76.5">
      <c r="A280" s="273"/>
      <c r="B280" s="16" t="s">
        <v>16</v>
      </c>
      <c r="C280" s="17" t="s">
        <v>18</v>
      </c>
      <c r="D280" s="17" t="s">
        <v>19</v>
      </c>
      <c r="E280" s="17" t="s">
        <v>273</v>
      </c>
      <c r="F280" s="17"/>
      <c r="G280" s="17" t="s">
        <v>274</v>
      </c>
      <c r="H280" s="52" t="s">
        <v>37</v>
      </c>
      <c r="I280" s="17" t="s">
        <v>43</v>
      </c>
      <c r="J280" s="20"/>
      <c r="K280" s="15"/>
      <c r="L280" s="15"/>
      <c r="M280" s="15"/>
      <c r="N280" s="15"/>
      <c r="O280" s="15"/>
      <c r="P280" s="15"/>
      <c r="Q280" s="15"/>
    </row>
    <row r="281" spans="1:17" ht="12.75">
      <c r="A281" s="274"/>
      <c r="B281" s="16" t="s">
        <v>16</v>
      </c>
      <c r="C281" s="17"/>
      <c r="D281" s="17"/>
      <c r="E281" s="17"/>
      <c r="F281" s="17"/>
      <c r="G281" s="17"/>
      <c r="H281" s="52" t="s">
        <v>38</v>
      </c>
      <c r="I281" s="17"/>
      <c r="J281" s="20"/>
      <c r="K281" s="15"/>
      <c r="L281" s="15"/>
      <c r="M281" s="15"/>
      <c r="N281" s="15"/>
      <c r="O281" s="15"/>
      <c r="P281" s="15"/>
      <c r="Q281" s="15"/>
    </row>
    <row r="282" spans="1:17" ht="12.75">
      <c r="A282" s="272">
        <v>46043</v>
      </c>
      <c r="B282" s="16" t="s">
        <v>78</v>
      </c>
      <c r="C282" s="17"/>
      <c r="D282" s="17"/>
      <c r="E282" s="17"/>
      <c r="F282" s="17"/>
      <c r="G282" s="17"/>
      <c r="H282" s="52" t="s">
        <v>17</v>
      </c>
      <c r="I282" s="17"/>
      <c r="J282" s="20"/>
      <c r="K282" s="15"/>
      <c r="L282" s="15"/>
      <c r="M282" s="15"/>
      <c r="N282" s="15"/>
      <c r="O282" s="15"/>
      <c r="P282" s="15"/>
      <c r="Q282" s="15"/>
    </row>
    <row r="283" spans="1:17" ht="12.75">
      <c r="A283" s="273"/>
      <c r="B283" s="16" t="s">
        <v>78</v>
      </c>
      <c r="C283" s="17"/>
      <c r="D283" s="17"/>
      <c r="E283" s="17"/>
      <c r="F283" s="17"/>
      <c r="G283" s="17"/>
      <c r="H283" s="52" t="s">
        <v>22</v>
      </c>
      <c r="I283" s="17"/>
      <c r="J283" s="20"/>
      <c r="K283" s="15"/>
      <c r="L283" s="15"/>
      <c r="M283" s="15"/>
      <c r="N283" s="15"/>
      <c r="O283" s="15"/>
      <c r="P283" s="15"/>
      <c r="Q283" s="15"/>
    </row>
    <row r="284" spans="1:17" ht="12.75">
      <c r="A284" s="273"/>
      <c r="B284" s="16" t="s">
        <v>78</v>
      </c>
      <c r="C284" s="17"/>
      <c r="D284" s="17"/>
      <c r="E284" s="17"/>
      <c r="F284" s="17"/>
      <c r="G284" s="17"/>
      <c r="H284" s="52" t="s">
        <v>24</v>
      </c>
      <c r="I284" s="17"/>
      <c r="J284" s="20"/>
      <c r="K284" s="15"/>
      <c r="L284" s="15"/>
      <c r="M284" s="15"/>
      <c r="N284" s="15"/>
      <c r="O284" s="15"/>
      <c r="P284" s="15"/>
      <c r="Q284" s="15"/>
    </row>
    <row r="285" spans="1:17" ht="12.75">
      <c r="A285" s="273"/>
      <c r="B285" s="16" t="s">
        <v>78</v>
      </c>
      <c r="C285" s="17"/>
      <c r="D285" s="17"/>
      <c r="E285" s="17"/>
      <c r="F285" s="17"/>
      <c r="G285" s="17"/>
      <c r="H285" s="52" t="s">
        <v>25</v>
      </c>
      <c r="I285" s="17"/>
      <c r="J285" s="20"/>
      <c r="K285" s="15"/>
      <c r="L285" s="15"/>
      <c r="M285" s="15"/>
      <c r="N285" s="15"/>
      <c r="O285" s="15"/>
      <c r="P285" s="15"/>
      <c r="Q285" s="15"/>
    </row>
    <row r="286" spans="1:17" ht="51">
      <c r="A286" s="273"/>
      <c r="B286" s="16" t="s">
        <v>16</v>
      </c>
      <c r="C286" s="17" t="s">
        <v>18</v>
      </c>
      <c r="D286" s="17" t="s">
        <v>19</v>
      </c>
      <c r="E286" s="17" t="s">
        <v>275</v>
      </c>
      <c r="F286" s="17"/>
      <c r="G286" s="17" t="s">
        <v>276</v>
      </c>
      <c r="H286" s="52" t="s">
        <v>26</v>
      </c>
      <c r="I286" s="17" t="s">
        <v>43</v>
      </c>
      <c r="J286" s="20"/>
      <c r="K286" s="15"/>
      <c r="L286" s="15"/>
      <c r="M286" s="15"/>
      <c r="N286" s="15"/>
      <c r="O286" s="15"/>
      <c r="P286" s="15"/>
      <c r="Q286" s="15"/>
    </row>
    <row r="287" spans="1:17" ht="178.5">
      <c r="A287" s="273"/>
      <c r="B287" s="16" t="s">
        <v>16</v>
      </c>
      <c r="C287" s="17" t="s">
        <v>54</v>
      </c>
      <c r="D287" s="17" t="s">
        <v>19</v>
      </c>
      <c r="E287" s="17"/>
      <c r="F287" s="17"/>
      <c r="G287" s="17" t="s">
        <v>277</v>
      </c>
      <c r="H287" s="52" t="s">
        <v>27</v>
      </c>
      <c r="I287" s="17" t="s">
        <v>23</v>
      </c>
      <c r="J287" s="20"/>
      <c r="K287" s="15"/>
      <c r="L287" s="15"/>
      <c r="M287" s="15"/>
      <c r="N287" s="15"/>
      <c r="O287" s="15"/>
      <c r="P287" s="15"/>
      <c r="Q287" s="15"/>
    </row>
    <row r="288" spans="1:17" ht="63.75">
      <c r="A288" s="273"/>
      <c r="B288" s="16" t="s">
        <v>16</v>
      </c>
      <c r="C288" s="17" t="s">
        <v>18</v>
      </c>
      <c r="D288" s="17" t="s">
        <v>19</v>
      </c>
      <c r="E288" s="17" t="s">
        <v>278</v>
      </c>
      <c r="F288" s="45"/>
      <c r="G288" s="69" t="s">
        <v>279</v>
      </c>
      <c r="H288" s="52" t="s">
        <v>28</v>
      </c>
      <c r="I288" s="17" t="s">
        <v>43</v>
      </c>
      <c r="J288" s="20"/>
      <c r="K288" s="15"/>
      <c r="L288" s="15"/>
      <c r="M288" s="15"/>
      <c r="N288" s="15"/>
      <c r="O288" s="15"/>
      <c r="P288" s="15"/>
      <c r="Q288" s="15"/>
    </row>
    <row r="289" spans="1:17" ht="63.75">
      <c r="A289" s="273"/>
      <c r="B289" s="16" t="s">
        <v>16</v>
      </c>
      <c r="C289" s="17" t="s">
        <v>18</v>
      </c>
      <c r="D289" s="17" t="s">
        <v>19</v>
      </c>
      <c r="E289" s="17" t="s">
        <v>280</v>
      </c>
      <c r="F289" s="17"/>
      <c r="G289" s="69" t="s">
        <v>281</v>
      </c>
      <c r="H289" s="52" t="s">
        <v>29</v>
      </c>
      <c r="I289" s="17" t="s">
        <v>43</v>
      </c>
      <c r="J289" s="20"/>
      <c r="K289" s="15"/>
      <c r="L289" s="15"/>
      <c r="M289" s="15"/>
      <c r="N289" s="15"/>
      <c r="O289" s="15"/>
      <c r="P289" s="15"/>
      <c r="Q289" s="15"/>
    </row>
    <row r="290" spans="1:17" ht="12.75">
      <c r="A290" s="273"/>
      <c r="B290" s="16" t="s">
        <v>16</v>
      </c>
      <c r="C290" s="17"/>
      <c r="D290" s="17"/>
      <c r="E290" s="17"/>
      <c r="F290" s="17"/>
      <c r="G290" s="17"/>
      <c r="H290" s="52" t="s">
        <v>30</v>
      </c>
      <c r="I290" s="17"/>
      <c r="J290" s="20"/>
      <c r="K290" s="15"/>
      <c r="L290" s="15"/>
      <c r="M290" s="15"/>
      <c r="N290" s="15"/>
      <c r="O290" s="15"/>
      <c r="P290" s="15"/>
      <c r="Q290" s="15"/>
    </row>
    <row r="291" spans="1:17" ht="12.75">
      <c r="A291" s="273"/>
      <c r="B291" s="16" t="s">
        <v>16</v>
      </c>
      <c r="C291" s="17"/>
      <c r="D291" s="17"/>
      <c r="E291" s="17"/>
      <c r="F291" s="17"/>
      <c r="G291" s="17"/>
      <c r="H291" s="52" t="s">
        <v>34</v>
      </c>
      <c r="I291" s="17"/>
      <c r="J291" s="20"/>
      <c r="K291" s="15"/>
      <c r="L291" s="15"/>
      <c r="M291" s="15"/>
      <c r="N291" s="15"/>
      <c r="O291" s="15"/>
      <c r="P291" s="15"/>
      <c r="Q291" s="15"/>
    </row>
    <row r="292" spans="1:17" ht="51">
      <c r="A292" s="273"/>
      <c r="B292" s="16" t="s">
        <v>16</v>
      </c>
      <c r="C292" s="17" t="s">
        <v>18</v>
      </c>
      <c r="D292" s="17" t="s">
        <v>19</v>
      </c>
      <c r="E292" s="17" t="s">
        <v>282</v>
      </c>
      <c r="F292" s="17"/>
      <c r="G292" s="17" t="s">
        <v>283</v>
      </c>
      <c r="H292" s="52" t="s">
        <v>35</v>
      </c>
      <c r="I292" s="17" t="s">
        <v>23</v>
      </c>
      <c r="J292" s="20"/>
      <c r="K292" s="15"/>
      <c r="L292" s="15"/>
      <c r="M292" s="15"/>
      <c r="N292" s="15"/>
      <c r="O292" s="15"/>
      <c r="P292" s="15"/>
      <c r="Q292" s="15"/>
    </row>
    <row r="293" spans="1:17" ht="12.75">
      <c r="A293" s="273"/>
      <c r="B293" s="16" t="s">
        <v>16</v>
      </c>
      <c r="C293" s="17"/>
      <c r="D293" s="17"/>
      <c r="E293" s="17"/>
      <c r="F293" s="17"/>
      <c r="G293" s="17"/>
      <c r="H293" s="52" t="s">
        <v>36</v>
      </c>
      <c r="I293" s="17"/>
      <c r="J293" s="20"/>
      <c r="K293" s="15"/>
      <c r="L293" s="15"/>
      <c r="M293" s="15"/>
      <c r="N293" s="15"/>
      <c r="O293" s="15"/>
      <c r="P293" s="15"/>
      <c r="Q293" s="15"/>
    </row>
    <row r="294" spans="1:17" ht="12.75">
      <c r="A294" s="273"/>
      <c r="B294" s="16" t="s">
        <v>16</v>
      </c>
      <c r="C294" s="17"/>
      <c r="D294" s="17"/>
      <c r="E294" s="17"/>
      <c r="F294" s="17"/>
      <c r="G294" s="17"/>
      <c r="H294" s="52" t="s">
        <v>37</v>
      </c>
      <c r="I294" s="17"/>
      <c r="J294" s="20"/>
      <c r="K294" s="15"/>
      <c r="L294" s="15"/>
      <c r="M294" s="15"/>
      <c r="N294" s="15"/>
      <c r="O294" s="15"/>
      <c r="P294" s="15"/>
      <c r="Q294" s="15"/>
    </row>
    <row r="295" spans="1:17" ht="12.75">
      <c r="A295" s="274"/>
      <c r="B295" s="16" t="s">
        <v>16</v>
      </c>
      <c r="C295" s="17"/>
      <c r="D295" s="17"/>
      <c r="E295" s="17"/>
      <c r="F295" s="17"/>
      <c r="G295" s="17"/>
      <c r="H295" s="52" t="s">
        <v>38</v>
      </c>
      <c r="I295" s="17"/>
      <c r="J295" s="20"/>
      <c r="K295" s="15"/>
      <c r="L295" s="15"/>
      <c r="M295" s="15"/>
      <c r="N295" s="15"/>
      <c r="O295" s="15"/>
      <c r="P295" s="15"/>
      <c r="Q295" s="15"/>
    </row>
    <row r="296" spans="1:17" ht="15">
      <c r="A296" s="272">
        <v>46044</v>
      </c>
      <c r="B296" s="16" t="s">
        <v>78</v>
      </c>
      <c r="C296" s="17"/>
      <c r="D296" s="17"/>
      <c r="E296" s="17"/>
      <c r="F296" s="64"/>
      <c r="G296" s="17"/>
      <c r="H296" s="52" t="s">
        <v>17</v>
      </c>
      <c r="I296" s="17"/>
      <c r="J296" s="20"/>
      <c r="K296" s="15"/>
      <c r="L296" s="15"/>
      <c r="M296" s="15"/>
      <c r="N296" s="15"/>
      <c r="O296" s="15"/>
      <c r="P296" s="15"/>
      <c r="Q296" s="15"/>
    </row>
    <row r="297" spans="1:17" ht="38.25">
      <c r="A297" s="273"/>
      <c r="B297" s="16" t="s">
        <v>78</v>
      </c>
      <c r="C297" s="17" t="s">
        <v>68</v>
      </c>
      <c r="D297" s="17" t="s">
        <v>19</v>
      </c>
      <c r="E297" s="17"/>
      <c r="F297" s="17"/>
      <c r="G297" s="17" t="s">
        <v>284</v>
      </c>
      <c r="H297" s="52" t="s">
        <v>22</v>
      </c>
      <c r="I297" s="17" t="s">
        <v>23</v>
      </c>
      <c r="J297" s="20"/>
      <c r="K297" s="15"/>
      <c r="L297" s="15"/>
      <c r="M297" s="15"/>
      <c r="N297" s="15"/>
      <c r="O297" s="15"/>
      <c r="P297" s="15"/>
      <c r="Q297" s="15"/>
    </row>
    <row r="298" spans="1:17" ht="15">
      <c r="A298" s="273"/>
      <c r="B298" s="16" t="s">
        <v>78</v>
      </c>
      <c r="C298" s="17"/>
      <c r="D298" s="17"/>
      <c r="E298" s="17"/>
      <c r="F298" s="64"/>
      <c r="G298" s="17"/>
      <c r="H298" s="52" t="s">
        <v>24</v>
      </c>
      <c r="I298" s="17"/>
      <c r="J298" s="20"/>
      <c r="K298" s="15"/>
      <c r="L298" s="15"/>
      <c r="M298" s="15"/>
      <c r="N298" s="15"/>
      <c r="O298" s="15"/>
      <c r="P298" s="15"/>
      <c r="Q298" s="15"/>
    </row>
    <row r="299" spans="1:17" ht="12.75">
      <c r="A299" s="273"/>
      <c r="B299" s="16" t="s">
        <v>78</v>
      </c>
      <c r="C299" s="17"/>
      <c r="D299" s="17"/>
      <c r="E299" s="17"/>
      <c r="F299" s="17"/>
      <c r="G299" s="17"/>
      <c r="H299" s="52" t="s">
        <v>25</v>
      </c>
      <c r="I299" s="17"/>
      <c r="J299" s="20"/>
      <c r="K299" s="15"/>
      <c r="L299" s="15"/>
      <c r="M299" s="15"/>
      <c r="N299" s="15"/>
      <c r="O299" s="15"/>
      <c r="P299" s="15"/>
      <c r="Q299" s="15"/>
    </row>
    <row r="300" spans="1:17" ht="12.75">
      <c r="A300" s="273"/>
      <c r="B300" s="16" t="s">
        <v>78</v>
      </c>
      <c r="C300" s="17"/>
      <c r="D300" s="17"/>
      <c r="E300" s="17"/>
      <c r="F300" s="17"/>
      <c r="G300" s="17"/>
      <c r="H300" s="52" t="s">
        <v>26</v>
      </c>
      <c r="I300" s="17"/>
      <c r="J300" s="20"/>
      <c r="K300" s="15"/>
      <c r="L300" s="15"/>
      <c r="M300" s="15"/>
      <c r="N300" s="15"/>
      <c r="O300" s="15"/>
      <c r="P300" s="15"/>
      <c r="Q300" s="15"/>
    </row>
    <row r="301" spans="1:17" ht="102">
      <c r="A301" s="273"/>
      <c r="B301" s="16" t="s">
        <v>78</v>
      </c>
      <c r="C301" s="17" t="s">
        <v>102</v>
      </c>
      <c r="D301" s="17" t="s">
        <v>19</v>
      </c>
      <c r="E301" s="17"/>
      <c r="F301" s="17"/>
      <c r="G301" s="17" t="s">
        <v>285</v>
      </c>
      <c r="H301" s="52" t="s">
        <v>27</v>
      </c>
      <c r="I301" s="17" t="s">
        <v>43</v>
      </c>
      <c r="J301" s="20"/>
      <c r="K301" s="15"/>
      <c r="L301" s="15"/>
      <c r="M301" s="15"/>
      <c r="N301" s="15"/>
      <c r="O301" s="15"/>
      <c r="P301" s="15"/>
      <c r="Q301" s="15"/>
    </row>
    <row r="302" spans="1:17" ht="12.75">
      <c r="A302" s="273"/>
      <c r="B302" s="16" t="s">
        <v>78</v>
      </c>
      <c r="C302" s="17"/>
      <c r="D302" s="17"/>
      <c r="E302" s="17"/>
      <c r="F302" s="17"/>
      <c r="G302" s="17"/>
      <c r="H302" s="52" t="s">
        <v>28</v>
      </c>
      <c r="I302" s="17"/>
      <c r="J302" s="20"/>
      <c r="K302" s="15"/>
      <c r="L302" s="15"/>
      <c r="M302" s="15"/>
      <c r="N302" s="15"/>
      <c r="O302" s="15"/>
      <c r="P302" s="15"/>
      <c r="Q302" s="15"/>
    </row>
    <row r="303" spans="1:17" ht="12.75">
      <c r="A303" s="273"/>
      <c r="B303" s="16" t="s">
        <v>78</v>
      </c>
      <c r="C303" s="17"/>
      <c r="D303" s="17"/>
      <c r="E303" s="17"/>
      <c r="F303" s="17"/>
      <c r="G303" s="17"/>
      <c r="H303" s="52" t="s">
        <v>29</v>
      </c>
      <c r="I303" s="17"/>
      <c r="J303" s="20"/>
      <c r="K303" s="15"/>
      <c r="L303" s="15"/>
      <c r="M303" s="15"/>
      <c r="N303" s="15"/>
      <c r="O303" s="15"/>
      <c r="P303" s="15"/>
      <c r="Q303" s="15"/>
    </row>
    <row r="304" spans="1:17" ht="76.5">
      <c r="A304" s="273"/>
      <c r="B304" s="16" t="s">
        <v>78</v>
      </c>
      <c r="C304" s="17" t="s">
        <v>44</v>
      </c>
      <c r="D304" s="17" t="s">
        <v>19</v>
      </c>
      <c r="E304" s="17"/>
      <c r="F304" s="17"/>
      <c r="G304" s="17" t="s">
        <v>286</v>
      </c>
      <c r="H304" s="52" t="s">
        <v>30</v>
      </c>
      <c r="I304" s="17" t="s">
        <v>43</v>
      </c>
      <c r="J304" s="20"/>
      <c r="K304" s="15"/>
      <c r="L304" s="15"/>
      <c r="M304" s="15"/>
      <c r="N304" s="15"/>
      <c r="O304" s="15"/>
      <c r="P304" s="15"/>
      <c r="Q304" s="15"/>
    </row>
    <row r="305" spans="1:17" ht="12.75">
      <c r="A305" s="273"/>
      <c r="B305" s="16" t="s">
        <v>51</v>
      </c>
      <c r="C305" s="17"/>
      <c r="D305" s="17"/>
      <c r="E305" s="17"/>
      <c r="F305" s="17"/>
      <c r="G305" s="17"/>
      <c r="H305" s="52" t="s">
        <v>34</v>
      </c>
      <c r="I305" s="17"/>
      <c r="J305" s="20"/>
      <c r="K305" s="15"/>
      <c r="L305" s="15"/>
      <c r="M305" s="15"/>
      <c r="N305" s="15"/>
      <c r="O305" s="15"/>
      <c r="P305" s="15"/>
      <c r="Q305" s="15"/>
    </row>
    <row r="306" spans="1:17" ht="12.75">
      <c r="A306" s="273"/>
      <c r="B306" s="16" t="s">
        <v>51</v>
      </c>
      <c r="C306" s="17"/>
      <c r="D306" s="17"/>
      <c r="E306" s="17"/>
      <c r="F306" s="17"/>
      <c r="G306" s="17"/>
      <c r="H306" s="52" t="s">
        <v>35</v>
      </c>
      <c r="I306" s="17"/>
      <c r="J306" s="20"/>
      <c r="K306" s="15"/>
      <c r="L306" s="15"/>
      <c r="M306" s="15"/>
      <c r="N306" s="15"/>
      <c r="O306" s="15"/>
      <c r="P306" s="15"/>
      <c r="Q306" s="15"/>
    </row>
    <row r="307" spans="1:17" ht="12.75">
      <c r="A307" s="273"/>
      <c r="B307" s="16" t="s">
        <v>51</v>
      </c>
      <c r="C307" s="17"/>
      <c r="D307" s="17"/>
      <c r="E307" s="17"/>
      <c r="F307" s="17"/>
      <c r="G307" s="17"/>
      <c r="H307" s="52" t="s">
        <v>36</v>
      </c>
      <c r="I307" s="17"/>
      <c r="J307" s="20"/>
      <c r="K307" s="15"/>
      <c r="L307" s="15"/>
      <c r="M307" s="15"/>
      <c r="N307" s="15"/>
      <c r="O307" s="15"/>
      <c r="P307" s="15"/>
      <c r="Q307" s="15"/>
    </row>
    <row r="308" spans="1:17" ht="12.75">
      <c r="A308" s="273"/>
      <c r="B308" s="16" t="s">
        <v>51</v>
      </c>
      <c r="C308" s="17"/>
      <c r="D308" s="17"/>
      <c r="E308" s="17"/>
      <c r="F308" s="17"/>
      <c r="G308" s="17"/>
      <c r="H308" s="52" t="s">
        <v>37</v>
      </c>
      <c r="I308" s="17"/>
      <c r="J308" s="20"/>
      <c r="K308" s="15"/>
      <c r="L308" s="15"/>
      <c r="M308" s="15"/>
      <c r="N308" s="15"/>
      <c r="O308" s="15"/>
      <c r="P308" s="15"/>
      <c r="Q308" s="15"/>
    </row>
    <row r="309" spans="1:17" ht="12.75">
      <c r="A309" s="274"/>
      <c r="B309" s="16" t="s">
        <v>51</v>
      </c>
      <c r="C309" s="17"/>
      <c r="D309" s="17"/>
      <c r="E309" s="17"/>
      <c r="F309" s="17"/>
      <c r="G309" s="17"/>
      <c r="H309" s="52" t="s">
        <v>38</v>
      </c>
      <c r="I309" s="17"/>
      <c r="J309" s="20"/>
      <c r="K309" s="15"/>
      <c r="L309" s="15"/>
      <c r="M309" s="15"/>
      <c r="N309" s="15"/>
      <c r="O309" s="15"/>
      <c r="P309" s="15"/>
      <c r="Q309" s="15"/>
    </row>
    <row r="310" spans="1:17" ht="12.75">
      <c r="A310" s="272">
        <v>46045</v>
      </c>
      <c r="B310" s="16" t="s">
        <v>16</v>
      </c>
      <c r="C310" s="17"/>
      <c r="D310" s="17"/>
      <c r="E310" s="17"/>
      <c r="F310" s="17"/>
      <c r="G310" s="17"/>
      <c r="H310" s="52" t="s">
        <v>17</v>
      </c>
      <c r="I310" s="17"/>
      <c r="J310" s="20"/>
      <c r="K310" s="15"/>
      <c r="L310" s="15"/>
      <c r="M310" s="15"/>
      <c r="N310" s="15"/>
      <c r="O310" s="15"/>
      <c r="P310" s="15"/>
      <c r="Q310" s="15"/>
    </row>
    <row r="311" spans="1:17" ht="12.75">
      <c r="A311" s="273"/>
      <c r="B311" s="16" t="s">
        <v>16</v>
      </c>
      <c r="C311" s="17"/>
      <c r="D311" s="17"/>
      <c r="E311" s="17"/>
      <c r="F311" s="17"/>
      <c r="G311" s="17"/>
      <c r="H311" s="52" t="s">
        <v>22</v>
      </c>
      <c r="I311" s="17"/>
      <c r="J311" s="20"/>
      <c r="K311" s="15"/>
      <c r="L311" s="15"/>
      <c r="M311" s="15"/>
      <c r="N311" s="15"/>
      <c r="O311" s="15"/>
      <c r="P311" s="15"/>
      <c r="Q311" s="15"/>
    </row>
    <row r="312" spans="1:17" ht="89.25">
      <c r="A312" s="273"/>
      <c r="B312" s="16" t="s">
        <v>16</v>
      </c>
      <c r="C312" s="17" t="s">
        <v>41</v>
      </c>
      <c r="D312" s="17" t="s">
        <v>19</v>
      </c>
      <c r="E312" s="17" t="s">
        <v>287</v>
      </c>
      <c r="F312" s="17"/>
      <c r="G312" s="17" t="s">
        <v>288</v>
      </c>
      <c r="H312" s="52" t="s">
        <v>24</v>
      </c>
      <c r="I312" s="17" t="s">
        <v>43</v>
      </c>
      <c r="J312" s="20"/>
      <c r="K312" s="15"/>
      <c r="L312" s="15"/>
      <c r="M312" s="15"/>
      <c r="N312" s="15"/>
      <c r="O312" s="15"/>
      <c r="P312" s="15"/>
      <c r="Q312" s="15"/>
    </row>
    <row r="313" spans="1:17" ht="14.25">
      <c r="A313" s="273"/>
      <c r="B313" s="16" t="s">
        <v>16</v>
      </c>
      <c r="C313" s="17"/>
      <c r="D313" s="17"/>
      <c r="E313" s="21"/>
      <c r="F313" s="21"/>
      <c r="G313" s="17"/>
      <c r="H313" s="52" t="s">
        <v>25</v>
      </c>
      <c r="I313" s="17"/>
      <c r="J313" s="20"/>
      <c r="K313" s="15"/>
      <c r="L313" s="15"/>
      <c r="M313" s="15"/>
      <c r="N313" s="15"/>
      <c r="O313" s="15"/>
      <c r="P313" s="15"/>
      <c r="Q313" s="15"/>
    </row>
    <row r="314" spans="1:17" ht="12.75">
      <c r="A314" s="273"/>
      <c r="B314" s="16" t="s">
        <v>16</v>
      </c>
      <c r="C314" s="17"/>
      <c r="D314" s="17"/>
      <c r="E314" s="17"/>
      <c r="F314" s="17"/>
      <c r="G314" s="17"/>
      <c r="H314" s="52" t="s">
        <v>26</v>
      </c>
      <c r="I314" s="17"/>
      <c r="J314" s="20"/>
      <c r="K314" s="15"/>
      <c r="L314" s="15"/>
      <c r="M314" s="15"/>
      <c r="N314" s="15"/>
      <c r="O314" s="15"/>
      <c r="P314" s="15"/>
      <c r="Q314" s="15"/>
    </row>
    <row r="315" spans="1:17" ht="242.25">
      <c r="A315" s="273"/>
      <c r="B315" s="16" t="s">
        <v>16</v>
      </c>
      <c r="C315" s="17" t="s">
        <v>41</v>
      </c>
      <c r="D315" s="17" t="s">
        <v>19</v>
      </c>
      <c r="E315" s="17" t="s">
        <v>289</v>
      </c>
      <c r="F315" s="17"/>
      <c r="G315" s="59" t="s">
        <v>290</v>
      </c>
      <c r="H315" s="52" t="s">
        <v>27</v>
      </c>
      <c r="I315" s="17" t="s">
        <v>43</v>
      </c>
      <c r="J315" s="20"/>
      <c r="K315" s="15"/>
      <c r="L315" s="15"/>
      <c r="M315" s="15"/>
      <c r="N315" s="15"/>
      <c r="O315" s="15"/>
      <c r="P315" s="15"/>
      <c r="Q315" s="15"/>
    </row>
    <row r="316" spans="1:17" ht="12.75">
      <c r="A316" s="273"/>
      <c r="B316" s="16" t="s">
        <v>16</v>
      </c>
      <c r="C316" s="17"/>
      <c r="D316" s="17"/>
      <c r="E316" s="17"/>
      <c r="F316" s="17"/>
      <c r="G316" s="16"/>
      <c r="H316" s="52" t="s">
        <v>28</v>
      </c>
      <c r="I316" s="17"/>
      <c r="J316" s="20"/>
      <c r="K316" s="15"/>
      <c r="L316" s="15"/>
      <c r="M316" s="15"/>
      <c r="N316" s="15"/>
      <c r="O316" s="15"/>
      <c r="P316" s="15"/>
      <c r="Q316" s="15"/>
    </row>
    <row r="317" spans="1:17" ht="12.75">
      <c r="A317" s="273"/>
      <c r="B317" s="16" t="s">
        <v>16</v>
      </c>
      <c r="C317" s="17"/>
      <c r="D317" s="17"/>
      <c r="E317" s="17"/>
      <c r="F317" s="17"/>
      <c r="G317" s="17"/>
      <c r="H317" s="52" t="s">
        <v>29</v>
      </c>
      <c r="I317" s="17"/>
      <c r="J317" s="20"/>
      <c r="K317" s="15"/>
      <c r="L317" s="15"/>
      <c r="M317" s="15"/>
      <c r="N317" s="15"/>
      <c r="O317" s="15"/>
      <c r="P317" s="15"/>
      <c r="Q317" s="15"/>
    </row>
    <row r="318" spans="1:17" ht="12.75">
      <c r="A318" s="273"/>
      <c r="B318" s="16" t="s">
        <v>16</v>
      </c>
      <c r="C318" s="17"/>
      <c r="D318" s="17"/>
      <c r="E318" s="17"/>
      <c r="F318" s="17"/>
      <c r="G318" s="17"/>
      <c r="H318" s="52" t="s">
        <v>30</v>
      </c>
      <c r="I318" s="17"/>
      <c r="J318" s="20"/>
      <c r="K318" s="15"/>
      <c r="L318" s="15"/>
      <c r="M318" s="15"/>
      <c r="N318" s="15"/>
      <c r="O318" s="15"/>
      <c r="P318" s="15"/>
      <c r="Q318" s="15"/>
    </row>
    <row r="319" spans="1:17" ht="38.25">
      <c r="A319" s="273"/>
      <c r="B319" s="16" t="s">
        <v>16</v>
      </c>
      <c r="C319" s="17" t="s">
        <v>18</v>
      </c>
      <c r="D319" s="17" t="s">
        <v>19</v>
      </c>
      <c r="E319" s="17" t="s">
        <v>291</v>
      </c>
      <c r="F319" s="17"/>
      <c r="G319" s="69" t="s">
        <v>292</v>
      </c>
      <c r="H319" s="52" t="s">
        <v>34</v>
      </c>
      <c r="I319" s="17" t="s">
        <v>43</v>
      </c>
      <c r="J319" s="20"/>
      <c r="K319" s="15"/>
      <c r="L319" s="15"/>
      <c r="M319" s="15"/>
      <c r="N319" s="15"/>
      <c r="O319" s="15"/>
      <c r="P319" s="15"/>
      <c r="Q319" s="15"/>
    </row>
    <row r="320" spans="1:17" ht="114.75">
      <c r="A320" s="273"/>
      <c r="B320" s="16" t="s">
        <v>16</v>
      </c>
      <c r="C320" s="17" t="s">
        <v>75</v>
      </c>
      <c r="D320" s="17" t="s">
        <v>19</v>
      </c>
      <c r="E320" s="17" t="s">
        <v>293</v>
      </c>
      <c r="F320" s="17"/>
      <c r="G320" s="17" t="s">
        <v>294</v>
      </c>
      <c r="H320" s="52" t="s">
        <v>35</v>
      </c>
      <c r="I320" s="17" t="s">
        <v>43</v>
      </c>
      <c r="J320" s="20"/>
      <c r="K320" s="15"/>
      <c r="L320" s="15"/>
      <c r="M320" s="15"/>
      <c r="N320" s="15"/>
      <c r="O320" s="15"/>
      <c r="P320" s="15"/>
      <c r="Q320" s="15"/>
    </row>
    <row r="321" spans="1:17" ht="165.75">
      <c r="A321" s="273"/>
      <c r="B321" s="16" t="s">
        <v>16</v>
      </c>
      <c r="C321" s="17" t="s">
        <v>18</v>
      </c>
      <c r="D321" s="17" t="s">
        <v>19</v>
      </c>
      <c r="E321" s="17"/>
      <c r="F321" s="17"/>
      <c r="G321" s="17" t="s">
        <v>295</v>
      </c>
      <c r="H321" s="52" t="s">
        <v>36</v>
      </c>
      <c r="I321" s="17" t="s">
        <v>43</v>
      </c>
      <c r="J321" s="20"/>
      <c r="K321" s="15"/>
      <c r="L321" s="15"/>
      <c r="M321" s="15"/>
      <c r="N321" s="15"/>
      <c r="O321" s="15"/>
      <c r="P321" s="15"/>
      <c r="Q321" s="15"/>
    </row>
    <row r="322" spans="1:17" ht="25.5">
      <c r="A322" s="273"/>
      <c r="B322" s="16" t="s">
        <v>16</v>
      </c>
      <c r="C322" s="17" t="s">
        <v>18</v>
      </c>
      <c r="D322" s="17" t="s">
        <v>19</v>
      </c>
      <c r="E322" s="17" t="s">
        <v>296</v>
      </c>
      <c r="F322" s="17"/>
      <c r="G322" s="17" t="s">
        <v>297</v>
      </c>
      <c r="H322" s="52" t="s">
        <v>37</v>
      </c>
      <c r="I322" s="17" t="s">
        <v>23</v>
      </c>
      <c r="J322" s="20"/>
      <c r="K322" s="15"/>
      <c r="L322" s="15"/>
      <c r="M322" s="15"/>
      <c r="N322" s="15"/>
      <c r="O322" s="15"/>
      <c r="P322" s="15"/>
      <c r="Q322" s="15"/>
    </row>
    <row r="323" spans="1:17" ht="12.75">
      <c r="A323" s="274"/>
      <c r="B323" s="16" t="s">
        <v>16</v>
      </c>
      <c r="C323" s="17"/>
      <c r="D323" s="17"/>
      <c r="E323" s="17"/>
      <c r="F323" s="17"/>
      <c r="G323" s="17"/>
      <c r="H323" s="52" t="s">
        <v>38</v>
      </c>
      <c r="I323" s="17"/>
      <c r="J323" s="20"/>
      <c r="K323" s="15"/>
      <c r="L323" s="15"/>
      <c r="M323" s="15"/>
      <c r="N323" s="15"/>
      <c r="O323" s="15"/>
      <c r="P323" s="15"/>
      <c r="Q323" s="15"/>
    </row>
    <row r="324" spans="1:17" ht="25.5">
      <c r="A324" s="272">
        <v>46046</v>
      </c>
      <c r="B324" s="16" t="s">
        <v>16</v>
      </c>
      <c r="C324" s="17" t="s">
        <v>18</v>
      </c>
      <c r="D324" s="17" t="s">
        <v>19</v>
      </c>
      <c r="E324" s="17" t="s">
        <v>165</v>
      </c>
      <c r="F324" s="17"/>
      <c r="G324" s="17" t="s">
        <v>298</v>
      </c>
      <c r="H324" s="52" t="s">
        <v>17</v>
      </c>
      <c r="I324" s="17" t="s">
        <v>43</v>
      </c>
      <c r="J324" s="20"/>
      <c r="K324" s="15"/>
      <c r="L324" s="15"/>
      <c r="M324" s="15"/>
      <c r="N324" s="15"/>
      <c r="O324" s="15"/>
      <c r="P324" s="15"/>
      <c r="Q324" s="15"/>
    </row>
    <row r="325" spans="1:17" ht="12.75">
      <c r="A325" s="273"/>
      <c r="B325" s="16" t="s">
        <v>16</v>
      </c>
      <c r="C325" s="17"/>
      <c r="D325" s="17"/>
      <c r="E325" s="17"/>
      <c r="F325" s="17"/>
      <c r="G325" s="17"/>
      <c r="H325" s="52" t="s">
        <v>22</v>
      </c>
      <c r="I325" s="17"/>
      <c r="J325" s="20"/>
      <c r="K325" s="15"/>
      <c r="L325" s="15"/>
      <c r="M325" s="15"/>
      <c r="N325" s="15"/>
      <c r="O325" s="15"/>
      <c r="P325" s="15"/>
      <c r="Q325" s="15"/>
    </row>
    <row r="326" spans="1:17" ht="12.75">
      <c r="A326" s="273"/>
      <c r="B326" s="16" t="s">
        <v>16</v>
      </c>
      <c r="C326" s="17"/>
      <c r="D326" s="17"/>
      <c r="E326" s="17"/>
      <c r="F326" s="17"/>
      <c r="G326" s="16"/>
      <c r="H326" s="52" t="s">
        <v>24</v>
      </c>
      <c r="I326" s="17"/>
      <c r="J326" s="20"/>
      <c r="K326" s="15"/>
      <c r="L326" s="15"/>
      <c r="M326" s="15"/>
      <c r="N326" s="15"/>
      <c r="O326" s="15"/>
      <c r="P326" s="15"/>
      <c r="Q326" s="15"/>
    </row>
    <row r="327" spans="1:17" ht="12.75">
      <c r="A327" s="273"/>
      <c r="B327" s="16" t="s">
        <v>16</v>
      </c>
      <c r="C327" s="17"/>
      <c r="D327" s="17"/>
      <c r="E327" s="17"/>
      <c r="F327" s="17"/>
      <c r="G327" s="17"/>
      <c r="H327" s="52" t="s">
        <v>25</v>
      </c>
      <c r="I327" s="17"/>
      <c r="J327" s="20"/>
      <c r="K327" s="15"/>
      <c r="L327" s="15"/>
      <c r="M327" s="15"/>
      <c r="N327" s="15"/>
      <c r="O327" s="15"/>
      <c r="P327" s="15"/>
      <c r="Q327" s="15"/>
    </row>
    <row r="328" spans="1:17" ht="12.75">
      <c r="A328" s="273"/>
      <c r="B328" s="16" t="s">
        <v>16</v>
      </c>
      <c r="C328" s="17"/>
      <c r="D328" s="17"/>
      <c r="E328" s="17"/>
      <c r="F328" s="17"/>
      <c r="G328" s="17"/>
      <c r="H328" s="52" t="s">
        <v>26</v>
      </c>
      <c r="I328" s="17"/>
      <c r="J328" s="20"/>
      <c r="K328" s="15"/>
      <c r="L328" s="15"/>
      <c r="M328" s="15"/>
      <c r="N328" s="15"/>
      <c r="O328" s="15"/>
      <c r="P328" s="15"/>
      <c r="Q328" s="15"/>
    </row>
    <row r="329" spans="1:17" ht="12.75">
      <c r="A329" s="273"/>
      <c r="B329" s="16" t="s">
        <v>78</v>
      </c>
      <c r="C329" s="17"/>
      <c r="D329" s="17"/>
      <c r="E329" s="17"/>
      <c r="F329" s="17"/>
      <c r="G329" s="75"/>
      <c r="H329" s="52" t="s">
        <v>27</v>
      </c>
      <c r="I329" s="17"/>
      <c r="J329" s="20"/>
      <c r="K329" s="15"/>
      <c r="L329" s="15"/>
      <c r="M329" s="15"/>
      <c r="N329" s="15"/>
      <c r="O329" s="15"/>
      <c r="P329" s="15"/>
      <c r="Q329" s="15"/>
    </row>
    <row r="330" spans="1:17" ht="12.75">
      <c r="A330" s="273"/>
      <c r="B330" s="16" t="s">
        <v>78</v>
      </c>
      <c r="C330" s="17"/>
      <c r="D330" s="17"/>
      <c r="E330" s="17"/>
      <c r="F330" s="17"/>
      <c r="G330" s="17"/>
      <c r="H330" s="52" t="s">
        <v>28</v>
      </c>
      <c r="I330" s="17"/>
      <c r="J330" s="20"/>
      <c r="K330" s="15"/>
      <c r="L330" s="15"/>
      <c r="M330" s="15"/>
      <c r="N330" s="15"/>
      <c r="O330" s="15"/>
      <c r="P330" s="15"/>
      <c r="Q330" s="15"/>
    </row>
    <row r="331" spans="1:17" ht="12.75">
      <c r="A331" s="273"/>
      <c r="B331" s="16" t="s">
        <v>78</v>
      </c>
      <c r="C331" s="17"/>
      <c r="D331" s="17"/>
      <c r="E331" s="17"/>
      <c r="F331" s="17"/>
      <c r="G331" s="17"/>
      <c r="H331" s="52" t="s">
        <v>29</v>
      </c>
      <c r="I331" s="17"/>
      <c r="J331" s="20"/>
      <c r="K331" s="15"/>
      <c r="L331" s="15"/>
      <c r="M331" s="15"/>
      <c r="N331" s="15"/>
      <c r="O331" s="15"/>
      <c r="P331" s="15"/>
      <c r="Q331" s="15"/>
    </row>
    <row r="332" spans="1:17" ht="12.75">
      <c r="A332" s="273"/>
      <c r="B332" s="16" t="s">
        <v>78</v>
      </c>
      <c r="C332" s="17"/>
      <c r="D332" s="17"/>
      <c r="E332" s="17"/>
      <c r="F332" s="17"/>
      <c r="G332" s="17"/>
      <c r="H332" s="52" t="s">
        <v>30</v>
      </c>
      <c r="I332" s="17"/>
      <c r="J332" s="20"/>
      <c r="K332" s="15"/>
      <c r="L332" s="15"/>
      <c r="M332" s="15"/>
      <c r="N332" s="15"/>
      <c r="O332" s="15"/>
      <c r="P332" s="15"/>
      <c r="Q332" s="15"/>
    </row>
    <row r="333" spans="1:17" ht="12.75">
      <c r="A333" s="273"/>
      <c r="B333" s="16" t="s">
        <v>78</v>
      </c>
      <c r="C333" s="17"/>
      <c r="D333" s="17"/>
      <c r="E333" s="17"/>
      <c r="F333" s="17"/>
      <c r="G333" s="17"/>
      <c r="H333" s="52" t="s">
        <v>34</v>
      </c>
      <c r="I333" s="17"/>
      <c r="J333" s="20"/>
      <c r="K333" s="15"/>
      <c r="L333" s="15"/>
      <c r="M333" s="15"/>
      <c r="N333" s="15"/>
      <c r="O333" s="15"/>
      <c r="P333" s="15"/>
      <c r="Q333" s="15"/>
    </row>
    <row r="334" spans="1:17" ht="12.75">
      <c r="A334" s="273"/>
      <c r="B334" s="16" t="s">
        <v>78</v>
      </c>
      <c r="C334" s="17"/>
      <c r="D334" s="17"/>
      <c r="E334" s="17"/>
      <c r="F334" s="17"/>
      <c r="G334" s="17"/>
      <c r="H334" s="52" t="s">
        <v>35</v>
      </c>
      <c r="I334" s="17"/>
      <c r="J334" s="20"/>
      <c r="K334" s="15"/>
      <c r="L334" s="15"/>
      <c r="M334" s="15"/>
      <c r="N334" s="15"/>
      <c r="O334" s="15"/>
      <c r="P334" s="15"/>
      <c r="Q334" s="15"/>
    </row>
    <row r="335" spans="1:17" ht="12.75">
      <c r="A335" s="273"/>
      <c r="B335" s="16" t="s">
        <v>78</v>
      </c>
      <c r="C335" s="17"/>
      <c r="D335" s="17"/>
      <c r="E335" s="17"/>
      <c r="F335" s="17"/>
      <c r="G335" s="17"/>
      <c r="H335" s="52" t="s">
        <v>36</v>
      </c>
      <c r="I335" s="17"/>
      <c r="J335" s="20"/>
      <c r="K335" s="15"/>
      <c r="L335" s="15"/>
      <c r="M335" s="15"/>
      <c r="N335" s="15"/>
      <c r="O335" s="15"/>
      <c r="P335" s="15"/>
      <c r="Q335" s="15"/>
    </row>
    <row r="336" spans="1:17" ht="12.75">
      <c r="A336" s="273"/>
      <c r="B336" s="16" t="s">
        <v>78</v>
      </c>
      <c r="C336" s="17"/>
      <c r="D336" s="17"/>
      <c r="E336" s="17"/>
      <c r="F336" s="17"/>
      <c r="G336" s="17"/>
      <c r="H336" s="52" t="s">
        <v>37</v>
      </c>
      <c r="I336" s="17"/>
      <c r="J336" s="20"/>
      <c r="K336" s="15"/>
      <c r="L336" s="15"/>
      <c r="M336" s="15"/>
      <c r="N336" s="15"/>
      <c r="O336" s="15"/>
      <c r="P336" s="15"/>
      <c r="Q336" s="15"/>
    </row>
    <row r="337" spans="1:17" ht="12.75">
      <c r="A337" s="274"/>
      <c r="B337" s="16" t="s">
        <v>78</v>
      </c>
      <c r="C337" s="17"/>
      <c r="D337" s="17"/>
      <c r="E337" s="17"/>
      <c r="F337" s="17"/>
      <c r="G337" s="17"/>
      <c r="H337" s="52" t="s">
        <v>38</v>
      </c>
      <c r="I337" s="17"/>
      <c r="J337" s="20"/>
      <c r="K337" s="15"/>
      <c r="L337" s="15"/>
      <c r="M337" s="15"/>
      <c r="N337" s="15"/>
      <c r="O337" s="15"/>
      <c r="P337" s="15"/>
      <c r="Q337" s="15"/>
    </row>
    <row r="338" spans="1:17" ht="12.75">
      <c r="A338" s="272">
        <v>46047</v>
      </c>
      <c r="B338" s="16" t="s">
        <v>16</v>
      </c>
      <c r="C338" s="17"/>
      <c r="D338" s="17"/>
      <c r="E338" s="17"/>
      <c r="F338" s="17"/>
      <c r="G338" s="17"/>
      <c r="H338" s="52" t="s">
        <v>17</v>
      </c>
      <c r="I338" s="17"/>
      <c r="J338" s="20"/>
      <c r="K338" s="15"/>
      <c r="L338" s="15"/>
      <c r="M338" s="15"/>
      <c r="N338" s="15"/>
      <c r="O338" s="15"/>
      <c r="P338" s="15"/>
      <c r="Q338" s="15"/>
    </row>
    <row r="339" spans="1:17" ht="12.75">
      <c r="A339" s="273"/>
      <c r="B339" s="16" t="s">
        <v>16</v>
      </c>
      <c r="C339" s="17"/>
      <c r="D339" s="17"/>
      <c r="E339" s="17"/>
      <c r="F339" s="17"/>
      <c r="G339" s="17"/>
      <c r="H339" s="52" t="s">
        <v>22</v>
      </c>
      <c r="I339" s="17"/>
      <c r="J339" s="20"/>
      <c r="K339" s="15"/>
      <c r="L339" s="15"/>
      <c r="M339" s="15"/>
      <c r="N339" s="15"/>
      <c r="O339" s="15"/>
      <c r="P339" s="15"/>
      <c r="Q339" s="15"/>
    </row>
    <row r="340" spans="1:17" ht="12.75">
      <c r="A340" s="273"/>
      <c r="B340" s="16" t="s">
        <v>16</v>
      </c>
      <c r="C340" s="17"/>
      <c r="D340" s="17"/>
      <c r="E340" s="17"/>
      <c r="F340" s="17"/>
      <c r="G340" s="17"/>
      <c r="H340" s="52" t="s">
        <v>24</v>
      </c>
      <c r="I340" s="17"/>
      <c r="J340" s="20"/>
      <c r="K340" s="15"/>
      <c r="L340" s="15"/>
      <c r="M340" s="15"/>
      <c r="N340" s="15"/>
      <c r="O340" s="15"/>
      <c r="P340" s="15"/>
      <c r="Q340" s="15"/>
    </row>
    <row r="341" spans="1:17" ht="12.75">
      <c r="A341" s="273"/>
      <c r="B341" s="16" t="s">
        <v>16</v>
      </c>
      <c r="C341" s="17"/>
      <c r="D341" s="17"/>
      <c r="E341" s="17"/>
      <c r="F341" s="17"/>
      <c r="G341" s="17"/>
      <c r="H341" s="52" t="s">
        <v>25</v>
      </c>
      <c r="I341" s="17"/>
      <c r="J341" s="20"/>
      <c r="K341" s="15"/>
      <c r="L341" s="15"/>
      <c r="M341" s="15"/>
      <c r="N341" s="15"/>
      <c r="O341" s="15"/>
      <c r="P341" s="15"/>
      <c r="Q341" s="15"/>
    </row>
    <row r="342" spans="1:17" ht="12.75">
      <c r="A342" s="273"/>
      <c r="B342" s="16" t="s">
        <v>16</v>
      </c>
      <c r="C342" s="17"/>
      <c r="D342" s="17"/>
      <c r="E342" s="17"/>
      <c r="F342" s="17"/>
      <c r="G342" s="17"/>
      <c r="H342" s="52" t="s">
        <v>26</v>
      </c>
      <c r="I342" s="17"/>
      <c r="J342" s="20"/>
      <c r="K342" s="15"/>
      <c r="L342" s="15"/>
      <c r="M342" s="15"/>
      <c r="N342" s="15"/>
      <c r="O342" s="15"/>
      <c r="P342" s="15"/>
      <c r="Q342" s="15"/>
    </row>
    <row r="343" spans="1:17" ht="12.75">
      <c r="A343" s="273"/>
      <c r="B343" s="16" t="s">
        <v>16</v>
      </c>
      <c r="C343" s="17"/>
      <c r="D343" s="17"/>
      <c r="E343" s="17"/>
      <c r="F343" s="17"/>
      <c r="G343" s="17"/>
      <c r="H343" s="52" t="s">
        <v>27</v>
      </c>
      <c r="I343" s="17"/>
      <c r="J343" s="20"/>
      <c r="K343" s="15"/>
      <c r="L343" s="15"/>
      <c r="M343" s="15"/>
      <c r="N343" s="15"/>
      <c r="O343" s="15"/>
      <c r="P343" s="15"/>
      <c r="Q343" s="15"/>
    </row>
    <row r="344" spans="1:17" ht="12.75">
      <c r="A344" s="273"/>
      <c r="B344" s="16" t="s">
        <v>16</v>
      </c>
      <c r="C344" s="17"/>
      <c r="D344" s="17"/>
      <c r="E344" s="17"/>
      <c r="F344" s="17"/>
      <c r="G344" s="17"/>
      <c r="H344" s="52" t="s">
        <v>28</v>
      </c>
      <c r="I344" s="17"/>
      <c r="J344" s="20"/>
      <c r="K344" s="15"/>
      <c r="L344" s="15"/>
      <c r="M344" s="15"/>
      <c r="N344" s="15"/>
      <c r="O344" s="15"/>
      <c r="P344" s="15"/>
      <c r="Q344" s="15"/>
    </row>
    <row r="345" spans="1:17" ht="25.5">
      <c r="A345" s="273"/>
      <c r="B345" s="16" t="s">
        <v>16</v>
      </c>
      <c r="C345" s="17" t="s">
        <v>18</v>
      </c>
      <c r="D345" s="17" t="s">
        <v>19</v>
      </c>
      <c r="E345" s="17" t="s">
        <v>165</v>
      </c>
      <c r="F345" s="17"/>
      <c r="G345" s="69" t="s">
        <v>299</v>
      </c>
      <c r="H345" s="52" t="s">
        <v>29</v>
      </c>
      <c r="I345" s="17" t="s">
        <v>43</v>
      </c>
      <c r="J345" s="20"/>
      <c r="K345" s="15"/>
      <c r="L345" s="15"/>
      <c r="M345" s="15"/>
      <c r="N345" s="15"/>
      <c r="O345" s="15"/>
      <c r="P345" s="15"/>
      <c r="Q345" s="15"/>
    </row>
    <row r="346" spans="1:17" ht="12.75">
      <c r="A346" s="273"/>
      <c r="B346" s="16" t="s">
        <v>16</v>
      </c>
      <c r="C346" s="17"/>
      <c r="D346" s="17"/>
      <c r="E346" s="17"/>
      <c r="F346" s="17"/>
      <c r="G346" s="17"/>
      <c r="H346" s="52" t="s">
        <v>30</v>
      </c>
      <c r="I346" s="17"/>
      <c r="J346" s="20"/>
      <c r="K346" s="15"/>
      <c r="L346" s="15"/>
      <c r="M346" s="15"/>
      <c r="N346" s="15"/>
      <c r="O346" s="15"/>
      <c r="P346" s="15"/>
      <c r="Q346" s="15"/>
    </row>
    <row r="347" spans="1:17" ht="12.75">
      <c r="A347" s="273"/>
      <c r="B347" s="16" t="s">
        <v>16</v>
      </c>
      <c r="C347" s="17"/>
      <c r="D347" s="17"/>
      <c r="E347" s="17"/>
      <c r="F347" s="17"/>
      <c r="G347" s="17"/>
      <c r="H347" s="52" t="s">
        <v>34</v>
      </c>
      <c r="I347" s="17"/>
      <c r="J347" s="20"/>
      <c r="K347" s="15"/>
      <c r="L347" s="15"/>
      <c r="M347" s="15"/>
      <c r="N347" s="15"/>
      <c r="O347" s="15"/>
      <c r="P347" s="15"/>
      <c r="Q347" s="15"/>
    </row>
    <row r="348" spans="1:17" ht="12.75">
      <c r="A348" s="273"/>
      <c r="B348" s="16" t="s">
        <v>16</v>
      </c>
      <c r="C348" s="17"/>
      <c r="D348" s="17"/>
      <c r="E348" s="17"/>
      <c r="F348" s="17"/>
      <c r="G348" s="17"/>
      <c r="H348" s="52" t="s">
        <v>35</v>
      </c>
      <c r="I348" s="17"/>
      <c r="J348" s="20"/>
      <c r="K348" s="15"/>
      <c r="L348" s="15"/>
      <c r="M348" s="15"/>
      <c r="N348" s="15"/>
      <c r="O348" s="15"/>
      <c r="P348" s="15"/>
      <c r="Q348" s="15"/>
    </row>
    <row r="349" spans="1:17" ht="12.75">
      <c r="A349" s="273"/>
      <c r="B349" s="16" t="s">
        <v>16</v>
      </c>
      <c r="C349" s="17"/>
      <c r="D349" s="17"/>
      <c r="E349" s="17"/>
      <c r="F349" s="17"/>
      <c r="G349" s="17"/>
      <c r="H349" s="52" t="s">
        <v>36</v>
      </c>
      <c r="I349" s="17"/>
      <c r="J349" s="20"/>
      <c r="K349" s="15"/>
      <c r="L349" s="15"/>
      <c r="M349" s="15"/>
      <c r="N349" s="15"/>
      <c r="O349" s="15"/>
      <c r="P349" s="15"/>
      <c r="Q349" s="15"/>
    </row>
    <row r="350" spans="1:17" ht="12.75">
      <c r="A350" s="273"/>
      <c r="B350" s="16" t="s">
        <v>16</v>
      </c>
      <c r="C350" s="17"/>
      <c r="D350" s="17"/>
      <c r="E350" s="17"/>
      <c r="F350" s="17"/>
      <c r="G350" s="17"/>
      <c r="H350" s="52" t="s">
        <v>37</v>
      </c>
      <c r="I350" s="17"/>
      <c r="J350" s="20"/>
      <c r="K350" s="15"/>
      <c r="L350" s="15"/>
      <c r="M350" s="15"/>
      <c r="N350" s="15"/>
      <c r="O350" s="15"/>
      <c r="P350" s="15"/>
      <c r="Q350" s="15"/>
    </row>
    <row r="351" spans="1:17" ht="12.75">
      <c r="A351" s="274"/>
      <c r="B351" s="16" t="s">
        <v>16</v>
      </c>
      <c r="C351" s="17"/>
      <c r="D351" s="17"/>
      <c r="E351" s="17"/>
      <c r="F351" s="17"/>
      <c r="G351" s="17"/>
      <c r="H351" s="52" t="s">
        <v>38</v>
      </c>
      <c r="I351" s="17"/>
      <c r="J351" s="20"/>
      <c r="K351" s="15"/>
      <c r="L351" s="15"/>
      <c r="M351" s="15"/>
      <c r="N351" s="15"/>
      <c r="O351" s="15"/>
      <c r="P351" s="15"/>
      <c r="Q351" s="15"/>
    </row>
    <row r="352" spans="1:17" ht="12.75">
      <c r="A352" s="272">
        <v>46048</v>
      </c>
      <c r="B352" s="16" t="s">
        <v>78</v>
      </c>
      <c r="C352" s="17"/>
      <c r="D352" s="17"/>
      <c r="E352" s="17"/>
      <c r="F352" s="17"/>
      <c r="G352" s="17"/>
      <c r="H352" s="52" t="s">
        <v>17</v>
      </c>
      <c r="I352" s="17"/>
      <c r="J352" s="20"/>
      <c r="K352" s="15"/>
      <c r="L352" s="15"/>
      <c r="M352" s="15"/>
      <c r="N352" s="15"/>
      <c r="O352" s="15"/>
      <c r="P352" s="15"/>
      <c r="Q352" s="15"/>
    </row>
    <row r="353" spans="1:17" ht="12.75">
      <c r="A353" s="273"/>
      <c r="B353" s="16" t="s">
        <v>78</v>
      </c>
      <c r="C353" s="17"/>
      <c r="D353" s="17"/>
      <c r="E353" s="17"/>
      <c r="F353" s="17"/>
      <c r="G353" s="17"/>
      <c r="H353" s="52" t="s">
        <v>22</v>
      </c>
      <c r="I353" s="17"/>
      <c r="J353" s="20"/>
      <c r="K353" s="15"/>
      <c r="L353" s="15"/>
      <c r="M353" s="15"/>
      <c r="N353" s="15"/>
      <c r="O353" s="15"/>
      <c r="P353" s="15"/>
      <c r="Q353" s="15"/>
    </row>
    <row r="354" spans="1:17" ht="12.75">
      <c r="A354" s="273"/>
      <c r="B354" s="16" t="s">
        <v>78</v>
      </c>
      <c r="C354" s="17"/>
      <c r="D354" s="17"/>
      <c r="E354" s="17"/>
      <c r="F354" s="17"/>
      <c r="G354" s="17"/>
      <c r="H354" s="52" t="s">
        <v>24</v>
      </c>
      <c r="I354" s="17"/>
      <c r="J354" s="20"/>
      <c r="K354" s="15"/>
      <c r="L354" s="15"/>
      <c r="M354" s="15"/>
      <c r="N354" s="15"/>
      <c r="O354" s="15"/>
      <c r="P354" s="15"/>
      <c r="Q354" s="15"/>
    </row>
    <row r="355" spans="1:17" ht="12.75">
      <c r="A355" s="273"/>
      <c r="B355" s="16" t="s">
        <v>78</v>
      </c>
      <c r="C355" s="17"/>
      <c r="D355" s="17"/>
      <c r="E355" s="17"/>
      <c r="F355" s="17"/>
      <c r="G355" s="17"/>
      <c r="H355" s="52" t="s">
        <v>25</v>
      </c>
      <c r="I355" s="17"/>
      <c r="J355" s="20"/>
      <c r="K355" s="15"/>
      <c r="L355" s="15"/>
      <c r="M355" s="15"/>
      <c r="N355" s="15"/>
      <c r="O355" s="15"/>
      <c r="P355" s="15"/>
      <c r="Q355" s="15"/>
    </row>
    <row r="356" spans="1:17" ht="12.75">
      <c r="A356" s="273"/>
      <c r="B356" s="16" t="s">
        <v>78</v>
      </c>
      <c r="C356" s="17"/>
      <c r="D356" s="17"/>
      <c r="E356" s="17"/>
      <c r="F356" s="17"/>
      <c r="G356" s="17"/>
      <c r="H356" s="52" t="s">
        <v>26</v>
      </c>
      <c r="I356" s="17"/>
      <c r="J356" s="20"/>
      <c r="K356" s="15"/>
      <c r="L356" s="15"/>
      <c r="M356" s="15"/>
      <c r="N356" s="15"/>
      <c r="O356" s="15"/>
      <c r="P356" s="15"/>
      <c r="Q356" s="15"/>
    </row>
    <row r="357" spans="1:17" ht="12.75">
      <c r="A357" s="273"/>
      <c r="B357" s="16" t="s">
        <v>78</v>
      </c>
      <c r="C357" s="17"/>
      <c r="D357" s="17"/>
      <c r="E357" s="17"/>
      <c r="F357" s="17"/>
      <c r="G357" s="17"/>
      <c r="H357" s="52" t="s">
        <v>27</v>
      </c>
      <c r="I357" s="17"/>
      <c r="J357" s="20"/>
      <c r="K357" s="15"/>
      <c r="L357" s="15"/>
      <c r="M357" s="15"/>
      <c r="N357" s="15"/>
      <c r="O357" s="15"/>
      <c r="P357" s="15"/>
      <c r="Q357" s="15"/>
    </row>
    <row r="358" spans="1:17" ht="12.75">
      <c r="A358" s="273"/>
      <c r="B358" s="16" t="s">
        <v>78</v>
      </c>
      <c r="C358" s="17"/>
      <c r="D358" s="17"/>
      <c r="E358" s="17"/>
      <c r="F358" s="17"/>
      <c r="G358" s="17"/>
      <c r="H358" s="52" t="s">
        <v>28</v>
      </c>
      <c r="I358" s="17"/>
      <c r="J358" s="20"/>
      <c r="K358" s="15"/>
      <c r="L358" s="15"/>
      <c r="M358" s="15"/>
      <c r="N358" s="15"/>
      <c r="O358" s="15"/>
      <c r="P358" s="15"/>
      <c r="Q358" s="15"/>
    </row>
    <row r="359" spans="1:17" ht="12.75">
      <c r="A359" s="273"/>
      <c r="B359" s="16" t="s">
        <v>78</v>
      </c>
      <c r="C359" s="17"/>
      <c r="D359" s="17"/>
      <c r="E359" s="17"/>
      <c r="F359" s="17"/>
      <c r="G359" s="17"/>
      <c r="H359" s="52" t="s">
        <v>29</v>
      </c>
      <c r="I359" s="17"/>
      <c r="J359" s="20"/>
      <c r="K359" s="15"/>
      <c r="L359" s="15"/>
      <c r="M359" s="15"/>
      <c r="N359" s="15"/>
      <c r="O359" s="15"/>
      <c r="P359" s="15"/>
      <c r="Q359" s="15"/>
    </row>
    <row r="360" spans="1:17" ht="12.75">
      <c r="A360" s="273"/>
      <c r="B360" s="16" t="s">
        <v>78</v>
      </c>
      <c r="C360" s="17"/>
      <c r="D360" s="17"/>
      <c r="E360" s="17"/>
      <c r="F360" s="17"/>
      <c r="G360" s="16"/>
      <c r="H360" s="52" t="s">
        <v>30</v>
      </c>
      <c r="I360" s="17"/>
      <c r="J360" s="20"/>
      <c r="K360" s="15"/>
      <c r="L360" s="15"/>
      <c r="M360" s="15"/>
      <c r="N360" s="15"/>
      <c r="O360" s="15"/>
      <c r="P360" s="15"/>
      <c r="Q360" s="15"/>
    </row>
    <row r="361" spans="1:17" ht="12.75">
      <c r="A361" s="273"/>
      <c r="B361" s="16" t="s">
        <v>51</v>
      </c>
      <c r="C361" s="17"/>
      <c r="D361" s="17"/>
      <c r="E361" s="17"/>
      <c r="F361" s="17"/>
      <c r="G361" s="16"/>
      <c r="H361" s="52" t="s">
        <v>34</v>
      </c>
      <c r="I361" s="17"/>
      <c r="J361" s="20"/>
      <c r="K361" s="15"/>
      <c r="L361" s="15"/>
      <c r="M361" s="15"/>
      <c r="N361" s="15"/>
      <c r="O361" s="15"/>
      <c r="P361" s="15"/>
      <c r="Q361" s="15"/>
    </row>
    <row r="362" spans="1:17" ht="12.75">
      <c r="A362" s="273"/>
      <c r="B362" s="16" t="s">
        <v>51</v>
      </c>
      <c r="C362" s="17"/>
      <c r="D362" s="17"/>
      <c r="E362" s="17"/>
      <c r="F362" s="17"/>
      <c r="G362" s="16"/>
      <c r="H362" s="52" t="s">
        <v>35</v>
      </c>
      <c r="I362" s="17"/>
      <c r="J362" s="20"/>
      <c r="K362" s="15"/>
      <c r="L362" s="15"/>
      <c r="M362" s="15"/>
      <c r="N362" s="15"/>
      <c r="O362" s="15"/>
      <c r="P362" s="15"/>
      <c r="Q362" s="15"/>
    </row>
    <row r="363" spans="1:17" ht="12.75">
      <c r="A363" s="273"/>
      <c r="B363" s="16" t="s">
        <v>51</v>
      </c>
      <c r="C363" s="17"/>
      <c r="D363" s="17"/>
      <c r="E363" s="67"/>
      <c r="F363" s="17"/>
      <c r="G363" s="17"/>
      <c r="H363" s="52" t="s">
        <v>36</v>
      </c>
      <c r="I363" s="17"/>
      <c r="J363" s="20"/>
      <c r="K363" s="15"/>
      <c r="L363" s="15"/>
      <c r="M363" s="15"/>
      <c r="N363" s="15"/>
      <c r="O363" s="15"/>
      <c r="P363" s="15"/>
      <c r="Q363" s="15"/>
    </row>
    <row r="364" spans="1:17" ht="12.75">
      <c r="A364" s="273"/>
      <c r="B364" s="16" t="s">
        <v>51</v>
      </c>
      <c r="C364" s="17"/>
      <c r="D364" s="17"/>
      <c r="E364" s="17"/>
      <c r="F364" s="17"/>
      <c r="G364" s="17"/>
      <c r="H364" s="52" t="s">
        <v>37</v>
      </c>
      <c r="I364" s="17"/>
      <c r="J364" s="20"/>
      <c r="K364" s="15"/>
      <c r="L364" s="15"/>
      <c r="M364" s="15"/>
      <c r="N364" s="15"/>
      <c r="O364" s="15"/>
      <c r="P364" s="15"/>
      <c r="Q364" s="15"/>
    </row>
    <row r="365" spans="1:17" ht="12.75">
      <c r="A365" s="274"/>
      <c r="B365" s="16" t="s">
        <v>51</v>
      </c>
      <c r="C365" s="17"/>
      <c r="D365" s="17"/>
      <c r="E365" s="17"/>
      <c r="F365" s="17"/>
      <c r="G365" s="17"/>
      <c r="H365" s="52" t="s">
        <v>38</v>
      </c>
      <c r="I365" s="17"/>
      <c r="J365" s="20"/>
      <c r="K365" s="15"/>
      <c r="L365" s="15"/>
      <c r="M365" s="15"/>
      <c r="N365" s="15"/>
      <c r="O365" s="15"/>
      <c r="P365" s="15"/>
      <c r="Q365" s="15"/>
    </row>
    <row r="366" spans="1:17" ht="63.75">
      <c r="A366" s="272">
        <v>46049</v>
      </c>
      <c r="B366" s="16" t="s">
        <v>78</v>
      </c>
      <c r="C366" s="17" t="s">
        <v>54</v>
      </c>
      <c r="D366" s="17" t="s">
        <v>19</v>
      </c>
      <c r="E366" s="17"/>
      <c r="F366" s="17"/>
      <c r="G366" s="17" t="s">
        <v>300</v>
      </c>
      <c r="H366" s="52" t="s">
        <v>17</v>
      </c>
      <c r="I366" s="17" t="s">
        <v>23</v>
      </c>
      <c r="J366" s="20"/>
      <c r="K366" s="15"/>
      <c r="L366" s="15"/>
      <c r="M366" s="15"/>
      <c r="N366" s="15"/>
      <c r="O366" s="15"/>
      <c r="P366" s="15"/>
      <c r="Q366" s="15"/>
    </row>
    <row r="367" spans="1:17" ht="102">
      <c r="A367" s="273"/>
      <c r="B367" s="16" t="s">
        <v>78</v>
      </c>
      <c r="C367" s="17" t="s">
        <v>54</v>
      </c>
      <c r="D367" s="17" t="s">
        <v>19</v>
      </c>
      <c r="E367" s="17"/>
      <c r="F367" s="17"/>
      <c r="G367" s="17" t="s">
        <v>301</v>
      </c>
      <c r="H367" s="52" t="s">
        <v>22</v>
      </c>
      <c r="I367" s="17" t="s">
        <v>23</v>
      </c>
      <c r="J367" s="20"/>
      <c r="K367" s="15"/>
      <c r="L367" s="15"/>
      <c r="M367" s="15"/>
      <c r="N367" s="15"/>
      <c r="O367" s="15"/>
      <c r="P367" s="15"/>
      <c r="Q367" s="15"/>
    </row>
    <row r="368" spans="1:17" ht="12.75">
      <c r="A368" s="273"/>
      <c r="B368" s="16" t="s">
        <v>78</v>
      </c>
      <c r="C368" s="17"/>
      <c r="D368" s="17"/>
      <c r="E368" s="17"/>
      <c r="F368" s="17"/>
      <c r="G368" s="17"/>
      <c r="H368" s="52" t="s">
        <v>24</v>
      </c>
      <c r="I368" s="17"/>
      <c r="J368" s="20"/>
      <c r="K368" s="15"/>
      <c r="L368" s="15"/>
      <c r="M368" s="15"/>
      <c r="N368" s="15"/>
      <c r="O368" s="15"/>
      <c r="P368" s="15"/>
      <c r="Q368" s="15"/>
    </row>
    <row r="369" spans="1:17" ht="12.75">
      <c r="A369" s="273"/>
      <c r="B369" s="16" t="s">
        <v>78</v>
      </c>
      <c r="C369" s="17"/>
      <c r="D369" s="17"/>
      <c r="E369" s="17"/>
      <c r="F369" s="17"/>
      <c r="G369" s="17"/>
      <c r="H369" s="52" t="s">
        <v>25</v>
      </c>
      <c r="I369" s="17"/>
      <c r="J369" s="20"/>
      <c r="K369" s="15"/>
      <c r="L369" s="15"/>
      <c r="M369" s="15"/>
      <c r="N369" s="15"/>
      <c r="O369" s="15"/>
      <c r="P369" s="15"/>
      <c r="Q369" s="15"/>
    </row>
    <row r="370" spans="1:17" ht="12.75">
      <c r="A370" s="273"/>
      <c r="B370" s="16" t="s">
        <v>78</v>
      </c>
      <c r="C370" s="17"/>
      <c r="D370" s="17"/>
      <c r="E370" s="17"/>
      <c r="F370" s="17"/>
      <c r="G370" s="17"/>
      <c r="H370" s="52" t="s">
        <v>26</v>
      </c>
      <c r="I370" s="17"/>
      <c r="J370" s="20"/>
      <c r="K370" s="15"/>
      <c r="L370" s="15"/>
      <c r="M370" s="15"/>
      <c r="N370" s="15"/>
      <c r="O370" s="15"/>
      <c r="P370" s="15"/>
      <c r="Q370" s="15"/>
    </row>
    <row r="371" spans="1:17" ht="12.75">
      <c r="A371" s="273"/>
      <c r="B371" s="16" t="s">
        <v>78</v>
      </c>
      <c r="C371" s="17"/>
      <c r="D371" s="17"/>
      <c r="E371" s="17"/>
      <c r="F371" s="17"/>
      <c r="G371" s="17"/>
      <c r="H371" s="52" t="s">
        <v>27</v>
      </c>
      <c r="I371" s="17"/>
      <c r="J371" s="20"/>
      <c r="K371" s="15"/>
      <c r="L371" s="15"/>
      <c r="M371" s="15"/>
      <c r="N371" s="15"/>
      <c r="O371" s="15"/>
      <c r="P371" s="15"/>
      <c r="Q371" s="15"/>
    </row>
    <row r="372" spans="1:17" ht="12.75">
      <c r="A372" s="273"/>
      <c r="B372" s="16" t="s">
        <v>78</v>
      </c>
      <c r="C372" s="17" t="s">
        <v>68</v>
      </c>
      <c r="D372" s="17" t="s">
        <v>19</v>
      </c>
      <c r="E372" s="17" t="s">
        <v>302</v>
      </c>
      <c r="F372" s="17"/>
      <c r="G372" s="17" t="s">
        <v>303</v>
      </c>
      <c r="H372" s="52" t="s">
        <v>28</v>
      </c>
      <c r="I372" s="17" t="s">
        <v>43</v>
      </c>
      <c r="J372" s="20"/>
      <c r="K372" s="15"/>
      <c r="L372" s="15"/>
      <c r="M372" s="15"/>
      <c r="N372" s="15"/>
      <c r="O372" s="15"/>
      <c r="P372" s="15"/>
      <c r="Q372" s="15"/>
    </row>
    <row r="373" spans="1:17" ht="12.75">
      <c r="A373" s="273"/>
      <c r="B373" s="16" t="s">
        <v>78</v>
      </c>
      <c r="C373" s="17"/>
      <c r="D373" s="17"/>
      <c r="E373" s="17"/>
      <c r="F373" s="17"/>
      <c r="G373" s="17"/>
      <c r="H373" s="52" t="s">
        <v>29</v>
      </c>
      <c r="I373" s="17"/>
      <c r="J373" s="20"/>
      <c r="K373" s="15"/>
      <c r="L373" s="15"/>
      <c r="M373" s="15"/>
      <c r="N373" s="15"/>
      <c r="O373" s="15"/>
      <c r="P373" s="15"/>
      <c r="Q373" s="15"/>
    </row>
    <row r="374" spans="1:17" ht="12.75">
      <c r="A374" s="273"/>
      <c r="B374" s="16" t="s">
        <v>78</v>
      </c>
      <c r="C374" s="17"/>
      <c r="D374" s="17"/>
      <c r="E374" s="17"/>
      <c r="F374" s="17"/>
      <c r="G374" s="17"/>
      <c r="H374" s="52" t="s">
        <v>30</v>
      </c>
      <c r="I374" s="17"/>
      <c r="J374" s="20"/>
      <c r="K374" s="15"/>
      <c r="L374" s="15"/>
      <c r="M374" s="15"/>
      <c r="N374" s="15"/>
      <c r="O374" s="15"/>
      <c r="P374" s="15"/>
      <c r="Q374" s="15"/>
    </row>
    <row r="375" spans="1:17" ht="76.5">
      <c r="A375" s="273"/>
      <c r="B375" s="16" t="s">
        <v>51</v>
      </c>
      <c r="C375" s="17" t="s">
        <v>41</v>
      </c>
      <c r="D375" s="17" t="s">
        <v>19</v>
      </c>
      <c r="E375" s="17" t="s">
        <v>304</v>
      </c>
      <c r="F375" s="17"/>
      <c r="G375" s="17" t="s">
        <v>305</v>
      </c>
      <c r="H375" s="52" t="s">
        <v>34</v>
      </c>
      <c r="I375" s="17" t="s">
        <v>43</v>
      </c>
      <c r="J375" s="65" t="s">
        <v>199</v>
      </c>
      <c r="K375" s="15"/>
      <c r="L375" s="15"/>
      <c r="M375" s="15"/>
      <c r="N375" s="15"/>
      <c r="O375" s="15"/>
      <c r="P375" s="15"/>
      <c r="Q375" s="15"/>
    </row>
    <row r="376" spans="1:17" ht="127.5">
      <c r="A376" s="273"/>
      <c r="B376" s="16" t="s">
        <v>51</v>
      </c>
      <c r="C376" s="17" t="s">
        <v>18</v>
      </c>
      <c r="D376" s="17" t="s">
        <v>19</v>
      </c>
      <c r="E376" s="17" t="s">
        <v>306</v>
      </c>
      <c r="F376" s="17"/>
      <c r="G376" s="17" t="s">
        <v>307</v>
      </c>
      <c r="H376" s="52" t="s">
        <v>35</v>
      </c>
      <c r="I376" s="17" t="s">
        <v>23</v>
      </c>
      <c r="J376" s="20"/>
      <c r="K376" s="15"/>
      <c r="L376" s="15"/>
      <c r="M376" s="15"/>
      <c r="N376" s="15"/>
      <c r="O376" s="15"/>
      <c r="P376" s="15"/>
      <c r="Q376" s="15"/>
    </row>
    <row r="377" spans="1:17" ht="153">
      <c r="A377" s="273"/>
      <c r="B377" s="16" t="s">
        <v>51</v>
      </c>
      <c r="C377" s="17" t="s">
        <v>308</v>
      </c>
      <c r="D377" s="17" t="s">
        <v>19</v>
      </c>
      <c r="E377" s="17" t="s">
        <v>309</v>
      </c>
      <c r="F377" s="17"/>
      <c r="G377" s="17" t="s">
        <v>310</v>
      </c>
      <c r="H377" s="52" t="s">
        <v>36</v>
      </c>
      <c r="I377" s="17" t="s">
        <v>43</v>
      </c>
      <c r="J377" s="65" t="s">
        <v>199</v>
      </c>
      <c r="K377" s="15"/>
      <c r="L377" s="15"/>
      <c r="M377" s="15"/>
      <c r="N377" s="15"/>
      <c r="O377" s="15"/>
      <c r="P377" s="15"/>
      <c r="Q377" s="15"/>
    </row>
    <row r="378" spans="1:17" ht="51">
      <c r="A378" s="273"/>
      <c r="B378" s="16" t="s">
        <v>51</v>
      </c>
      <c r="C378" s="17" t="s">
        <v>18</v>
      </c>
      <c r="D378" s="17" t="s">
        <v>19</v>
      </c>
      <c r="E378" s="17" t="s">
        <v>311</v>
      </c>
      <c r="F378" s="17"/>
      <c r="G378" s="17" t="s">
        <v>312</v>
      </c>
      <c r="H378" s="52" t="s">
        <v>37</v>
      </c>
      <c r="I378" s="17" t="s">
        <v>43</v>
      </c>
      <c r="J378" s="65" t="s">
        <v>199</v>
      </c>
      <c r="K378" s="15"/>
      <c r="L378" s="15"/>
      <c r="M378" s="15"/>
      <c r="N378" s="15"/>
      <c r="O378" s="15"/>
      <c r="P378" s="15"/>
      <c r="Q378" s="15"/>
    </row>
    <row r="379" spans="1:17" ht="12.75">
      <c r="A379" s="274"/>
      <c r="B379" s="16" t="s">
        <v>51</v>
      </c>
      <c r="C379" s="17"/>
      <c r="D379" s="17"/>
      <c r="E379" s="17"/>
      <c r="F379" s="17"/>
      <c r="G379" s="17"/>
      <c r="H379" s="52" t="s">
        <v>38</v>
      </c>
      <c r="I379" s="17"/>
      <c r="J379" s="20"/>
      <c r="K379" s="15"/>
      <c r="L379" s="15"/>
      <c r="M379" s="15"/>
      <c r="N379" s="15"/>
      <c r="O379" s="15"/>
      <c r="P379" s="15"/>
      <c r="Q379" s="15"/>
    </row>
    <row r="380" spans="1:17" ht="165.75">
      <c r="A380" s="272">
        <v>46050</v>
      </c>
      <c r="B380" s="16" t="s">
        <v>16</v>
      </c>
      <c r="C380" s="17" t="s">
        <v>54</v>
      </c>
      <c r="D380" s="17" t="s">
        <v>19</v>
      </c>
      <c r="E380" s="17"/>
      <c r="F380" s="17"/>
      <c r="G380" s="17" t="s">
        <v>313</v>
      </c>
      <c r="H380" s="52" t="s">
        <v>17</v>
      </c>
      <c r="I380" s="17" t="s">
        <v>23</v>
      </c>
      <c r="J380" s="20"/>
      <c r="K380" s="15"/>
      <c r="L380" s="15"/>
      <c r="M380" s="15"/>
      <c r="N380" s="15"/>
      <c r="O380" s="15"/>
      <c r="P380" s="15"/>
      <c r="Q380" s="15"/>
    </row>
    <row r="381" spans="1:17" ht="12.75">
      <c r="A381" s="273"/>
      <c r="B381" s="16" t="s">
        <v>16</v>
      </c>
      <c r="C381" s="17"/>
      <c r="D381" s="17"/>
      <c r="E381" s="17"/>
      <c r="F381" s="17"/>
      <c r="G381" s="17"/>
      <c r="H381" s="52" t="s">
        <v>22</v>
      </c>
      <c r="I381" s="17"/>
      <c r="J381" s="20"/>
      <c r="K381" s="15"/>
      <c r="L381" s="15"/>
      <c r="M381" s="15"/>
      <c r="N381" s="15"/>
      <c r="O381" s="15"/>
      <c r="P381" s="15"/>
      <c r="Q381" s="15"/>
    </row>
    <row r="382" spans="1:17" ht="191.25">
      <c r="A382" s="273"/>
      <c r="B382" s="16" t="s">
        <v>16</v>
      </c>
      <c r="C382" s="17" t="s">
        <v>54</v>
      </c>
      <c r="D382" s="17" t="s">
        <v>19</v>
      </c>
      <c r="E382" s="17"/>
      <c r="F382" s="17"/>
      <c r="G382" s="17" t="s">
        <v>314</v>
      </c>
      <c r="H382" s="52" t="s">
        <v>24</v>
      </c>
      <c r="I382" s="17" t="s">
        <v>23</v>
      </c>
      <c r="J382" s="20"/>
      <c r="K382" s="15"/>
      <c r="L382" s="15"/>
      <c r="M382" s="15"/>
      <c r="N382" s="15"/>
      <c r="O382" s="15"/>
      <c r="P382" s="15"/>
      <c r="Q382" s="15"/>
    </row>
    <row r="383" spans="1:17" ht="127.5">
      <c r="A383" s="273"/>
      <c r="B383" s="16" t="s">
        <v>16</v>
      </c>
      <c r="C383" s="17" t="s">
        <v>54</v>
      </c>
      <c r="D383" s="17" t="s">
        <v>19</v>
      </c>
      <c r="E383" s="17"/>
      <c r="F383" s="17"/>
      <c r="G383" s="17" t="s">
        <v>315</v>
      </c>
      <c r="H383" s="52" t="s">
        <v>25</v>
      </c>
      <c r="I383" s="17" t="s">
        <v>23</v>
      </c>
      <c r="J383" s="20"/>
      <c r="K383" s="15"/>
      <c r="L383" s="15"/>
      <c r="M383" s="15"/>
      <c r="N383" s="15"/>
      <c r="O383" s="15"/>
      <c r="P383" s="15"/>
      <c r="Q383" s="15"/>
    </row>
    <row r="384" spans="1:17" ht="12.75">
      <c r="A384" s="273"/>
      <c r="B384" s="16" t="s">
        <v>16</v>
      </c>
      <c r="C384" s="17"/>
      <c r="D384" s="17"/>
      <c r="E384" s="17"/>
      <c r="F384" s="17"/>
      <c r="G384" s="17"/>
      <c r="H384" s="52" t="s">
        <v>26</v>
      </c>
      <c r="I384" s="17"/>
      <c r="J384" s="20"/>
      <c r="K384" s="15"/>
      <c r="L384" s="15"/>
      <c r="M384" s="15"/>
      <c r="N384" s="15"/>
      <c r="O384" s="15"/>
      <c r="P384" s="15"/>
      <c r="Q384" s="15"/>
    </row>
    <row r="385" spans="1:17" ht="12.75">
      <c r="A385" s="273"/>
      <c r="B385" s="16" t="s">
        <v>16</v>
      </c>
      <c r="C385" s="17"/>
      <c r="D385" s="17"/>
      <c r="E385" s="17"/>
      <c r="F385" s="17"/>
      <c r="G385" s="17"/>
      <c r="H385" s="52" t="s">
        <v>27</v>
      </c>
      <c r="I385" s="17"/>
      <c r="J385" s="20"/>
      <c r="K385" s="15"/>
      <c r="L385" s="15"/>
      <c r="M385" s="15"/>
      <c r="N385" s="15"/>
      <c r="O385" s="15"/>
      <c r="P385" s="15"/>
      <c r="Q385" s="15"/>
    </row>
    <row r="386" spans="1:17" ht="306">
      <c r="A386" s="273"/>
      <c r="B386" s="16" t="s">
        <v>16</v>
      </c>
      <c r="C386" s="17" t="s">
        <v>154</v>
      </c>
      <c r="D386" s="17" t="s">
        <v>92</v>
      </c>
      <c r="E386" s="17"/>
      <c r="F386" s="17"/>
      <c r="G386" s="17" t="s">
        <v>316</v>
      </c>
      <c r="H386" s="52" t="s">
        <v>28</v>
      </c>
      <c r="I386" s="17" t="s">
        <v>43</v>
      </c>
      <c r="J386" s="20"/>
      <c r="K386" s="15"/>
      <c r="L386" s="15"/>
      <c r="M386" s="15"/>
      <c r="N386" s="15"/>
      <c r="O386" s="15"/>
      <c r="P386" s="15"/>
      <c r="Q386" s="15"/>
    </row>
    <row r="387" spans="1:17" ht="12.75">
      <c r="A387" s="273"/>
      <c r="B387" s="16" t="s">
        <v>16</v>
      </c>
      <c r="C387" s="17"/>
      <c r="D387" s="17"/>
      <c r="E387" s="17"/>
      <c r="F387" s="17"/>
      <c r="G387" s="16"/>
      <c r="H387" s="52" t="s">
        <v>29</v>
      </c>
      <c r="I387" s="17"/>
      <c r="J387" s="20"/>
      <c r="K387" s="15"/>
      <c r="L387" s="15"/>
      <c r="M387" s="15"/>
      <c r="N387" s="15"/>
      <c r="O387" s="15"/>
      <c r="P387" s="15"/>
      <c r="Q387" s="15"/>
    </row>
    <row r="388" spans="1:17" ht="63.75">
      <c r="A388" s="273"/>
      <c r="B388" s="16" t="s">
        <v>16</v>
      </c>
      <c r="C388" s="17" t="s">
        <v>18</v>
      </c>
      <c r="D388" s="17" t="s">
        <v>19</v>
      </c>
      <c r="E388" s="17"/>
      <c r="F388" s="17"/>
      <c r="G388" s="17" t="s">
        <v>317</v>
      </c>
      <c r="H388" s="52" t="s">
        <v>30</v>
      </c>
      <c r="I388" s="17" t="s">
        <v>43</v>
      </c>
      <c r="J388" s="20"/>
      <c r="K388" s="15"/>
      <c r="L388" s="15"/>
      <c r="M388" s="15"/>
      <c r="N388" s="15"/>
      <c r="O388" s="15"/>
      <c r="P388" s="15"/>
      <c r="Q388" s="15"/>
    </row>
    <row r="389" spans="1:17" ht="12.75">
      <c r="A389" s="273"/>
      <c r="B389" s="16" t="s">
        <v>16</v>
      </c>
      <c r="C389" s="17"/>
      <c r="D389" s="17"/>
      <c r="E389" s="17"/>
      <c r="F389" s="17"/>
      <c r="G389" s="17"/>
      <c r="H389" s="52" t="s">
        <v>34</v>
      </c>
      <c r="I389" s="17"/>
      <c r="J389" s="20"/>
      <c r="K389" s="15"/>
      <c r="L389" s="15"/>
      <c r="M389" s="15"/>
      <c r="N389" s="15"/>
      <c r="O389" s="15"/>
      <c r="P389" s="15"/>
      <c r="Q389" s="15"/>
    </row>
    <row r="390" spans="1:17" ht="12.75">
      <c r="A390" s="273"/>
      <c r="B390" s="16" t="s">
        <v>16</v>
      </c>
      <c r="C390" s="17"/>
      <c r="D390" s="17"/>
      <c r="E390" s="17"/>
      <c r="F390" s="17"/>
      <c r="G390" s="16"/>
      <c r="H390" s="52" t="s">
        <v>35</v>
      </c>
      <c r="I390" s="17"/>
      <c r="J390" s="20"/>
      <c r="K390" s="15"/>
      <c r="L390" s="15"/>
      <c r="M390" s="15"/>
      <c r="N390" s="15"/>
      <c r="O390" s="15"/>
      <c r="P390" s="15"/>
      <c r="Q390" s="15"/>
    </row>
    <row r="391" spans="1:17" ht="51">
      <c r="A391" s="273"/>
      <c r="B391" s="16" t="s">
        <v>16</v>
      </c>
      <c r="C391" s="17" t="s">
        <v>75</v>
      </c>
      <c r="D391" s="17" t="s">
        <v>31</v>
      </c>
      <c r="E391" s="17" t="s">
        <v>318</v>
      </c>
      <c r="F391" s="17"/>
      <c r="G391" s="59" t="s">
        <v>319</v>
      </c>
      <c r="H391" s="52" t="s">
        <v>36</v>
      </c>
      <c r="I391" s="17" t="s">
        <v>62</v>
      </c>
      <c r="J391" s="20"/>
      <c r="K391" s="15"/>
      <c r="L391" s="15"/>
      <c r="M391" s="15"/>
      <c r="N391" s="15"/>
      <c r="O391" s="15"/>
      <c r="P391" s="15"/>
      <c r="Q391" s="15"/>
    </row>
    <row r="392" spans="1:17" ht="12.75">
      <c r="A392" s="273"/>
      <c r="B392" s="16" t="s">
        <v>16</v>
      </c>
      <c r="C392" s="17"/>
      <c r="D392" s="17"/>
      <c r="E392" s="17"/>
      <c r="F392" s="17"/>
      <c r="G392" s="17"/>
      <c r="H392" s="52" t="s">
        <v>37</v>
      </c>
      <c r="I392" s="17"/>
      <c r="J392" s="20"/>
      <c r="K392" s="15"/>
      <c r="L392" s="15"/>
      <c r="M392" s="15"/>
      <c r="N392" s="15"/>
      <c r="O392" s="15"/>
      <c r="P392" s="15"/>
      <c r="Q392" s="15"/>
    </row>
    <row r="393" spans="1:17" ht="12.75">
      <c r="A393" s="274"/>
      <c r="B393" s="16" t="s">
        <v>16</v>
      </c>
      <c r="C393" s="17"/>
      <c r="D393" s="17"/>
      <c r="E393" s="17"/>
      <c r="F393" s="17"/>
      <c r="G393" s="17"/>
      <c r="H393" s="52" t="s">
        <v>38</v>
      </c>
      <c r="I393" s="17"/>
      <c r="J393" s="20"/>
      <c r="K393" s="15"/>
      <c r="L393" s="15"/>
      <c r="M393" s="15"/>
      <c r="N393" s="15"/>
      <c r="O393" s="15"/>
      <c r="P393" s="15"/>
      <c r="Q393" s="15"/>
    </row>
    <row r="394" spans="1:17" ht="12.75">
      <c r="A394" s="272">
        <v>46051</v>
      </c>
      <c r="B394" s="16" t="s">
        <v>78</v>
      </c>
      <c r="C394" s="17"/>
      <c r="D394" s="17"/>
      <c r="E394" s="17"/>
      <c r="F394" s="17"/>
      <c r="G394" s="17"/>
      <c r="H394" s="52" t="s">
        <v>17</v>
      </c>
      <c r="I394" s="17"/>
      <c r="J394" s="20"/>
      <c r="K394" s="15"/>
      <c r="L394" s="15"/>
      <c r="M394" s="15"/>
      <c r="N394" s="15"/>
      <c r="O394" s="15"/>
      <c r="P394" s="15"/>
      <c r="Q394" s="15"/>
    </row>
    <row r="395" spans="1:17" ht="12.75">
      <c r="A395" s="273"/>
      <c r="B395" s="16" t="s">
        <v>78</v>
      </c>
      <c r="C395" s="17"/>
      <c r="D395" s="17"/>
      <c r="E395" s="17"/>
      <c r="F395" s="17"/>
      <c r="G395" s="17"/>
      <c r="H395" s="52" t="s">
        <v>22</v>
      </c>
      <c r="I395" s="17"/>
      <c r="J395" s="20"/>
      <c r="K395" s="15"/>
      <c r="L395" s="15"/>
      <c r="M395" s="15"/>
      <c r="N395" s="15"/>
      <c r="O395" s="15"/>
      <c r="P395" s="15"/>
      <c r="Q395" s="15"/>
    </row>
    <row r="396" spans="1:17" ht="12.75">
      <c r="A396" s="273"/>
      <c r="B396" s="16" t="s">
        <v>78</v>
      </c>
      <c r="C396" s="17"/>
      <c r="D396" s="17"/>
      <c r="E396" s="17"/>
      <c r="F396" s="17"/>
      <c r="G396" s="17"/>
      <c r="H396" s="52" t="s">
        <v>24</v>
      </c>
      <c r="I396" s="17"/>
      <c r="J396" s="20"/>
      <c r="K396" s="15"/>
      <c r="L396" s="15"/>
      <c r="M396" s="15"/>
      <c r="N396" s="15"/>
      <c r="O396" s="15"/>
      <c r="P396" s="15"/>
      <c r="Q396" s="15"/>
    </row>
    <row r="397" spans="1:17" ht="12.75">
      <c r="A397" s="273"/>
      <c r="B397" s="16" t="s">
        <v>78</v>
      </c>
      <c r="C397" s="17"/>
      <c r="D397" s="17"/>
      <c r="E397" s="17"/>
      <c r="F397" s="17"/>
      <c r="G397" s="17"/>
      <c r="H397" s="52" t="s">
        <v>25</v>
      </c>
      <c r="I397" s="17"/>
      <c r="J397" s="20"/>
      <c r="K397" s="15"/>
      <c r="L397" s="15"/>
      <c r="M397" s="15"/>
      <c r="N397" s="15"/>
      <c r="O397" s="15"/>
      <c r="P397" s="15"/>
      <c r="Q397" s="15"/>
    </row>
    <row r="398" spans="1:17" ht="12.75">
      <c r="A398" s="273"/>
      <c r="B398" s="16" t="s">
        <v>78</v>
      </c>
      <c r="C398" s="17"/>
      <c r="D398" s="17"/>
      <c r="E398" s="17"/>
      <c r="F398" s="17"/>
      <c r="G398" s="17"/>
      <c r="H398" s="52" t="s">
        <v>26</v>
      </c>
      <c r="I398" s="17"/>
      <c r="J398" s="20"/>
      <c r="K398" s="15"/>
      <c r="L398" s="15"/>
      <c r="M398" s="15"/>
      <c r="N398" s="15"/>
      <c r="O398" s="15"/>
      <c r="P398" s="15"/>
      <c r="Q398" s="15"/>
    </row>
    <row r="399" spans="1:17" ht="165.75">
      <c r="A399" s="273"/>
      <c r="B399" s="16" t="s">
        <v>78</v>
      </c>
      <c r="C399" s="17" t="s">
        <v>41</v>
      </c>
      <c r="D399" s="17" t="s">
        <v>19</v>
      </c>
      <c r="E399" s="17"/>
      <c r="F399" s="17"/>
      <c r="G399" s="17" t="s">
        <v>320</v>
      </c>
      <c r="H399" s="52" t="s">
        <v>27</v>
      </c>
      <c r="I399" s="17" t="s">
        <v>43</v>
      </c>
      <c r="J399" s="20"/>
      <c r="K399" s="15"/>
      <c r="L399" s="15"/>
      <c r="M399" s="15"/>
      <c r="N399" s="15"/>
      <c r="O399" s="15"/>
      <c r="P399" s="15"/>
      <c r="Q399" s="15"/>
    </row>
    <row r="400" spans="1:17" ht="12.75">
      <c r="A400" s="273"/>
      <c r="B400" s="16" t="s">
        <v>16</v>
      </c>
      <c r="C400" s="17"/>
      <c r="D400" s="17"/>
      <c r="E400" s="17"/>
      <c r="F400" s="17"/>
      <c r="G400" s="17"/>
      <c r="H400" s="52" t="s">
        <v>28</v>
      </c>
      <c r="I400" s="17"/>
      <c r="J400" s="20"/>
      <c r="K400" s="15"/>
      <c r="L400" s="15"/>
      <c r="M400" s="15"/>
      <c r="N400" s="15"/>
      <c r="O400" s="15"/>
      <c r="P400" s="15"/>
      <c r="Q400" s="15"/>
    </row>
    <row r="401" spans="1:17" ht="12.75">
      <c r="A401" s="273"/>
      <c r="B401" s="16" t="s">
        <v>16</v>
      </c>
      <c r="C401" s="17"/>
      <c r="D401" s="17"/>
      <c r="E401" s="17"/>
      <c r="F401" s="17"/>
      <c r="G401" s="17"/>
      <c r="H401" s="52" t="s">
        <v>29</v>
      </c>
      <c r="I401" s="17"/>
      <c r="J401" s="20"/>
      <c r="K401" s="15"/>
      <c r="L401" s="15"/>
      <c r="M401" s="15"/>
      <c r="N401" s="15"/>
      <c r="O401" s="15"/>
      <c r="P401" s="15"/>
      <c r="Q401" s="15"/>
    </row>
    <row r="402" spans="1:17" ht="76.5">
      <c r="A402" s="273"/>
      <c r="B402" s="16" t="s">
        <v>78</v>
      </c>
      <c r="C402" s="17" t="s">
        <v>68</v>
      </c>
      <c r="D402" s="17" t="s">
        <v>19</v>
      </c>
      <c r="E402" s="17" t="s">
        <v>86</v>
      </c>
      <c r="F402" s="17"/>
      <c r="G402" s="17" t="s">
        <v>321</v>
      </c>
      <c r="H402" s="52" t="s">
        <v>30</v>
      </c>
      <c r="I402" s="17" t="s">
        <v>23</v>
      </c>
      <c r="J402" s="20"/>
      <c r="K402" s="15"/>
      <c r="L402" s="15"/>
      <c r="M402" s="15"/>
      <c r="N402" s="15"/>
      <c r="O402" s="15"/>
      <c r="P402" s="15"/>
      <c r="Q402" s="15"/>
    </row>
    <row r="403" spans="1:17" ht="12.75">
      <c r="A403" s="273"/>
      <c r="B403" s="16" t="s">
        <v>78</v>
      </c>
      <c r="C403" s="17"/>
      <c r="D403" s="17"/>
      <c r="E403" s="17"/>
      <c r="F403" s="17"/>
      <c r="G403" s="17"/>
      <c r="H403" s="52" t="s">
        <v>34</v>
      </c>
      <c r="I403" s="17"/>
      <c r="J403" s="20"/>
      <c r="K403" s="15"/>
      <c r="L403" s="15"/>
      <c r="M403" s="15"/>
      <c r="N403" s="15"/>
      <c r="O403" s="15"/>
      <c r="P403" s="15"/>
      <c r="Q403" s="15"/>
    </row>
    <row r="404" spans="1:17" ht="12.75">
      <c r="A404" s="273"/>
      <c r="B404" s="16" t="s">
        <v>78</v>
      </c>
      <c r="C404" s="17"/>
      <c r="D404" s="17"/>
      <c r="E404" s="17"/>
      <c r="F404" s="17"/>
      <c r="G404" s="17"/>
      <c r="H404" s="52" t="s">
        <v>35</v>
      </c>
      <c r="I404" s="17"/>
      <c r="J404" s="20"/>
      <c r="K404" s="15"/>
      <c r="L404" s="15"/>
      <c r="M404" s="15"/>
      <c r="N404" s="15"/>
      <c r="O404" s="15"/>
      <c r="P404" s="15"/>
      <c r="Q404" s="15"/>
    </row>
    <row r="405" spans="1:17" ht="12.75">
      <c r="A405" s="273"/>
      <c r="B405" s="16" t="s">
        <v>78</v>
      </c>
      <c r="C405" s="17"/>
      <c r="D405" s="17"/>
      <c r="E405" s="17"/>
      <c r="F405" s="17"/>
      <c r="G405" s="17"/>
      <c r="H405" s="52" t="s">
        <v>36</v>
      </c>
      <c r="I405" s="17"/>
      <c r="J405" s="20"/>
      <c r="K405" s="15"/>
      <c r="L405" s="15"/>
      <c r="M405" s="15"/>
      <c r="N405" s="15"/>
      <c r="O405" s="15"/>
      <c r="P405" s="15"/>
      <c r="Q405" s="15"/>
    </row>
    <row r="406" spans="1:17" ht="12.75">
      <c r="A406" s="273"/>
      <c r="B406" s="16" t="s">
        <v>78</v>
      </c>
      <c r="C406" s="17"/>
      <c r="D406" s="17"/>
      <c r="E406" s="17"/>
      <c r="F406" s="17"/>
      <c r="G406" s="17"/>
      <c r="H406" s="52" t="s">
        <v>37</v>
      </c>
      <c r="I406" s="17"/>
      <c r="J406" s="20"/>
      <c r="K406" s="15"/>
      <c r="L406" s="15"/>
      <c r="M406" s="15"/>
      <c r="N406" s="15"/>
      <c r="O406" s="15"/>
      <c r="P406" s="15"/>
      <c r="Q406" s="15"/>
    </row>
    <row r="407" spans="1:17" ht="127.5">
      <c r="A407" s="274"/>
      <c r="B407" s="16" t="s">
        <v>78</v>
      </c>
      <c r="C407" s="17" t="s">
        <v>41</v>
      </c>
      <c r="D407" s="17" t="s">
        <v>92</v>
      </c>
      <c r="E407" s="17"/>
      <c r="F407" s="17"/>
      <c r="G407" s="17" t="s">
        <v>322</v>
      </c>
      <c r="H407" s="52" t="s">
        <v>38</v>
      </c>
      <c r="I407" s="17" t="s">
        <v>43</v>
      </c>
      <c r="J407" s="20"/>
      <c r="K407" s="15"/>
      <c r="L407" s="15"/>
      <c r="M407" s="15"/>
      <c r="N407" s="15"/>
      <c r="O407" s="15"/>
      <c r="P407" s="15"/>
      <c r="Q407" s="15"/>
    </row>
    <row r="408" spans="1:17" ht="12.75">
      <c r="A408" s="272">
        <v>46052</v>
      </c>
      <c r="B408" s="16" t="s">
        <v>78</v>
      </c>
      <c r="C408" s="17"/>
      <c r="D408" s="70"/>
      <c r="E408" s="70"/>
      <c r="F408" s="70"/>
      <c r="G408" s="17"/>
      <c r="H408" s="52" t="s">
        <v>17</v>
      </c>
      <c r="I408" s="17"/>
      <c r="J408" s="20"/>
      <c r="K408" s="15"/>
      <c r="L408" s="15"/>
      <c r="M408" s="15"/>
      <c r="N408" s="15"/>
      <c r="O408" s="15"/>
      <c r="P408" s="15"/>
      <c r="Q408" s="15"/>
    </row>
    <row r="409" spans="1:17" ht="12.75">
      <c r="A409" s="273"/>
      <c r="B409" s="16" t="s">
        <v>78</v>
      </c>
      <c r="C409" s="17"/>
      <c r="D409" s="70"/>
      <c r="E409" s="70"/>
      <c r="F409" s="70"/>
      <c r="G409" s="17"/>
      <c r="H409" s="52" t="s">
        <v>22</v>
      </c>
      <c r="I409" s="17"/>
      <c r="J409" s="20"/>
      <c r="K409" s="15"/>
      <c r="L409" s="15"/>
      <c r="M409" s="15"/>
      <c r="N409" s="15"/>
      <c r="O409" s="15"/>
      <c r="P409" s="15"/>
      <c r="Q409" s="15"/>
    </row>
    <row r="410" spans="1:17" ht="12.75">
      <c r="A410" s="273"/>
      <c r="B410" s="16" t="s">
        <v>78</v>
      </c>
      <c r="C410" s="17"/>
      <c r="D410" s="70"/>
      <c r="E410" s="70"/>
      <c r="F410" s="70"/>
      <c r="G410" s="17"/>
      <c r="H410" s="52" t="s">
        <v>24</v>
      </c>
      <c r="I410" s="17"/>
      <c r="J410" s="20"/>
      <c r="K410" s="15"/>
      <c r="L410" s="15"/>
      <c r="M410" s="15"/>
      <c r="N410" s="15"/>
      <c r="O410" s="15"/>
      <c r="P410" s="15"/>
      <c r="Q410" s="15"/>
    </row>
    <row r="411" spans="1:17" ht="12.75">
      <c r="A411" s="273"/>
      <c r="B411" s="16" t="s">
        <v>78</v>
      </c>
      <c r="C411" s="17"/>
      <c r="D411" s="70"/>
      <c r="E411" s="70"/>
      <c r="F411" s="70"/>
      <c r="G411" s="17"/>
      <c r="H411" s="52" t="s">
        <v>25</v>
      </c>
      <c r="I411" s="17"/>
      <c r="J411" s="20"/>
      <c r="K411" s="15"/>
      <c r="L411" s="15"/>
      <c r="M411" s="15"/>
      <c r="N411" s="15"/>
      <c r="O411" s="15"/>
      <c r="P411" s="15"/>
      <c r="Q411" s="15"/>
    </row>
    <row r="412" spans="1:17" ht="12.75">
      <c r="A412" s="273"/>
      <c r="B412" s="16" t="s">
        <v>78</v>
      </c>
      <c r="C412" s="17"/>
      <c r="D412" s="70"/>
      <c r="E412" s="70"/>
      <c r="F412" s="70"/>
      <c r="G412" s="16"/>
      <c r="H412" s="52" t="s">
        <v>26</v>
      </c>
      <c r="I412" s="17"/>
      <c r="J412" s="20"/>
      <c r="K412" s="15"/>
      <c r="L412" s="15"/>
      <c r="M412" s="15"/>
      <c r="N412" s="15"/>
      <c r="O412" s="15"/>
      <c r="P412" s="15"/>
      <c r="Q412" s="15"/>
    </row>
    <row r="413" spans="1:17" ht="12.75">
      <c r="A413" s="273"/>
      <c r="B413" s="16" t="s">
        <v>78</v>
      </c>
      <c r="C413" s="17"/>
      <c r="D413" s="70"/>
      <c r="E413" s="70"/>
      <c r="F413" s="70"/>
      <c r="G413" s="16"/>
      <c r="H413" s="52" t="s">
        <v>27</v>
      </c>
      <c r="I413" s="17"/>
      <c r="J413" s="20"/>
      <c r="K413" s="15"/>
      <c r="L413" s="15"/>
      <c r="M413" s="15"/>
      <c r="N413" s="15"/>
      <c r="O413" s="15"/>
      <c r="P413" s="15"/>
      <c r="Q413" s="15"/>
    </row>
    <row r="414" spans="1:17" ht="12.75">
      <c r="A414" s="273"/>
      <c r="B414" s="16" t="s">
        <v>78</v>
      </c>
      <c r="C414" s="17"/>
      <c r="D414" s="70"/>
      <c r="E414" s="70"/>
      <c r="F414" s="70"/>
      <c r="G414" s="17"/>
      <c r="H414" s="52" t="s">
        <v>28</v>
      </c>
      <c r="I414" s="17"/>
      <c r="J414" s="17"/>
      <c r="K414" s="22"/>
      <c r="L414" s="22"/>
      <c r="M414" s="22"/>
      <c r="N414" s="22"/>
      <c r="O414" s="22"/>
      <c r="P414" s="15"/>
      <c r="Q414" s="15"/>
    </row>
    <row r="415" spans="1:17" ht="12.75">
      <c r="A415" s="273"/>
      <c r="B415" s="16" t="s">
        <v>78</v>
      </c>
      <c r="C415" s="17" t="s">
        <v>44</v>
      </c>
      <c r="D415" s="70" t="s">
        <v>19</v>
      </c>
      <c r="E415" s="70"/>
      <c r="F415" s="70"/>
      <c r="G415" s="16" t="s">
        <v>323</v>
      </c>
      <c r="H415" s="52" t="s">
        <v>29</v>
      </c>
      <c r="I415" s="17" t="s">
        <v>43</v>
      </c>
      <c r="J415" s="17"/>
      <c r="K415" s="22"/>
      <c r="L415" s="22"/>
      <c r="M415" s="22"/>
      <c r="N415" s="22"/>
      <c r="O415" s="22"/>
      <c r="P415" s="15"/>
      <c r="Q415" s="15"/>
    </row>
    <row r="416" spans="1:17" ht="12.75">
      <c r="A416" s="273"/>
      <c r="B416" s="16" t="s">
        <v>51</v>
      </c>
      <c r="C416" s="17"/>
      <c r="D416" s="70"/>
      <c r="E416" s="70"/>
      <c r="F416" s="70"/>
      <c r="G416" s="17"/>
      <c r="H416" s="52" t="s">
        <v>30</v>
      </c>
      <c r="I416" s="17"/>
      <c r="J416" s="17"/>
      <c r="K416" s="22"/>
      <c r="L416" s="22"/>
      <c r="M416" s="22"/>
      <c r="N416" s="22"/>
      <c r="O416" s="22"/>
      <c r="P416" s="15"/>
      <c r="Q416" s="15"/>
    </row>
    <row r="417" spans="1:17" ht="12.75">
      <c r="A417" s="273"/>
      <c r="B417" s="16" t="s">
        <v>51</v>
      </c>
      <c r="C417" s="17"/>
      <c r="D417" s="70"/>
      <c r="E417" s="70"/>
      <c r="F417" s="70"/>
      <c r="G417" s="17"/>
      <c r="H417" s="52" t="s">
        <v>34</v>
      </c>
      <c r="I417" s="17"/>
      <c r="J417" s="17"/>
      <c r="K417" s="22"/>
      <c r="L417" s="22"/>
      <c r="M417" s="22"/>
      <c r="N417" s="22"/>
      <c r="O417" s="22"/>
      <c r="P417" s="15"/>
      <c r="Q417" s="15"/>
    </row>
    <row r="418" spans="1:17" ht="12.75">
      <c r="A418" s="273"/>
      <c r="B418" s="16" t="s">
        <v>51</v>
      </c>
      <c r="C418" s="17"/>
      <c r="D418" s="70"/>
      <c r="E418" s="70"/>
      <c r="F418" s="70"/>
      <c r="G418" s="17"/>
      <c r="H418" s="53" t="s">
        <v>35</v>
      </c>
      <c r="I418" s="17"/>
      <c r="J418" s="17"/>
      <c r="K418" s="22"/>
      <c r="L418" s="22"/>
      <c r="M418" s="22"/>
      <c r="N418" s="22"/>
      <c r="O418" s="22"/>
      <c r="P418" s="15"/>
      <c r="Q418" s="15"/>
    </row>
    <row r="419" spans="1:17" ht="12.75">
      <c r="A419" s="273"/>
      <c r="B419" s="16" t="s">
        <v>51</v>
      </c>
      <c r="C419" s="17"/>
      <c r="D419" s="70"/>
      <c r="E419" s="70"/>
      <c r="F419" s="70"/>
      <c r="G419" s="17"/>
      <c r="H419" s="53" t="s">
        <v>36</v>
      </c>
      <c r="I419" s="17"/>
      <c r="J419" s="17"/>
      <c r="K419" s="22"/>
      <c r="L419" s="22"/>
      <c r="M419" s="22"/>
      <c r="N419" s="22"/>
      <c r="O419" s="22"/>
      <c r="P419" s="15"/>
      <c r="Q419" s="15"/>
    </row>
    <row r="420" spans="1:17" ht="15" customHeight="1">
      <c r="A420" s="273"/>
      <c r="B420" s="16" t="s">
        <v>51</v>
      </c>
      <c r="C420" s="17"/>
      <c r="D420" s="70"/>
      <c r="E420" s="70"/>
      <c r="F420" s="70"/>
      <c r="G420" s="17"/>
      <c r="H420" s="53" t="s">
        <v>37</v>
      </c>
      <c r="I420" s="17"/>
      <c r="J420" s="17"/>
      <c r="K420" s="22"/>
      <c r="L420" s="22"/>
      <c r="M420" s="22"/>
      <c r="N420" s="22"/>
      <c r="O420" s="22"/>
      <c r="P420" s="15"/>
      <c r="Q420" s="15"/>
    </row>
    <row r="421" spans="1:17" ht="12.75">
      <c r="A421" s="274"/>
      <c r="B421" s="16" t="s">
        <v>51</v>
      </c>
      <c r="C421" s="17"/>
      <c r="D421" s="70"/>
      <c r="E421" s="70"/>
      <c r="F421" s="70"/>
      <c r="G421" s="17"/>
      <c r="H421" s="53" t="s">
        <v>38</v>
      </c>
      <c r="I421" s="17"/>
      <c r="J421" s="17"/>
      <c r="K421" s="22"/>
      <c r="L421" s="22"/>
      <c r="M421" s="22"/>
      <c r="N421" s="22"/>
      <c r="O421" s="22"/>
      <c r="P421" s="15"/>
      <c r="Q421" s="15"/>
    </row>
    <row r="422" spans="1:17" ht="12.75">
      <c r="A422" s="272">
        <v>46053</v>
      </c>
      <c r="B422" s="16" t="s">
        <v>78</v>
      </c>
      <c r="C422" s="17"/>
      <c r="D422" s="70"/>
      <c r="E422" s="70"/>
      <c r="F422" s="70"/>
      <c r="G422" s="17"/>
      <c r="H422" s="53" t="s">
        <v>17</v>
      </c>
      <c r="I422" s="17"/>
      <c r="J422" s="17"/>
      <c r="K422" s="22"/>
      <c r="L422" s="22"/>
      <c r="M422" s="22"/>
      <c r="N422" s="22"/>
      <c r="O422" s="22"/>
      <c r="P422" s="15"/>
      <c r="Q422" s="15"/>
    </row>
    <row r="423" spans="1:17" ht="12.75">
      <c r="A423" s="273"/>
      <c r="B423" s="16" t="s">
        <v>78</v>
      </c>
      <c r="C423" s="17"/>
      <c r="D423" s="70"/>
      <c r="E423" s="70"/>
      <c r="F423" s="70"/>
      <c r="G423" s="17"/>
      <c r="H423" s="53" t="s">
        <v>22</v>
      </c>
      <c r="I423" s="17"/>
      <c r="J423" s="17"/>
      <c r="K423" s="22"/>
      <c r="L423" s="22"/>
      <c r="M423" s="22"/>
      <c r="N423" s="22"/>
      <c r="O423" s="22"/>
      <c r="P423" s="15"/>
      <c r="Q423" s="15"/>
    </row>
    <row r="424" spans="1:17" ht="38.25">
      <c r="A424" s="273"/>
      <c r="B424" s="16" t="s">
        <v>78</v>
      </c>
      <c r="C424" s="17" t="s">
        <v>44</v>
      </c>
      <c r="D424" s="70" t="s">
        <v>19</v>
      </c>
      <c r="E424" s="70"/>
      <c r="F424" s="70"/>
      <c r="G424" s="17" t="s">
        <v>324</v>
      </c>
      <c r="H424" s="53" t="s">
        <v>24</v>
      </c>
      <c r="I424" s="17" t="s">
        <v>43</v>
      </c>
      <c r="J424" s="17"/>
      <c r="K424" s="22"/>
      <c r="L424" s="22"/>
      <c r="M424" s="22"/>
      <c r="N424" s="22"/>
      <c r="O424" s="22"/>
      <c r="P424" s="15"/>
      <c r="Q424" s="15"/>
    </row>
    <row r="425" spans="1:17" ht="12.75">
      <c r="A425" s="273"/>
      <c r="B425" s="16" t="s">
        <v>78</v>
      </c>
      <c r="C425" s="17"/>
      <c r="D425" s="70"/>
      <c r="E425" s="70"/>
      <c r="F425" s="70"/>
      <c r="G425" s="17"/>
      <c r="H425" s="52" t="s">
        <v>25</v>
      </c>
      <c r="I425" s="17"/>
      <c r="J425" s="17"/>
      <c r="K425" s="22"/>
      <c r="L425" s="22"/>
      <c r="M425" s="22"/>
      <c r="N425" s="22"/>
      <c r="O425" s="22"/>
      <c r="P425" s="15"/>
      <c r="Q425" s="15"/>
    </row>
    <row r="426" spans="1:17" ht="12.75">
      <c r="A426" s="273"/>
      <c r="B426" s="16" t="s">
        <v>78</v>
      </c>
      <c r="C426" s="17"/>
      <c r="D426" s="70"/>
      <c r="E426" s="70"/>
      <c r="F426" s="70"/>
      <c r="G426" s="16"/>
      <c r="H426" s="52" t="s">
        <v>26</v>
      </c>
      <c r="I426" s="17"/>
      <c r="J426" s="17"/>
      <c r="K426" s="22"/>
      <c r="L426" s="22"/>
      <c r="M426" s="22"/>
      <c r="N426" s="22"/>
      <c r="O426" s="22"/>
      <c r="P426" s="15"/>
      <c r="Q426" s="15"/>
    </row>
    <row r="427" spans="1:17" ht="12.75">
      <c r="A427" s="273"/>
      <c r="B427" s="16" t="s">
        <v>78</v>
      </c>
      <c r="C427" s="17" t="s">
        <v>41</v>
      </c>
      <c r="D427" s="70" t="s">
        <v>19</v>
      </c>
      <c r="E427" s="70"/>
      <c r="F427" s="70"/>
      <c r="G427" s="16" t="s">
        <v>325</v>
      </c>
      <c r="H427" s="52" t="s">
        <v>27</v>
      </c>
      <c r="I427" s="17" t="s">
        <v>43</v>
      </c>
      <c r="J427" s="17"/>
      <c r="K427" s="22"/>
      <c r="L427" s="22"/>
      <c r="M427" s="22"/>
      <c r="N427" s="22"/>
      <c r="O427" s="22"/>
      <c r="P427" s="15"/>
      <c r="Q427" s="15"/>
    </row>
    <row r="428" spans="1:17" ht="12.75">
      <c r="A428" s="273"/>
      <c r="B428" s="16" t="s">
        <v>78</v>
      </c>
      <c r="C428" s="17"/>
      <c r="D428" s="70"/>
      <c r="E428" s="70"/>
      <c r="F428" s="70"/>
      <c r="G428" s="17"/>
      <c r="H428" s="52" t="s">
        <v>28</v>
      </c>
      <c r="I428" s="17"/>
      <c r="J428" s="17"/>
      <c r="K428" s="22"/>
      <c r="L428" s="22"/>
      <c r="M428" s="22"/>
      <c r="N428" s="22"/>
      <c r="O428" s="22"/>
      <c r="P428" s="15"/>
      <c r="Q428" s="15"/>
    </row>
    <row r="429" spans="1:17" ht="12.75">
      <c r="A429" s="273"/>
      <c r="B429" s="16" t="s">
        <v>78</v>
      </c>
      <c r="C429" s="17" t="s">
        <v>44</v>
      </c>
      <c r="D429" s="70" t="s">
        <v>19</v>
      </c>
      <c r="E429" s="70" t="s">
        <v>326</v>
      </c>
      <c r="F429" s="70"/>
      <c r="G429" s="16" t="s">
        <v>327</v>
      </c>
      <c r="H429" s="52" t="s">
        <v>29</v>
      </c>
      <c r="I429" s="17" t="s">
        <v>23</v>
      </c>
      <c r="J429" s="17"/>
      <c r="K429" s="22"/>
      <c r="L429" s="22"/>
      <c r="M429" s="22"/>
      <c r="N429" s="22"/>
      <c r="O429" s="22"/>
      <c r="P429" s="15"/>
      <c r="Q429" s="15"/>
    </row>
    <row r="430" spans="1:17" ht="12.75">
      <c r="A430" s="273"/>
      <c r="B430" s="16" t="s">
        <v>78</v>
      </c>
      <c r="C430" s="17"/>
      <c r="D430" s="70"/>
      <c r="E430" s="70"/>
      <c r="F430" s="70"/>
      <c r="G430" s="17"/>
      <c r="H430" s="52" t="s">
        <v>30</v>
      </c>
      <c r="I430" s="17"/>
      <c r="J430" s="20"/>
      <c r="K430" s="15"/>
      <c r="L430" s="15"/>
      <c r="M430" s="15"/>
      <c r="N430" s="15"/>
      <c r="O430" s="15"/>
      <c r="P430" s="15"/>
      <c r="Q430" s="15"/>
    </row>
    <row r="431" spans="1:17" ht="12.75">
      <c r="A431" s="273"/>
      <c r="B431" s="16" t="s">
        <v>78</v>
      </c>
      <c r="C431" s="17"/>
      <c r="D431" s="70"/>
      <c r="E431" s="70"/>
      <c r="F431" s="70"/>
      <c r="G431" s="17"/>
      <c r="H431" s="52" t="s">
        <v>34</v>
      </c>
      <c r="I431" s="17"/>
      <c r="J431" s="20"/>
      <c r="K431" s="15"/>
      <c r="L431" s="15"/>
      <c r="M431" s="15"/>
      <c r="N431" s="15"/>
      <c r="O431" s="15"/>
      <c r="P431" s="15"/>
      <c r="Q431" s="15"/>
    </row>
    <row r="432" spans="1:17" ht="12.75">
      <c r="A432" s="273"/>
      <c r="B432" s="16" t="s">
        <v>78</v>
      </c>
      <c r="C432" s="17"/>
      <c r="D432" s="70"/>
      <c r="E432" s="70"/>
      <c r="F432" s="70"/>
      <c r="G432" s="17"/>
      <c r="H432" s="52" t="s">
        <v>35</v>
      </c>
      <c r="I432" s="17"/>
      <c r="J432" s="20"/>
      <c r="K432" s="15"/>
      <c r="L432" s="15"/>
      <c r="M432" s="15"/>
      <c r="N432" s="15"/>
      <c r="O432" s="15"/>
      <c r="P432" s="15"/>
      <c r="Q432" s="15"/>
    </row>
    <row r="433" spans="1:17" ht="12.75">
      <c r="A433" s="273"/>
      <c r="B433" s="16" t="s">
        <v>78</v>
      </c>
      <c r="C433" s="17"/>
      <c r="D433" s="70"/>
      <c r="E433" s="70"/>
      <c r="F433" s="70"/>
      <c r="G433" s="17"/>
      <c r="H433" s="52" t="s">
        <v>36</v>
      </c>
      <c r="I433" s="17"/>
      <c r="J433" s="20"/>
      <c r="K433" s="15"/>
      <c r="L433" s="15"/>
      <c r="M433" s="15"/>
      <c r="N433" s="15"/>
      <c r="O433" s="15"/>
      <c r="P433" s="15"/>
      <c r="Q433" s="15"/>
    </row>
    <row r="434" spans="1:17" ht="15" customHeight="1">
      <c r="A434" s="273"/>
      <c r="B434" s="16" t="s">
        <v>78</v>
      </c>
      <c r="C434" s="17"/>
      <c r="D434" s="70"/>
      <c r="E434" s="70"/>
      <c r="F434" s="70"/>
      <c r="G434" s="17"/>
      <c r="H434" s="52" t="s">
        <v>37</v>
      </c>
      <c r="I434" s="17"/>
      <c r="J434" s="20"/>
      <c r="K434" s="15"/>
      <c r="L434" s="15"/>
      <c r="M434" s="15"/>
      <c r="N434" s="15"/>
      <c r="O434" s="15"/>
      <c r="P434" s="15"/>
      <c r="Q434" s="15"/>
    </row>
    <row r="435" spans="1:17" ht="12.75">
      <c r="A435" s="274"/>
      <c r="B435" s="16" t="s">
        <v>78</v>
      </c>
      <c r="C435" s="17"/>
      <c r="D435" s="70"/>
      <c r="E435" s="70"/>
      <c r="F435" s="70"/>
      <c r="G435" s="17"/>
      <c r="H435" s="52" t="s">
        <v>38</v>
      </c>
      <c r="I435" s="17"/>
      <c r="J435" s="20"/>
      <c r="K435" s="15"/>
      <c r="L435" s="15"/>
      <c r="M435" s="15"/>
      <c r="N435" s="15"/>
      <c r="O435" s="15"/>
      <c r="P435" s="15"/>
      <c r="Q435" s="15"/>
    </row>
  </sheetData>
  <autoFilter ref="A1:Q421" xr:uid="{00000000-0009-0000-0000-000003000000}"/>
  <customSheetViews>
    <customSheetView guid="{EE409CCF-41C7-4BE1-8A6A-F342F255A85B}" filter="1" showAutoFilter="1">
      <pageMargins left="0.7" right="0.7" top="0.75" bottom="0.75" header="0.3" footer="0.3"/>
      <autoFilter ref="A1:Q421" xr:uid="{CDEAC4B8-2BAA-4036-A033-371C00AA9A07}"/>
    </customSheetView>
  </customSheetViews>
  <mergeCells count="31">
    <mergeCell ref="A282:A295"/>
    <mergeCell ref="A394:A407"/>
    <mergeCell ref="A408:A421"/>
    <mergeCell ref="A422:A435"/>
    <mergeCell ref="A296:A309"/>
    <mergeCell ref="A310:A323"/>
    <mergeCell ref="A324:A337"/>
    <mergeCell ref="A338:A351"/>
    <mergeCell ref="A352:A365"/>
    <mergeCell ref="A366:A379"/>
    <mergeCell ref="A380:A393"/>
    <mergeCell ref="A212:A225"/>
    <mergeCell ref="A226:A239"/>
    <mergeCell ref="A240:A253"/>
    <mergeCell ref="A254:A267"/>
    <mergeCell ref="A268:A281"/>
    <mergeCell ref="A142:A155"/>
    <mergeCell ref="A156:A169"/>
    <mergeCell ref="A170:A183"/>
    <mergeCell ref="A184:A197"/>
    <mergeCell ref="A198:A211"/>
    <mergeCell ref="A72:A85"/>
    <mergeCell ref="A86:A99"/>
    <mergeCell ref="A100:A113"/>
    <mergeCell ref="A114:A127"/>
    <mergeCell ref="A128:A141"/>
    <mergeCell ref="A2:A15"/>
    <mergeCell ref="A16:A29"/>
    <mergeCell ref="A30:A43"/>
    <mergeCell ref="A44:A57"/>
    <mergeCell ref="A58:A71"/>
  </mergeCells>
  <hyperlinks>
    <hyperlink ref="F166" r:id="rId1" xr:uid="{00000000-0004-0000-0300-000000000000}"/>
    <hyperlink ref="J166" r:id="rId2" xr:uid="{00000000-0004-0000-0300-000001000000}"/>
    <hyperlink ref="J182" r:id="rId3" xr:uid="{00000000-0004-0000-0300-000002000000}"/>
    <hyperlink ref="E247" r:id="rId4" xr:uid="{00000000-0004-0000-0300-000003000000}"/>
    <hyperlink ref="G315" r:id="rId5" xr:uid="{00000000-0004-0000-0300-000004000000}"/>
    <hyperlink ref="J375" r:id="rId6" xr:uid="{00000000-0004-0000-0300-000005000000}"/>
    <hyperlink ref="J377" r:id="rId7" xr:uid="{00000000-0004-0000-0300-000006000000}"/>
    <hyperlink ref="J378" r:id="rId8" xr:uid="{00000000-0004-0000-0300-000007000000}"/>
    <hyperlink ref="G391" r:id="rId9" xr:uid="{00000000-0004-0000-0300-000008000000}"/>
  </hyperlinks>
  <pageMargins left="0.7" right="0.7" top="0.75" bottom="0.75" header="0.3" footer="0.3"/>
  <legacyDrawing r:id="rId10"/>
  <extLst>
    <ext xmlns:x14="http://schemas.microsoft.com/office/spreadsheetml/2009/9/main" uri="{CCE6A557-97BC-4b89-ADB6-D9C93CAAB3DF}">
      <x14:dataValidations xmlns:xm="http://schemas.microsoft.com/office/excel/2006/main" count="4">
        <x14:dataValidation type="list" allowBlank="1" showErrorMessage="1" xr:uid="{00000000-0002-0000-0300-000000000000}">
          <x14:formula1>
            <xm:f>'Служебный лист 2'!$D$2:$D$23</xm:f>
          </x14:formula1>
          <xm:sqref>I2:I435</xm:sqref>
        </x14:dataValidation>
        <x14:dataValidation type="list" allowBlank="1" showErrorMessage="1" xr:uid="{00000000-0002-0000-0300-000001000000}">
          <x14:formula1>
            <xm:f>'Служебный лист 2'!$B$2:$B$22</xm:f>
          </x14:formula1>
          <xm:sqref>C2:C435</xm:sqref>
        </x14:dataValidation>
        <x14:dataValidation type="list" allowBlank="1" showErrorMessage="1" xr:uid="{00000000-0002-0000-0300-000002000000}">
          <x14:formula1>
            <xm:f>'Служебный лист 2'!$A$2:$A$11</xm:f>
          </x14:formula1>
          <xm:sqref>B2:B435</xm:sqref>
        </x14:dataValidation>
        <x14:dataValidation type="list" allowBlank="1" showErrorMessage="1" xr:uid="{00000000-0002-0000-0300-000003000000}">
          <x14:formula1>
            <xm:f>'Служебный лист'!$C$2:$C$1000</xm:f>
          </x14:formula1>
          <xm:sqref>D2:D435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65583-0781-4BCB-BF15-2DBD16288AF8}">
  <dimension ref="A1:J421"/>
  <sheetViews>
    <sheetView workbookViewId="0">
      <selection activeCell="B1" sqref="B1"/>
    </sheetView>
  </sheetViews>
  <sheetFormatPr defaultRowHeight="12.75"/>
  <cols>
    <col min="1" max="1" width="13.28515625" customWidth="1"/>
    <col min="2" max="2" width="18.42578125" customWidth="1"/>
    <col min="3" max="3" width="20.7109375" customWidth="1"/>
    <col min="4" max="4" width="17.42578125" customWidth="1"/>
    <col min="5" max="5" width="32.7109375" customWidth="1"/>
    <col min="6" max="6" width="18.7109375" customWidth="1"/>
    <col min="7" max="7" width="24.28515625" customWidth="1"/>
    <col min="8" max="8" width="11" customWidth="1"/>
    <col min="9" max="9" width="24.28515625" customWidth="1"/>
    <col min="10" max="10" width="28.140625" customWidth="1"/>
  </cols>
  <sheetData>
    <row r="1" spans="1:10" ht="39" thickBot="1">
      <c r="A1" s="11" t="s">
        <v>7</v>
      </c>
      <c r="B1" s="12" t="s">
        <v>8</v>
      </c>
      <c r="C1" s="12" t="s">
        <v>4</v>
      </c>
      <c r="D1" s="12" t="s">
        <v>9</v>
      </c>
      <c r="E1" s="12" t="s">
        <v>10</v>
      </c>
      <c r="F1" s="12" t="s">
        <v>11</v>
      </c>
      <c r="G1" s="12" t="s">
        <v>12</v>
      </c>
      <c r="H1" s="12" t="s">
        <v>13</v>
      </c>
      <c r="I1" s="14" t="s">
        <v>14</v>
      </c>
      <c r="J1" s="14" t="s">
        <v>15</v>
      </c>
    </row>
    <row r="2" spans="1:10" ht="13.5" thickTop="1">
      <c r="A2" s="272">
        <v>46113</v>
      </c>
      <c r="B2" s="16" t="s">
        <v>51</v>
      </c>
      <c r="C2" s="17"/>
      <c r="D2" s="17"/>
      <c r="E2" s="17"/>
      <c r="F2" s="17"/>
      <c r="G2" s="17"/>
      <c r="H2" s="20" t="s">
        <v>17</v>
      </c>
      <c r="I2" s="17"/>
      <c r="J2" s="20"/>
    </row>
    <row r="3" spans="1:10">
      <c r="A3" s="273"/>
      <c r="B3" s="16" t="s">
        <v>51</v>
      </c>
      <c r="C3" s="17"/>
      <c r="D3" s="17"/>
      <c r="E3" s="17"/>
      <c r="F3" s="17"/>
      <c r="G3" s="17"/>
      <c r="H3" s="20" t="s">
        <v>22</v>
      </c>
      <c r="I3" s="17"/>
      <c r="J3" s="20"/>
    </row>
    <row r="4" spans="1:10">
      <c r="A4" s="273"/>
      <c r="B4" s="16" t="s">
        <v>51</v>
      </c>
      <c r="C4" s="17"/>
      <c r="D4" s="17"/>
      <c r="E4" s="17"/>
      <c r="F4" s="17"/>
      <c r="G4" s="17"/>
      <c r="H4" s="20" t="s">
        <v>24</v>
      </c>
      <c r="I4" s="17"/>
      <c r="J4" s="20"/>
    </row>
    <row r="5" spans="1:10">
      <c r="A5" s="273"/>
      <c r="B5" s="16" t="s">
        <v>78</v>
      </c>
      <c r="C5" s="17"/>
      <c r="D5" s="17"/>
      <c r="E5" s="17"/>
      <c r="F5" s="17"/>
      <c r="G5" s="17"/>
      <c r="H5" s="20" t="s">
        <v>25</v>
      </c>
      <c r="I5" s="17"/>
      <c r="J5" s="20"/>
    </row>
    <row r="6" spans="1:10">
      <c r="A6" s="273"/>
      <c r="B6" s="16" t="s">
        <v>78</v>
      </c>
      <c r="C6" s="17"/>
      <c r="D6" s="17"/>
      <c r="E6" s="17"/>
      <c r="F6" s="17"/>
      <c r="G6" s="17"/>
      <c r="H6" s="20" t="s">
        <v>26</v>
      </c>
      <c r="I6" s="17"/>
      <c r="J6" s="20"/>
    </row>
    <row r="7" spans="1:10">
      <c r="A7" s="273"/>
      <c r="B7" s="16" t="s">
        <v>78</v>
      </c>
      <c r="C7" s="17"/>
      <c r="D7" s="17"/>
      <c r="E7" s="17"/>
      <c r="F7" s="17"/>
      <c r="G7" s="17"/>
      <c r="H7" s="20" t="s">
        <v>27</v>
      </c>
      <c r="I7" s="17"/>
      <c r="J7" s="20"/>
    </row>
    <row r="8" spans="1:10">
      <c r="A8" s="273"/>
      <c r="B8" s="16" t="s">
        <v>78</v>
      </c>
      <c r="C8" s="17"/>
      <c r="D8" s="17"/>
      <c r="E8" s="17"/>
      <c r="F8" s="17"/>
      <c r="G8" s="17"/>
      <c r="H8" s="20" t="s">
        <v>28</v>
      </c>
      <c r="I8" s="17"/>
      <c r="J8" s="20"/>
    </row>
    <row r="9" spans="1:10" ht="14.25">
      <c r="A9" s="273"/>
      <c r="B9" s="16" t="s">
        <v>16</v>
      </c>
      <c r="C9" s="17"/>
      <c r="D9" s="265"/>
      <c r="E9" s="265"/>
      <c r="F9" s="17"/>
      <c r="G9" s="17"/>
      <c r="H9" s="20" t="s">
        <v>29</v>
      </c>
      <c r="I9" s="17"/>
      <c r="J9" s="20"/>
    </row>
    <row r="10" spans="1:10">
      <c r="A10" s="273"/>
      <c r="B10" s="16" t="s">
        <v>16</v>
      </c>
      <c r="C10" s="17"/>
      <c r="D10" s="17"/>
      <c r="E10" s="22"/>
      <c r="F10" s="17"/>
      <c r="G10" s="266"/>
      <c r="H10" s="20" t="s">
        <v>30</v>
      </c>
      <c r="I10" s="17"/>
      <c r="J10" s="20"/>
    </row>
    <row r="11" spans="1:10">
      <c r="A11" s="273"/>
      <c r="B11" s="16" t="s">
        <v>16</v>
      </c>
      <c r="C11" s="17"/>
      <c r="D11" s="17"/>
      <c r="E11" s="17"/>
      <c r="F11" s="17"/>
      <c r="G11" s="17"/>
      <c r="H11" s="20" t="s">
        <v>34</v>
      </c>
      <c r="I11" s="17"/>
      <c r="J11" s="20"/>
    </row>
    <row r="12" spans="1:10">
      <c r="A12" s="273"/>
      <c r="B12" s="16" t="s">
        <v>16</v>
      </c>
      <c r="C12" s="17"/>
      <c r="D12" s="17"/>
      <c r="E12" s="17"/>
      <c r="F12" s="17"/>
      <c r="G12" s="17"/>
      <c r="H12" s="20" t="s">
        <v>35</v>
      </c>
      <c r="I12" s="17"/>
      <c r="J12" s="20"/>
    </row>
    <row r="13" spans="1:10">
      <c r="A13" s="273"/>
      <c r="B13" s="16" t="s">
        <v>16</v>
      </c>
      <c r="C13" s="17"/>
      <c r="D13" s="17"/>
      <c r="E13" s="17"/>
      <c r="F13" s="17"/>
      <c r="G13" s="17"/>
      <c r="H13" s="20" t="s">
        <v>36</v>
      </c>
      <c r="I13" s="17"/>
      <c r="J13" s="20"/>
    </row>
    <row r="14" spans="1:10">
      <c r="A14" s="273"/>
      <c r="B14" s="16" t="s">
        <v>16</v>
      </c>
      <c r="C14" s="17"/>
      <c r="D14" s="17"/>
      <c r="E14" s="22"/>
      <c r="F14" s="17"/>
      <c r="G14" s="17"/>
      <c r="H14" s="20" t="s">
        <v>37</v>
      </c>
      <c r="I14" s="17"/>
      <c r="J14" s="20"/>
    </row>
    <row r="15" spans="1:10" ht="13.5" thickBot="1">
      <c r="A15" s="274"/>
      <c r="B15" s="16" t="s">
        <v>16</v>
      </c>
      <c r="C15" s="17"/>
      <c r="D15" s="17"/>
      <c r="E15" s="17"/>
      <c r="F15" s="17"/>
      <c r="G15" s="17"/>
      <c r="H15" s="20" t="s">
        <v>38</v>
      </c>
      <c r="I15" s="17"/>
      <c r="J15" s="20"/>
    </row>
    <row r="16" spans="1:10" ht="13.5" thickTop="1">
      <c r="A16" s="272">
        <v>46114</v>
      </c>
      <c r="B16" s="16" t="s">
        <v>51</v>
      </c>
      <c r="C16" s="17"/>
      <c r="D16" s="17"/>
      <c r="E16" s="17"/>
      <c r="F16" s="17"/>
      <c r="G16" s="17"/>
      <c r="H16" s="20" t="s">
        <v>17</v>
      </c>
      <c r="I16" s="17"/>
      <c r="J16" s="20"/>
    </row>
    <row r="17" spans="1:10">
      <c r="A17" s="273"/>
      <c r="B17" s="16" t="s">
        <v>51</v>
      </c>
      <c r="C17" s="17"/>
      <c r="D17" s="17"/>
      <c r="E17" s="17"/>
      <c r="F17" s="17"/>
      <c r="G17" s="17"/>
      <c r="H17" s="20" t="s">
        <v>22</v>
      </c>
      <c r="I17" s="17"/>
      <c r="J17" s="20"/>
    </row>
    <row r="18" spans="1:10">
      <c r="A18" s="273"/>
      <c r="B18" s="16" t="s">
        <v>51</v>
      </c>
      <c r="C18" s="17"/>
      <c r="D18" s="17"/>
      <c r="E18" s="17"/>
      <c r="F18" s="17"/>
      <c r="G18" s="17"/>
      <c r="H18" s="20" t="s">
        <v>24</v>
      </c>
      <c r="I18" s="17"/>
      <c r="J18" s="20"/>
    </row>
    <row r="19" spans="1:10">
      <c r="A19" s="273"/>
      <c r="B19" s="16" t="s">
        <v>51</v>
      </c>
      <c r="C19" s="17"/>
      <c r="D19" s="17"/>
      <c r="E19" s="17"/>
      <c r="F19" s="17"/>
      <c r="G19" s="17"/>
      <c r="H19" s="17" t="s">
        <v>25</v>
      </c>
      <c r="I19" s="17"/>
      <c r="J19" s="17"/>
    </row>
    <row r="20" spans="1:10">
      <c r="A20" s="273"/>
      <c r="B20" s="16" t="s">
        <v>51</v>
      </c>
      <c r="C20" s="17"/>
      <c r="D20" s="17"/>
      <c r="E20" s="17"/>
      <c r="F20" s="17"/>
      <c r="G20" s="17"/>
      <c r="H20" s="20" t="s">
        <v>26</v>
      </c>
      <c r="I20" s="17"/>
      <c r="J20" s="20"/>
    </row>
    <row r="21" spans="1:10">
      <c r="A21" s="273"/>
      <c r="B21" s="16" t="s">
        <v>51</v>
      </c>
      <c r="C21" s="17"/>
      <c r="D21" s="17"/>
      <c r="E21" s="22"/>
      <c r="F21" s="22"/>
      <c r="G21" s="17"/>
      <c r="H21" s="20" t="s">
        <v>27</v>
      </c>
      <c r="I21" s="17"/>
      <c r="J21" s="20"/>
    </row>
    <row r="22" spans="1:10">
      <c r="A22" s="273"/>
      <c r="B22" s="16" t="s">
        <v>51</v>
      </c>
      <c r="C22" s="17"/>
      <c r="D22" s="17"/>
      <c r="E22" s="17"/>
      <c r="F22" s="17"/>
      <c r="G22" s="17"/>
      <c r="H22" s="20" t="s">
        <v>28</v>
      </c>
      <c r="I22" s="17"/>
      <c r="J22" s="20"/>
    </row>
    <row r="23" spans="1:10">
      <c r="A23" s="273"/>
      <c r="B23" s="16" t="s">
        <v>51</v>
      </c>
      <c r="C23" s="17"/>
      <c r="D23" s="17"/>
      <c r="E23" s="17"/>
      <c r="F23" s="17"/>
      <c r="G23" s="17"/>
      <c r="H23" s="20" t="s">
        <v>29</v>
      </c>
      <c r="I23" s="17"/>
      <c r="J23" s="20"/>
    </row>
    <row r="24" spans="1:10">
      <c r="A24" s="273"/>
      <c r="B24" s="16" t="s">
        <v>51</v>
      </c>
      <c r="C24" s="17"/>
      <c r="D24" s="17"/>
      <c r="E24" s="17"/>
      <c r="F24" s="17"/>
      <c r="G24" s="17"/>
      <c r="H24" s="20" t="s">
        <v>30</v>
      </c>
      <c r="I24" s="17"/>
      <c r="J24" s="20"/>
    </row>
    <row r="25" spans="1:10">
      <c r="A25" s="273"/>
      <c r="B25" s="16" t="s">
        <v>51</v>
      </c>
      <c r="C25" s="17"/>
      <c r="D25" s="17"/>
      <c r="E25" s="17"/>
      <c r="F25" s="17"/>
      <c r="G25" s="17"/>
      <c r="H25" s="17" t="s">
        <v>34</v>
      </c>
      <c r="I25" s="17"/>
      <c r="J25" s="17"/>
    </row>
    <row r="26" spans="1:10">
      <c r="A26" s="273"/>
      <c r="B26" s="16" t="s">
        <v>51</v>
      </c>
      <c r="C26" s="17"/>
      <c r="D26" s="17"/>
      <c r="E26" s="17"/>
      <c r="F26" s="17"/>
      <c r="G26" s="17"/>
      <c r="H26" s="17" t="s">
        <v>35</v>
      </c>
      <c r="I26" s="17"/>
      <c r="J26" s="17"/>
    </row>
    <row r="27" spans="1:10">
      <c r="A27" s="273"/>
      <c r="B27" s="16" t="s">
        <v>51</v>
      </c>
      <c r="C27" s="17"/>
      <c r="D27" s="17"/>
      <c r="E27" s="17"/>
      <c r="F27" s="17"/>
      <c r="G27" s="17"/>
      <c r="H27" s="20" t="s">
        <v>36</v>
      </c>
      <c r="I27" s="17"/>
      <c r="J27" s="20"/>
    </row>
    <row r="28" spans="1:10">
      <c r="A28" s="273"/>
      <c r="B28" s="16" t="s">
        <v>51</v>
      </c>
      <c r="C28" s="17"/>
      <c r="D28" s="17"/>
      <c r="E28" s="17"/>
      <c r="F28" s="17"/>
      <c r="G28" s="22"/>
      <c r="H28" s="20" t="s">
        <v>37</v>
      </c>
      <c r="I28" s="17"/>
      <c r="J28" s="20"/>
    </row>
    <row r="29" spans="1:10" ht="13.5" thickBot="1">
      <c r="A29" s="274"/>
      <c r="B29" s="16" t="s">
        <v>51</v>
      </c>
      <c r="C29" s="17"/>
      <c r="D29" s="17"/>
      <c r="E29" s="17"/>
      <c r="F29" s="17"/>
      <c r="G29" s="17"/>
      <c r="H29" s="20" t="s">
        <v>38</v>
      </c>
      <c r="I29" s="17"/>
      <c r="J29" s="20"/>
    </row>
    <row r="30" spans="1:10" ht="13.5" thickTop="1">
      <c r="A30" s="272">
        <v>46115</v>
      </c>
      <c r="B30" s="16" t="s">
        <v>16</v>
      </c>
      <c r="C30" s="17"/>
      <c r="D30" s="17"/>
      <c r="E30" s="17"/>
      <c r="F30" s="17"/>
      <c r="G30" s="17"/>
      <c r="H30" s="20" t="s">
        <v>17</v>
      </c>
      <c r="I30" s="17"/>
      <c r="J30" s="20"/>
    </row>
    <row r="31" spans="1:10">
      <c r="A31" s="273"/>
      <c r="B31" s="16" t="s">
        <v>16</v>
      </c>
      <c r="C31" s="17"/>
      <c r="D31" s="17"/>
      <c r="E31" s="17"/>
      <c r="F31" s="17"/>
      <c r="G31" s="17"/>
      <c r="H31" s="20" t="s">
        <v>22</v>
      </c>
      <c r="I31" s="17"/>
      <c r="J31" s="20"/>
    </row>
    <row r="32" spans="1:10">
      <c r="A32" s="273"/>
      <c r="B32" s="16" t="s">
        <v>16</v>
      </c>
      <c r="C32" s="16"/>
      <c r="D32" s="16"/>
      <c r="E32" s="30"/>
      <c r="F32" s="16"/>
      <c r="G32" s="151"/>
      <c r="H32" s="20" t="s">
        <v>24</v>
      </c>
      <c r="I32" s="17"/>
      <c r="J32" s="20"/>
    </row>
    <row r="33" spans="1:10">
      <c r="A33" s="273"/>
      <c r="B33" s="16" t="s">
        <v>16</v>
      </c>
      <c r="C33" s="16"/>
      <c r="D33" s="16"/>
      <c r="E33" s="16"/>
      <c r="F33" s="16"/>
      <c r="G33" s="17"/>
      <c r="H33" s="20" t="s">
        <v>25</v>
      </c>
      <c r="I33" s="17"/>
      <c r="J33" s="20"/>
    </row>
    <row r="34" spans="1:10">
      <c r="A34" s="273"/>
      <c r="B34" s="16" t="s">
        <v>16</v>
      </c>
      <c r="C34" s="17"/>
      <c r="D34" s="17"/>
      <c r="E34" s="17"/>
      <c r="F34" s="17"/>
      <c r="G34" s="17"/>
      <c r="H34" s="20" t="s">
        <v>26</v>
      </c>
      <c r="I34" s="17"/>
      <c r="J34" s="20"/>
    </row>
    <row r="35" spans="1:10">
      <c r="A35" s="273"/>
      <c r="B35" s="16" t="s">
        <v>16</v>
      </c>
      <c r="C35" s="17"/>
      <c r="D35" s="17"/>
      <c r="E35" s="17"/>
      <c r="F35" s="17"/>
      <c r="G35" s="17"/>
      <c r="H35" s="20" t="s">
        <v>27</v>
      </c>
      <c r="I35" s="17"/>
      <c r="J35" s="20"/>
    </row>
    <row r="36" spans="1:10">
      <c r="A36" s="273"/>
      <c r="B36" s="16" t="s">
        <v>16</v>
      </c>
      <c r="C36" s="17"/>
      <c r="D36" s="17"/>
      <c r="E36" s="17"/>
      <c r="F36" s="17"/>
      <c r="G36" s="17"/>
      <c r="H36" s="20" t="s">
        <v>28</v>
      </c>
      <c r="I36" s="17"/>
      <c r="J36" s="20"/>
    </row>
    <row r="37" spans="1:10">
      <c r="A37" s="273"/>
      <c r="B37" s="16" t="s">
        <v>16</v>
      </c>
      <c r="C37" s="17"/>
      <c r="D37" s="17"/>
      <c r="E37" s="17"/>
      <c r="F37" s="17"/>
      <c r="G37" s="17"/>
      <c r="H37" s="20" t="s">
        <v>29</v>
      </c>
      <c r="I37" s="17"/>
      <c r="J37" s="20"/>
    </row>
    <row r="38" spans="1:10">
      <c r="A38" s="273"/>
      <c r="B38" s="16" t="s">
        <v>16</v>
      </c>
      <c r="C38" s="17"/>
      <c r="D38" s="17"/>
      <c r="E38" s="17"/>
      <c r="F38" s="17"/>
      <c r="G38" s="17"/>
      <c r="H38" s="20" t="s">
        <v>30</v>
      </c>
      <c r="I38" s="17"/>
      <c r="J38" s="20"/>
    </row>
    <row r="39" spans="1:10">
      <c r="A39" s="273"/>
      <c r="B39" s="16" t="s">
        <v>16</v>
      </c>
      <c r="C39" s="17"/>
      <c r="D39" s="17"/>
      <c r="E39" s="17"/>
      <c r="F39" s="17"/>
      <c r="G39" s="17"/>
      <c r="H39" s="20" t="s">
        <v>34</v>
      </c>
      <c r="I39" s="17"/>
      <c r="J39" s="20"/>
    </row>
    <row r="40" spans="1:10">
      <c r="A40" s="273"/>
      <c r="B40" s="16" t="s">
        <v>16</v>
      </c>
      <c r="C40" s="17"/>
      <c r="D40" s="17"/>
      <c r="E40" s="17"/>
      <c r="F40" s="16"/>
      <c r="G40" s="17"/>
      <c r="H40" s="20" t="s">
        <v>35</v>
      </c>
      <c r="I40" s="17"/>
      <c r="J40" s="20"/>
    </row>
    <row r="41" spans="1:10">
      <c r="A41" s="273"/>
      <c r="B41" s="16" t="s">
        <v>16</v>
      </c>
      <c r="C41" s="17"/>
      <c r="D41" s="17"/>
      <c r="E41" s="17"/>
      <c r="F41" s="17"/>
      <c r="G41" s="17"/>
      <c r="H41" s="20" t="s">
        <v>36</v>
      </c>
      <c r="I41" s="17"/>
      <c r="J41" s="20"/>
    </row>
    <row r="42" spans="1:10">
      <c r="A42" s="273"/>
      <c r="B42" s="16" t="s">
        <v>16</v>
      </c>
      <c r="C42" s="17"/>
      <c r="D42" s="17"/>
      <c r="E42" s="17"/>
      <c r="F42" s="17"/>
      <c r="G42" s="17"/>
      <c r="H42" s="20" t="s">
        <v>37</v>
      </c>
      <c r="I42" s="17"/>
      <c r="J42" s="20"/>
    </row>
    <row r="43" spans="1:10" ht="13.5" thickBot="1">
      <c r="A43" s="274"/>
      <c r="B43" s="16" t="s">
        <v>16</v>
      </c>
      <c r="C43" s="17"/>
      <c r="D43" s="17"/>
      <c r="E43" s="17"/>
      <c r="F43" s="17"/>
      <c r="G43" s="17"/>
      <c r="H43" s="20" t="s">
        <v>38</v>
      </c>
      <c r="I43" s="17"/>
      <c r="J43" s="20"/>
    </row>
    <row r="44" spans="1:10" ht="13.5" thickTop="1">
      <c r="A44" s="272">
        <v>46116</v>
      </c>
      <c r="B44" s="16" t="s">
        <v>16</v>
      </c>
      <c r="C44" s="17"/>
      <c r="D44" s="17"/>
      <c r="E44" s="17"/>
      <c r="F44" s="17"/>
      <c r="G44" s="17"/>
      <c r="H44" s="20" t="s">
        <v>17</v>
      </c>
      <c r="I44" s="17"/>
      <c r="J44" s="20"/>
    </row>
    <row r="45" spans="1:10" ht="14.25">
      <c r="A45" s="273"/>
      <c r="B45" s="16" t="s">
        <v>16</v>
      </c>
      <c r="C45" s="17"/>
      <c r="D45" s="17"/>
      <c r="E45" s="265"/>
      <c r="F45" s="265"/>
      <c r="G45" s="17"/>
      <c r="H45" s="20" t="s">
        <v>22</v>
      </c>
      <c r="I45" s="17"/>
      <c r="J45" s="20"/>
    </row>
    <row r="46" spans="1:10">
      <c r="A46" s="273"/>
      <c r="B46" s="16" t="s">
        <v>16</v>
      </c>
      <c r="C46" s="17"/>
      <c r="D46" s="17"/>
      <c r="E46" s="17"/>
      <c r="F46" s="17"/>
      <c r="G46" s="17"/>
      <c r="H46" s="20" t="s">
        <v>24</v>
      </c>
      <c r="I46" s="17"/>
      <c r="J46" s="20"/>
    </row>
    <row r="47" spans="1:10">
      <c r="A47" s="273"/>
      <c r="B47" s="16" t="s">
        <v>16</v>
      </c>
      <c r="C47" s="17"/>
      <c r="D47" s="17"/>
      <c r="E47" s="17"/>
      <c r="F47" s="17"/>
      <c r="G47" s="17"/>
      <c r="H47" s="20" t="s">
        <v>25</v>
      </c>
      <c r="I47" s="17"/>
      <c r="J47" s="20"/>
    </row>
    <row r="48" spans="1:10">
      <c r="A48" s="273"/>
      <c r="B48" s="16" t="s">
        <v>16</v>
      </c>
      <c r="C48" s="17"/>
      <c r="D48" s="17"/>
      <c r="E48" s="17"/>
      <c r="F48" s="17"/>
      <c r="G48" s="17"/>
      <c r="H48" s="20" t="s">
        <v>26</v>
      </c>
      <c r="I48" s="17"/>
      <c r="J48" s="20"/>
    </row>
    <row r="49" spans="1:10" ht="14.25">
      <c r="A49" s="273"/>
      <c r="B49" s="16" t="s">
        <v>16</v>
      </c>
      <c r="C49" s="17"/>
      <c r="D49" s="17"/>
      <c r="E49" s="267"/>
      <c r="F49" s="22"/>
      <c r="G49" s="17"/>
      <c r="H49" s="20" t="s">
        <v>27</v>
      </c>
      <c r="I49" s="17"/>
      <c r="J49" s="20"/>
    </row>
    <row r="50" spans="1:10">
      <c r="A50" s="273"/>
      <c r="B50" s="16" t="s">
        <v>16</v>
      </c>
      <c r="C50" s="17"/>
      <c r="D50" s="17"/>
      <c r="E50" s="17"/>
      <c r="F50" s="17"/>
      <c r="G50" s="17"/>
      <c r="H50" s="20" t="s">
        <v>28</v>
      </c>
      <c r="I50" s="17"/>
      <c r="J50" s="20"/>
    </row>
    <row r="51" spans="1:10">
      <c r="A51" s="273"/>
      <c r="B51" s="16" t="s">
        <v>16</v>
      </c>
      <c r="C51" s="17"/>
      <c r="D51" s="17"/>
      <c r="E51" s="17"/>
      <c r="F51" s="17"/>
      <c r="G51" s="17"/>
      <c r="H51" s="20" t="s">
        <v>29</v>
      </c>
      <c r="I51" s="17"/>
      <c r="J51" s="20"/>
    </row>
    <row r="52" spans="1:10">
      <c r="A52" s="273"/>
      <c r="B52" s="16" t="s">
        <v>16</v>
      </c>
      <c r="C52" s="17"/>
      <c r="D52" s="17"/>
      <c r="E52" s="17"/>
      <c r="F52" s="17"/>
      <c r="G52" s="17"/>
      <c r="H52" s="20" t="s">
        <v>30</v>
      </c>
      <c r="I52" s="17"/>
      <c r="J52" s="20"/>
    </row>
    <row r="53" spans="1:10">
      <c r="A53" s="273"/>
      <c r="B53" s="16" t="s">
        <v>16</v>
      </c>
      <c r="C53" s="17"/>
      <c r="D53" s="17"/>
      <c r="E53" s="17"/>
      <c r="F53" s="17"/>
      <c r="G53" s="17"/>
      <c r="H53" s="20" t="s">
        <v>34</v>
      </c>
      <c r="I53" s="17"/>
      <c r="J53" s="20"/>
    </row>
    <row r="54" spans="1:10">
      <c r="A54" s="273"/>
      <c r="B54" s="16" t="s">
        <v>16</v>
      </c>
      <c r="C54" s="17"/>
      <c r="D54" s="17"/>
      <c r="E54" s="17"/>
      <c r="F54" s="17"/>
      <c r="G54" s="17"/>
      <c r="H54" s="20" t="s">
        <v>35</v>
      </c>
      <c r="I54" s="17"/>
      <c r="J54" s="20"/>
    </row>
    <row r="55" spans="1:10">
      <c r="A55" s="273"/>
      <c r="B55" s="16" t="s">
        <v>16</v>
      </c>
      <c r="C55" s="17"/>
      <c r="D55" s="17"/>
      <c r="E55" s="17"/>
      <c r="F55" s="17"/>
      <c r="G55" s="17"/>
      <c r="H55" s="20" t="s">
        <v>36</v>
      </c>
      <c r="I55" s="17"/>
      <c r="J55" s="20"/>
    </row>
    <row r="56" spans="1:10">
      <c r="A56" s="273"/>
      <c r="B56" s="16" t="s">
        <v>16</v>
      </c>
      <c r="C56" s="17"/>
      <c r="D56" s="17"/>
      <c r="E56" s="17"/>
      <c r="F56" s="17"/>
      <c r="G56" s="17"/>
      <c r="H56" s="20" t="s">
        <v>37</v>
      </c>
      <c r="I56" s="17"/>
      <c r="J56" s="20"/>
    </row>
    <row r="57" spans="1:10" ht="13.5" thickBot="1">
      <c r="A57" s="274"/>
      <c r="B57" s="16" t="s">
        <v>16</v>
      </c>
      <c r="C57" s="17"/>
      <c r="D57" s="17"/>
      <c r="E57" s="17"/>
      <c r="F57" s="17"/>
      <c r="G57" s="17"/>
      <c r="H57" s="20" t="s">
        <v>38</v>
      </c>
      <c r="I57" s="17"/>
      <c r="J57" s="20"/>
    </row>
    <row r="58" spans="1:10" ht="13.5" thickTop="1">
      <c r="A58" s="272">
        <v>46117</v>
      </c>
      <c r="B58" s="16" t="s">
        <v>16</v>
      </c>
      <c r="C58" s="17"/>
      <c r="D58" s="17"/>
      <c r="E58" s="17"/>
      <c r="F58" s="17"/>
      <c r="G58" s="17"/>
      <c r="H58" s="50" t="s">
        <v>17</v>
      </c>
      <c r="I58" s="17"/>
      <c r="J58" s="20"/>
    </row>
    <row r="59" spans="1:10">
      <c r="A59" s="273"/>
      <c r="B59" s="16" t="s">
        <v>16</v>
      </c>
      <c r="C59" s="17"/>
      <c r="D59" s="17"/>
      <c r="E59" s="17"/>
      <c r="F59" s="17"/>
      <c r="G59" s="17"/>
      <c r="H59" s="50" t="s">
        <v>22</v>
      </c>
      <c r="I59" s="17"/>
      <c r="J59" s="20"/>
    </row>
    <row r="60" spans="1:10" ht="14.25">
      <c r="A60" s="273"/>
      <c r="B60" s="16" t="s">
        <v>16</v>
      </c>
      <c r="C60" s="17"/>
      <c r="D60" s="17"/>
      <c r="E60" s="267"/>
      <c r="F60" s="22"/>
      <c r="G60" s="17"/>
      <c r="H60" s="50" t="s">
        <v>24</v>
      </c>
      <c r="I60" s="17"/>
      <c r="J60" s="20"/>
    </row>
    <row r="61" spans="1:10">
      <c r="A61" s="273"/>
      <c r="B61" s="16" t="s">
        <v>16</v>
      </c>
      <c r="C61" s="17"/>
      <c r="D61" s="17"/>
      <c r="E61" s="17"/>
      <c r="F61" s="17"/>
      <c r="G61" s="17"/>
      <c r="H61" s="50" t="s">
        <v>25</v>
      </c>
      <c r="I61" s="17"/>
      <c r="J61" s="20"/>
    </row>
    <row r="62" spans="1:10">
      <c r="A62" s="273"/>
      <c r="B62" s="16" t="s">
        <v>16</v>
      </c>
      <c r="C62" s="17"/>
      <c r="D62" s="17"/>
      <c r="E62" s="17"/>
      <c r="F62" s="17"/>
      <c r="G62" s="17"/>
      <c r="H62" s="50" t="s">
        <v>26</v>
      </c>
      <c r="I62" s="17"/>
      <c r="J62" s="20"/>
    </row>
    <row r="63" spans="1:10">
      <c r="A63" s="273"/>
      <c r="B63" s="16" t="s">
        <v>16</v>
      </c>
      <c r="C63" s="17"/>
      <c r="D63" s="17"/>
      <c r="E63" s="17"/>
      <c r="F63" s="17"/>
      <c r="G63" s="17"/>
      <c r="H63" s="50" t="s">
        <v>27</v>
      </c>
      <c r="I63" s="17"/>
      <c r="J63" s="20"/>
    </row>
    <row r="64" spans="1:10">
      <c r="A64" s="273"/>
      <c r="B64" s="16" t="s">
        <v>16</v>
      </c>
      <c r="C64" s="17"/>
      <c r="D64" s="17"/>
      <c r="E64" s="17"/>
      <c r="F64" s="17"/>
      <c r="G64" s="17"/>
      <c r="H64" s="50" t="s">
        <v>28</v>
      </c>
      <c r="I64" s="17"/>
      <c r="J64" s="20"/>
    </row>
    <row r="65" spans="1:10" ht="14.25">
      <c r="A65" s="273"/>
      <c r="B65" s="16" t="s">
        <v>16</v>
      </c>
      <c r="C65" s="17"/>
      <c r="D65" s="17"/>
      <c r="E65" s="268"/>
      <c r="F65" s="37"/>
      <c r="G65" s="17"/>
      <c r="H65" s="50" t="s">
        <v>29</v>
      </c>
      <c r="I65" s="17"/>
      <c r="J65" s="20"/>
    </row>
    <row r="66" spans="1:10">
      <c r="A66" s="273"/>
      <c r="B66" s="16" t="s">
        <v>16</v>
      </c>
      <c r="C66" s="17"/>
      <c r="D66" s="17"/>
      <c r="E66" s="17"/>
      <c r="F66" s="17"/>
      <c r="G66" s="17"/>
      <c r="H66" s="50" t="s">
        <v>30</v>
      </c>
      <c r="I66" s="17"/>
      <c r="J66" s="20"/>
    </row>
    <row r="67" spans="1:10">
      <c r="A67" s="273"/>
      <c r="B67" s="16" t="s">
        <v>16</v>
      </c>
      <c r="C67" s="17"/>
      <c r="D67" s="17"/>
      <c r="E67" s="17"/>
      <c r="F67" s="17"/>
      <c r="G67" s="17"/>
      <c r="H67" s="50" t="s">
        <v>34</v>
      </c>
      <c r="I67" s="17"/>
      <c r="J67" s="20"/>
    </row>
    <row r="68" spans="1:10">
      <c r="A68" s="273"/>
      <c r="B68" s="16" t="s">
        <v>16</v>
      </c>
      <c r="C68" s="17"/>
      <c r="D68" s="17"/>
      <c r="E68" s="17"/>
      <c r="F68" s="17"/>
      <c r="G68" s="17"/>
      <c r="H68" s="50" t="s">
        <v>35</v>
      </c>
      <c r="I68" s="17"/>
      <c r="J68" s="20"/>
    </row>
    <row r="69" spans="1:10">
      <c r="A69" s="273"/>
      <c r="B69" s="16" t="s">
        <v>16</v>
      </c>
      <c r="C69" s="17"/>
      <c r="D69" s="17"/>
      <c r="E69" s="17"/>
      <c r="F69" s="17"/>
      <c r="G69" s="17"/>
      <c r="H69" s="70" t="s">
        <v>36</v>
      </c>
      <c r="I69" s="17"/>
      <c r="J69" s="17"/>
    </row>
    <row r="70" spans="1:10">
      <c r="A70" s="273"/>
      <c r="B70" s="16" t="s">
        <v>16</v>
      </c>
      <c r="C70" s="17"/>
      <c r="D70" s="17"/>
      <c r="E70" s="17"/>
      <c r="F70" s="17"/>
      <c r="G70" s="17"/>
      <c r="H70" s="70" t="s">
        <v>37</v>
      </c>
      <c r="I70" s="17"/>
      <c r="J70" s="17"/>
    </row>
    <row r="71" spans="1:10" ht="13.5" thickBot="1">
      <c r="A71" s="274"/>
      <c r="B71" s="16" t="s">
        <v>16</v>
      </c>
      <c r="C71" s="17"/>
      <c r="D71" s="17"/>
      <c r="E71" s="17"/>
      <c r="F71" s="17"/>
      <c r="G71" s="17"/>
      <c r="H71" s="50" t="s">
        <v>38</v>
      </c>
      <c r="I71" s="17"/>
      <c r="J71" s="20"/>
    </row>
    <row r="72" spans="1:10" ht="13.5" thickTop="1">
      <c r="A72" s="272">
        <v>46118</v>
      </c>
      <c r="B72" s="16" t="s">
        <v>78</v>
      </c>
      <c r="C72" s="17"/>
      <c r="D72" s="17"/>
      <c r="E72" s="17"/>
      <c r="F72" s="41"/>
      <c r="G72" s="66"/>
      <c r="H72" s="50" t="s">
        <v>17</v>
      </c>
      <c r="I72" s="17"/>
      <c r="J72" s="20"/>
    </row>
    <row r="73" spans="1:10">
      <c r="A73" s="273"/>
      <c r="B73" s="16" t="s">
        <v>78</v>
      </c>
      <c r="C73" s="17"/>
      <c r="D73" s="17"/>
      <c r="E73" s="17"/>
      <c r="F73" s="17"/>
      <c r="G73" s="17"/>
      <c r="H73" s="50" t="s">
        <v>22</v>
      </c>
      <c r="I73" s="17"/>
      <c r="J73" s="20"/>
    </row>
    <row r="74" spans="1:10">
      <c r="A74" s="273"/>
      <c r="B74" s="16" t="s">
        <v>78</v>
      </c>
      <c r="C74" s="17"/>
      <c r="D74" s="17"/>
      <c r="E74" s="17"/>
      <c r="F74" s="17"/>
      <c r="G74" s="17"/>
      <c r="H74" s="50" t="s">
        <v>24</v>
      </c>
      <c r="I74" s="17"/>
      <c r="J74" s="20"/>
    </row>
    <row r="75" spans="1:10">
      <c r="A75" s="273"/>
      <c r="B75" s="16" t="s">
        <v>78</v>
      </c>
      <c r="C75" s="17"/>
      <c r="D75" s="17"/>
      <c r="E75" s="17"/>
      <c r="F75" s="17"/>
      <c r="G75" s="17"/>
      <c r="H75" s="50" t="s">
        <v>25</v>
      </c>
      <c r="I75" s="17"/>
      <c r="J75" s="20"/>
    </row>
    <row r="76" spans="1:10">
      <c r="A76" s="273"/>
      <c r="B76" s="16" t="s">
        <v>78</v>
      </c>
      <c r="C76" s="17"/>
      <c r="D76" s="17"/>
      <c r="E76" s="17"/>
      <c r="F76" s="17"/>
      <c r="G76" s="17"/>
      <c r="H76" s="50" t="s">
        <v>26</v>
      </c>
      <c r="I76" s="17"/>
      <c r="J76" s="20"/>
    </row>
    <row r="77" spans="1:10">
      <c r="A77" s="273"/>
      <c r="B77" s="16" t="s">
        <v>78</v>
      </c>
      <c r="C77" s="17"/>
      <c r="D77" s="17"/>
      <c r="E77" s="17"/>
      <c r="F77" s="17"/>
      <c r="G77" s="17"/>
      <c r="H77" s="50" t="s">
        <v>27</v>
      </c>
      <c r="I77" s="17"/>
      <c r="J77" s="20"/>
    </row>
    <row r="78" spans="1:10">
      <c r="A78" s="273"/>
      <c r="B78" s="16" t="s">
        <v>78</v>
      </c>
      <c r="C78" s="17"/>
      <c r="D78" s="17"/>
      <c r="E78" s="17"/>
      <c r="F78" s="17"/>
      <c r="G78" s="17"/>
      <c r="H78" s="50" t="s">
        <v>28</v>
      </c>
      <c r="I78" s="17"/>
      <c r="J78" s="20"/>
    </row>
    <row r="79" spans="1:10">
      <c r="A79" s="273"/>
      <c r="B79" s="16" t="s">
        <v>78</v>
      </c>
      <c r="C79" s="17"/>
      <c r="D79" s="17"/>
      <c r="E79" s="17"/>
      <c r="F79" s="17"/>
      <c r="G79" s="17"/>
      <c r="H79" s="50" t="s">
        <v>29</v>
      </c>
      <c r="I79" s="17"/>
      <c r="J79" s="20"/>
    </row>
    <row r="80" spans="1:10">
      <c r="A80" s="273"/>
      <c r="B80" s="16" t="s">
        <v>78</v>
      </c>
      <c r="C80" s="17"/>
      <c r="D80" s="17"/>
      <c r="E80" s="17"/>
      <c r="F80" s="17"/>
      <c r="G80" s="17"/>
      <c r="H80" s="50" t="s">
        <v>30</v>
      </c>
      <c r="I80" s="17"/>
      <c r="J80" s="20"/>
    </row>
    <row r="81" spans="1:10">
      <c r="A81" s="273"/>
      <c r="B81" s="16" t="s">
        <v>78</v>
      </c>
      <c r="C81" s="17"/>
      <c r="D81" s="17"/>
      <c r="E81" s="17"/>
      <c r="F81" s="17"/>
      <c r="G81" s="17"/>
      <c r="H81" s="50" t="s">
        <v>34</v>
      </c>
      <c r="I81" s="17"/>
      <c r="J81" s="20"/>
    </row>
    <row r="82" spans="1:10">
      <c r="A82" s="273"/>
      <c r="B82" s="16" t="s">
        <v>78</v>
      </c>
      <c r="C82" s="17"/>
      <c r="D82" s="17"/>
      <c r="E82" s="17"/>
      <c r="F82" s="17"/>
      <c r="G82" s="17"/>
      <c r="H82" s="70" t="s">
        <v>35</v>
      </c>
      <c r="I82" s="17"/>
      <c r="J82" s="17"/>
    </row>
    <row r="83" spans="1:10">
      <c r="A83" s="273"/>
      <c r="B83" s="16" t="s">
        <v>78</v>
      </c>
      <c r="C83" s="17"/>
      <c r="D83" s="17"/>
      <c r="E83" s="17"/>
      <c r="F83" s="17"/>
      <c r="G83" s="17"/>
      <c r="H83" s="50" t="s">
        <v>36</v>
      </c>
      <c r="I83" s="17"/>
      <c r="J83" s="20"/>
    </row>
    <row r="84" spans="1:10" ht="14.25">
      <c r="A84" s="273"/>
      <c r="B84" s="16" t="s">
        <v>78</v>
      </c>
      <c r="C84" s="17"/>
      <c r="D84" s="17"/>
      <c r="E84" s="267"/>
      <c r="F84" s="17"/>
      <c r="G84" s="17"/>
      <c r="H84" s="50" t="s">
        <v>37</v>
      </c>
      <c r="I84" s="17"/>
      <c r="J84" s="20"/>
    </row>
    <row r="85" spans="1:10" ht="13.5" thickBot="1">
      <c r="A85" s="274"/>
      <c r="B85" s="16" t="s">
        <v>78</v>
      </c>
      <c r="C85" s="17"/>
      <c r="D85" s="17"/>
      <c r="E85" s="17"/>
      <c r="F85" s="17"/>
      <c r="G85" s="17"/>
      <c r="H85" s="50" t="s">
        <v>38</v>
      </c>
      <c r="I85" s="17"/>
      <c r="J85" s="20"/>
    </row>
    <row r="86" spans="1:10" ht="13.5" thickTop="1">
      <c r="A86" s="272">
        <v>46119</v>
      </c>
      <c r="B86" s="16" t="s">
        <v>78</v>
      </c>
      <c r="C86" s="17"/>
      <c r="D86" s="17"/>
      <c r="E86" s="17"/>
      <c r="F86" s="17"/>
      <c r="G86" s="17"/>
      <c r="H86" s="50" t="s">
        <v>17</v>
      </c>
      <c r="I86" s="17"/>
      <c r="J86" s="20"/>
    </row>
    <row r="87" spans="1:10">
      <c r="A87" s="273"/>
      <c r="B87" s="16" t="s">
        <v>78</v>
      </c>
      <c r="C87" s="17"/>
      <c r="D87" s="17"/>
      <c r="E87" s="17"/>
      <c r="F87" s="17"/>
      <c r="G87" s="17"/>
      <c r="H87" s="50" t="s">
        <v>22</v>
      </c>
      <c r="I87" s="17"/>
      <c r="J87" s="20"/>
    </row>
    <row r="88" spans="1:10">
      <c r="A88" s="273"/>
      <c r="B88" s="16" t="s">
        <v>78</v>
      </c>
      <c r="C88" s="17"/>
      <c r="D88" s="17"/>
      <c r="E88" s="17"/>
      <c r="F88" s="17"/>
      <c r="G88" s="17"/>
      <c r="H88" s="50" t="s">
        <v>24</v>
      </c>
      <c r="I88" s="17"/>
      <c r="J88" s="20"/>
    </row>
    <row r="89" spans="1:10">
      <c r="A89" s="273"/>
      <c r="B89" s="16" t="s">
        <v>78</v>
      </c>
      <c r="C89" s="17"/>
      <c r="D89" s="17"/>
      <c r="E89" s="17"/>
      <c r="F89" s="17"/>
      <c r="G89" s="17"/>
      <c r="H89" s="50" t="s">
        <v>25</v>
      </c>
      <c r="I89" s="17"/>
      <c r="J89" s="20"/>
    </row>
    <row r="90" spans="1:10">
      <c r="A90" s="273"/>
      <c r="B90" s="16" t="s">
        <v>78</v>
      </c>
      <c r="C90" s="17"/>
      <c r="D90" s="17"/>
      <c r="E90" s="17"/>
      <c r="F90" s="17"/>
      <c r="G90" s="17"/>
      <c r="H90" s="70" t="s">
        <v>26</v>
      </c>
      <c r="I90" s="17"/>
      <c r="J90" s="17"/>
    </row>
    <row r="91" spans="1:10">
      <c r="A91" s="273"/>
      <c r="B91" s="16" t="s">
        <v>78</v>
      </c>
      <c r="C91" s="17"/>
      <c r="D91" s="17"/>
      <c r="E91" s="17"/>
      <c r="F91" s="17"/>
      <c r="G91" s="17"/>
      <c r="H91" s="50" t="s">
        <v>27</v>
      </c>
      <c r="I91" s="17"/>
      <c r="J91" s="20"/>
    </row>
    <row r="92" spans="1:10">
      <c r="A92" s="273"/>
      <c r="B92" s="16" t="s">
        <v>78</v>
      </c>
      <c r="C92" s="17"/>
      <c r="D92" s="17"/>
      <c r="E92" s="17"/>
      <c r="F92" s="17"/>
      <c r="G92" s="17"/>
      <c r="H92" s="50" t="s">
        <v>28</v>
      </c>
      <c r="I92" s="17"/>
      <c r="J92" s="20"/>
    </row>
    <row r="93" spans="1:10" ht="14.25">
      <c r="A93" s="273"/>
      <c r="B93" s="16" t="s">
        <v>78</v>
      </c>
      <c r="C93" s="17"/>
      <c r="D93" s="17"/>
      <c r="E93" s="17"/>
      <c r="F93" s="265"/>
      <c r="G93" s="17"/>
      <c r="H93" s="50" t="s">
        <v>29</v>
      </c>
      <c r="I93" s="17"/>
      <c r="J93" s="20"/>
    </row>
    <row r="94" spans="1:10">
      <c r="A94" s="273"/>
      <c r="B94" s="16" t="s">
        <v>78</v>
      </c>
      <c r="C94" s="17"/>
      <c r="D94" s="17"/>
      <c r="E94" s="17"/>
      <c r="F94" s="17"/>
      <c r="G94" s="17"/>
      <c r="H94" s="50" t="s">
        <v>30</v>
      </c>
      <c r="I94" s="17"/>
      <c r="J94" s="20"/>
    </row>
    <row r="95" spans="1:10">
      <c r="A95" s="273"/>
      <c r="B95" s="16" t="s">
        <v>78</v>
      </c>
      <c r="C95" s="17"/>
      <c r="D95" s="17"/>
      <c r="E95" s="17"/>
      <c r="F95" s="17"/>
      <c r="G95" s="17"/>
      <c r="H95" s="50" t="s">
        <v>34</v>
      </c>
      <c r="I95" s="17"/>
      <c r="J95" s="20"/>
    </row>
    <row r="96" spans="1:10">
      <c r="A96" s="273"/>
      <c r="B96" s="16" t="s">
        <v>78</v>
      </c>
      <c r="C96" s="17"/>
      <c r="D96" s="17"/>
      <c r="E96" s="17"/>
      <c r="F96" s="17"/>
      <c r="G96" s="17"/>
      <c r="H96" s="70" t="s">
        <v>35</v>
      </c>
      <c r="I96" s="17"/>
      <c r="J96" s="17"/>
    </row>
    <row r="97" spans="1:10">
      <c r="A97" s="273"/>
      <c r="B97" s="16" t="s">
        <v>78</v>
      </c>
      <c r="C97" s="17"/>
      <c r="D97" s="17"/>
      <c r="E97" s="17"/>
      <c r="F97" s="17"/>
      <c r="G97" s="17"/>
      <c r="H97" s="50" t="s">
        <v>36</v>
      </c>
      <c r="I97" s="17"/>
      <c r="J97" s="20"/>
    </row>
    <row r="98" spans="1:10">
      <c r="A98" s="273"/>
      <c r="B98" s="16" t="s">
        <v>78</v>
      </c>
      <c r="C98" s="17"/>
      <c r="D98" s="17"/>
      <c r="E98" s="17"/>
      <c r="F98" s="17"/>
      <c r="G98" s="17"/>
      <c r="H98" s="50" t="s">
        <v>37</v>
      </c>
      <c r="I98" s="17"/>
      <c r="J98" s="20"/>
    </row>
    <row r="99" spans="1:10" ht="13.5" thickBot="1">
      <c r="A99" s="274"/>
      <c r="B99" s="16" t="s">
        <v>78</v>
      </c>
      <c r="C99" s="17"/>
      <c r="D99" s="17"/>
      <c r="E99" s="17"/>
      <c r="F99" s="17"/>
      <c r="G99" s="17"/>
      <c r="H99" s="50" t="s">
        <v>38</v>
      </c>
      <c r="I99" s="17"/>
      <c r="J99" s="20"/>
    </row>
    <row r="100" spans="1:10" ht="13.5" thickTop="1">
      <c r="A100" s="272">
        <v>46120</v>
      </c>
      <c r="B100" s="16" t="s">
        <v>51</v>
      </c>
      <c r="C100" s="17"/>
      <c r="D100" s="17"/>
      <c r="E100" s="17"/>
      <c r="F100" s="17"/>
      <c r="G100" s="17"/>
      <c r="H100" s="50" t="s">
        <v>17</v>
      </c>
      <c r="I100" s="17"/>
      <c r="J100" s="20"/>
    </row>
    <row r="101" spans="1:10">
      <c r="A101" s="273"/>
      <c r="B101" s="16" t="s">
        <v>51</v>
      </c>
      <c r="C101" s="17"/>
      <c r="D101" s="17"/>
      <c r="E101" s="17"/>
      <c r="F101" s="17"/>
      <c r="G101" s="17"/>
      <c r="H101" s="50" t="s">
        <v>22</v>
      </c>
      <c r="I101" s="17"/>
      <c r="J101" s="20"/>
    </row>
    <row r="102" spans="1:10">
      <c r="A102" s="273"/>
      <c r="B102" s="16" t="s">
        <v>51</v>
      </c>
      <c r="C102" s="17"/>
      <c r="D102" s="17"/>
      <c r="E102" s="17"/>
      <c r="F102" s="17"/>
      <c r="G102" s="17"/>
      <c r="H102" s="50" t="s">
        <v>24</v>
      </c>
      <c r="I102" s="17"/>
      <c r="J102" s="20"/>
    </row>
    <row r="103" spans="1:10" ht="14.25">
      <c r="A103" s="273"/>
      <c r="B103" s="16" t="s">
        <v>51</v>
      </c>
      <c r="C103" s="17"/>
      <c r="D103" s="17"/>
      <c r="E103" s="265"/>
      <c r="F103" s="45"/>
      <c r="G103" s="17"/>
      <c r="H103" s="50" t="s">
        <v>25</v>
      </c>
      <c r="I103" s="17"/>
      <c r="J103" s="20"/>
    </row>
    <row r="104" spans="1:10">
      <c r="A104" s="273"/>
      <c r="B104" s="16" t="s">
        <v>51</v>
      </c>
      <c r="C104" s="17"/>
      <c r="D104" s="17"/>
      <c r="E104" s="17"/>
      <c r="F104" s="17"/>
      <c r="G104" s="17"/>
      <c r="H104" s="50" t="s">
        <v>26</v>
      </c>
      <c r="I104" s="17"/>
      <c r="J104" s="20"/>
    </row>
    <row r="105" spans="1:10">
      <c r="A105" s="273"/>
      <c r="B105" s="16" t="s">
        <v>51</v>
      </c>
      <c r="C105" s="17"/>
      <c r="D105" s="17"/>
      <c r="E105" s="17"/>
      <c r="F105" s="17"/>
      <c r="G105" s="17"/>
      <c r="H105" s="50" t="s">
        <v>27</v>
      </c>
      <c r="I105" s="17"/>
      <c r="J105" s="20"/>
    </row>
    <row r="106" spans="1:10">
      <c r="A106" s="273"/>
      <c r="B106" s="16" t="s">
        <v>51</v>
      </c>
      <c r="C106" s="17"/>
      <c r="D106" s="17"/>
      <c r="E106" s="17"/>
      <c r="F106" s="17"/>
      <c r="G106" s="17"/>
      <c r="H106" s="50" t="s">
        <v>28</v>
      </c>
      <c r="I106" s="17"/>
      <c r="J106" s="20"/>
    </row>
    <row r="107" spans="1:10">
      <c r="A107" s="273"/>
      <c r="B107" s="16" t="s">
        <v>51</v>
      </c>
      <c r="C107" s="17"/>
      <c r="D107" s="17"/>
      <c r="E107" s="17"/>
      <c r="F107" s="17"/>
      <c r="G107" s="17"/>
      <c r="H107" s="50" t="s">
        <v>29</v>
      </c>
      <c r="I107" s="17"/>
      <c r="J107" s="20"/>
    </row>
    <row r="108" spans="1:10">
      <c r="A108" s="273"/>
      <c r="B108" s="16" t="s">
        <v>51</v>
      </c>
      <c r="C108" s="17"/>
      <c r="D108" s="17"/>
      <c r="E108" s="17"/>
      <c r="F108" s="17"/>
      <c r="G108" s="17"/>
      <c r="H108" s="70" t="s">
        <v>30</v>
      </c>
      <c r="I108" s="17"/>
      <c r="J108" s="17"/>
    </row>
    <row r="109" spans="1:10">
      <c r="A109" s="273"/>
      <c r="B109" s="16" t="s">
        <v>51</v>
      </c>
      <c r="C109" s="17"/>
      <c r="D109" s="17"/>
      <c r="E109" s="17"/>
      <c r="F109" s="17"/>
      <c r="G109" s="17"/>
      <c r="H109" s="50" t="s">
        <v>34</v>
      </c>
      <c r="I109" s="17"/>
      <c r="J109" s="20"/>
    </row>
    <row r="110" spans="1:10">
      <c r="A110" s="273"/>
      <c r="B110" s="16" t="s">
        <v>51</v>
      </c>
      <c r="C110" s="17"/>
      <c r="D110" s="17"/>
      <c r="E110" s="17"/>
      <c r="F110" s="17"/>
      <c r="G110" s="17"/>
      <c r="H110" s="50" t="s">
        <v>35</v>
      </c>
      <c r="I110" s="17"/>
      <c r="J110" s="20"/>
    </row>
    <row r="111" spans="1:10">
      <c r="A111" s="273"/>
      <c r="B111" s="16" t="s">
        <v>51</v>
      </c>
      <c r="C111" s="17"/>
      <c r="D111" s="17"/>
      <c r="E111" s="17"/>
      <c r="F111" s="17"/>
      <c r="G111" s="17"/>
      <c r="H111" s="50" t="s">
        <v>36</v>
      </c>
      <c r="I111" s="17"/>
      <c r="J111" s="20"/>
    </row>
    <row r="112" spans="1:10">
      <c r="A112" s="273"/>
      <c r="B112" s="16" t="s">
        <v>51</v>
      </c>
      <c r="C112" s="17"/>
      <c r="D112" s="17"/>
      <c r="E112" s="17"/>
      <c r="F112" s="17"/>
      <c r="G112" s="17"/>
      <c r="H112" s="50" t="s">
        <v>37</v>
      </c>
      <c r="I112" s="17"/>
      <c r="J112" s="20"/>
    </row>
    <row r="113" spans="1:10" ht="13.5" thickBot="1">
      <c r="A113" s="274"/>
      <c r="B113" s="16" t="s">
        <v>51</v>
      </c>
      <c r="C113" s="17"/>
      <c r="D113" s="17"/>
      <c r="E113" s="17"/>
      <c r="F113" s="17"/>
      <c r="G113" s="17"/>
      <c r="H113" s="50" t="s">
        <v>38</v>
      </c>
      <c r="I113" s="17"/>
      <c r="J113" s="20"/>
    </row>
    <row r="114" spans="1:10" ht="13.5" thickTop="1">
      <c r="A114" s="272">
        <v>46121</v>
      </c>
      <c r="B114" s="16" t="s">
        <v>51</v>
      </c>
      <c r="C114" s="17"/>
      <c r="D114" s="17"/>
      <c r="E114" s="17"/>
      <c r="F114" s="17"/>
      <c r="G114" s="17"/>
      <c r="H114" s="50" t="s">
        <v>17</v>
      </c>
      <c r="I114" s="17"/>
      <c r="J114" s="20"/>
    </row>
    <row r="115" spans="1:10">
      <c r="A115" s="273"/>
      <c r="B115" s="16" t="s">
        <v>51</v>
      </c>
      <c r="C115" s="17"/>
      <c r="D115" s="17"/>
      <c r="E115" s="17"/>
      <c r="F115" s="17"/>
      <c r="G115" s="17"/>
      <c r="H115" s="50" t="s">
        <v>22</v>
      </c>
      <c r="I115" s="17"/>
      <c r="J115" s="20"/>
    </row>
    <row r="116" spans="1:10">
      <c r="A116" s="273"/>
      <c r="B116" s="16" t="s">
        <v>51</v>
      </c>
      <c r="C116" s="17"/>
      <c r="D116" s="17"/>
      <c r="E116" s="17"/>
      <c r="F116" s="17"/>
      <c r="G116" s="17"/>
      <c r="H116" s="50" t="s">
        <v>24</v>
      </c>
      <c r="I116" s="17"/>
      <c r="J116" s="20"/>
    </row>
    <row r="117" spans="1:10">
      <c r="A117" s="273"/>
      <c r="B117" s="16" t="s">
        <v>51</v>
      </c>
      <c r="C117" s="17"/>
      <c r="D117" s="17"/>
      <c r="E117" s="17"/>
      <c r="F117" s="17"/>
      <c r="G117" s="17"/>
      <c r="H117" s="50" t="s">
        <v>25</v>
      </c>
      <c r="I117" s="17"/>
      <c r="J117" s="20"/>
    </row>
    <row r="118" spans="1:10">
      <c r="A118" s="273"/>
      <c r="B118" s="16" t="s">
        <v>51</v>
      </c>
      <c r="C118" s="17"/>
      <c r="D118" s="17"/>
      <c r="E118" s="17"/>
      <c r="F118" s="17"/>
      <c r="G118" s="17"/>
      <c r="H118" s="50" t="s">
        <v>26</v>
      </c>
      <c r="I118" s="17"/>
      <c r="J118" s="20"/>
    </row>
    <row r="119" spans="1:10">
      <c r="A119" s="273"/>
      <c r="B119" s="16" t="s">
        <v>51</v>
      </c>
      <c r="C119" s="17"/>
      <c r="D119" s="17"/>
      <c r="E119" s="17"/>
      <c r="F119" s="17"/>
      <c r="G119" s="17"/>
      <c r="H119" s="70" t="s">
        <v>27</v>
      </c>
      <c r="I119" s="17"/>
      <c r="J119" s="17"/>
    </row>
    <row r="120" spans="1:10">
      <c r="A120" s="273"/>
      <c r="B120" s="16" t="s">
        <v>51</v>
      </c>
      <c r="C120" s="17"/>
      <c r="D120" s="17"/>
      <c r="E120" s="17"/>
      <c r="F120" s="17"/>
      <c r="G120" s="17"/>
      <c r="H120" s="50" t="s">
        <v>28</v>
      </c>
      <c r="I120" s="17"/>
      <c r="J120" s="20"/>
    </row>
    <row r="121" spans="1:10">
      <c r="A121" s="273"/>
      <c r="B121" s="16" t="s">
        <v>51</v>
      </c>
      <c r="C121" s="17"/>
      <c r="D121" s="17"/>
      <c r="E121" s="46"/>
      <c r="F121" s="46"/>
      <c r="G121" s="17"/>
      <c r="H121" s="50" t="s">
        <v>29</v>
      </c>
      <c r="I121" s="17"/>
      <c r="J121" s="47"/>
    </row>
    <row r="122" spans="1:10">
      <c r="A122" s="273"/>
      <c r="B122" s="16" t="s">
        <v>51</v>
      </c>
      <c r="C122" s="17"/>
      <c r="D122" s="17"/>
      <c r="E122" s="17"/>
      <c r="F122" s="17"/>
      <c r="G122" s="17"/>
      <c r="H122" s="50" t="s">
        <v>30</v>
      </c>
      <c r="I122" s="17"/>
      <c r="J122" s="20"/>
    </row>
    <row r="123" spans="1:10">
      <c r="A123" s="273"/>
      <c r="B123" s="16" t="s">
        <v>51</v>
      </c>
      <c r="C123" s="17"/>
      <c r="D123" s="17"/>
      <c r="E123" s="17"/>
      <c r="F123" s="17"/>
      <c r="G123" s="17"/>
      <c r="H123" s="50" t="s">
        <v>34</v>
      </c>
      <c r="I123" s="17"/>
      <c r="J123" s="20"/>
    </row>
    <row r="124" spans="1:10">
      <c r="A124" s="273"/>
      <c r="B124" s="16" t="s">
        <v>51</v>
      </c>
      <c r="C124" s="17"/>
      <c r="D124" s="17"/>
      <c r="E124" s="17"/>
      <c r="F124" s="17"/>
      <c r="G124" s="17"/>
      <c r="H124" s="50" t="s">
        <v>35</v>
      </c>
      <c r="I124" s="17"/>
      <c r="J124" s="20"/>
    </row>
    <row r="125" spans="1:10">
      <c r="A125" s="273"/>
      <c r="B125" s="16" t="s">
        <v>51</v>
      </c>
      <c r="C125" s="17"/>
      <c r="D125" s="17"/>
      <c r="E125" s="17"/>
      <c r="F125" s="17"/>
      <c r="G125" s="17"/>
      <c r="H125" s="50" t="s">
        <v>36</v>
      </c>
      <c r="I125" s="17"/>
      <c r="J125" s="20"/>
    </row>
    <row r="126" spans="1:10">
      <c r="A126" s="273"/>
      <c r="B126" s="16" t="s">
        <v>51</v>
      </c>
      <c r="C126" s="17"/>
      <c r="D126" s="17"/>
      <c r="E126" s="17"/>
      <c r="F126" s="17"/>
      <c r="G126" s="17"/>
      <c r="H126" s="50" t="s">
        <v>37</v>
      </c>
      <c r="I126" s="17"/>
      <c r="J126" s="20"/>
    </row>
    <row r="127" spans="1:10" ht="15" thickBot="1">
      <c r="A127" s="274"/>
      <c r="B127" s="16" t="s">
        <v>51</v>
      </c>
      <c r="C127" s="17"/>
      <c r="D127" s="17"/>
      <c r="E127" s="17"/>
      <c r="F127" s="265"/>
      <c r="G127" s="17"/>
      <c r="H127" s="50" t="s">
        <v>38</v>
      </c>
      <c r="I127" s="17"/>
      <c r="J127" s="20"/>
    </row>
    <row r="128" spans="1:10" ht="13.5" thickTop="1">
      <c r="A128" s="272">
        <v>46122</v>
      </c>
      <c r="B128" s="16" t="s">
        <v>16</v>
      </c>
      <c r="C128" s="17"/>
      <c r="D128" s="17"/>
      <c r="E128" s="17"/>
      <c r="F128" s="17"/>
      <c r="G128" s="17"/>
      <c r="H128" s="50" t="s">
        <v>17</v>
      </c>
      <c r="I128" s="17"/>
      <c r="J128" s="20"/>
    </row>
    <row r="129" spans="1:10">
      <c r="A129" s="273"/>
      <c r="B129" s="16" t="s">
        <v>16</v>
      </c>
      <c r="C129" s="17"/>
      <c r="D129" s="17"/>
      <c r="E129" s="17"/>
      <c r="F129" s="17"/>
      <c r="G129" s="17"/>
      <c r="H129" s="50" t="s">
        <v>22</v>
      </c>
      <c r="I129" s="17"/>
      <c r="J129" s="20"/>
    </row>
    <row r="130" spans="1:10">
      <c r="A130" s="273"/>
      <c r="B130" s="16" t="s">
        <v>16</v>
      </c>
      <c r="C130" s="17"/>
      <c r="D130" s="17"/>
      <c r="E130" s="17"/>
      <c r="F130" s="17"/>
      <c r="G130" s="17"/>
      <c r="H130" s="50" t="s">
        <v>24</v>
      </c>
      <c r="I130" s="17"/>
      <c r="J130" s="20"/>
    </row>
    <row r="131" spans="1:10">
      <c r="A131" s="273"/>
      <c r="B131" s="16" t="s">
        <v>16</v>
      </c>
      <c r="C131" s="17"/>
      <c r="D131" s="17"/>
      <c r="E131" s="17"/>
      <c r="F131" s="17"/>
      <c r="G131" s="17"/>
      <c r="H131" s="50" t="s">
        <v>25</v>
      </c>
      <c r="I131" s="17"/>
      <c r="J131" s="20"/>
    </row>
    <row r="132" spans="1:10">
      <c r="A132" s="273"/>
      <c r="B132" s="16" t="s">
        <v>16</v>
      </c>
      <c r="C132" s="17"/>
      <c r="D132" s="17"/>
      <c r="E132" s="17"/>
      <c r="F132" s="17"/>
      <c r="G132" s="17"/>
      <c r="H132" s="50" t="s">
        <v>26</v>
      </c>
      <c r="I132" s="17"/>
      <c r="J132" s="20"/>
    </row>
    <row r="133" spans="1:10">
      <c r="A133" s="273"/>
      <c r="B133" s="16" t="s">
        <v>16</v>
      </c>
      <c r="C133" s="17"/>
      <c r="D133" s="17"/>
      <c r="E133" s="17"/>
      <c r="F133" s="17"/>
      <c r="G133" s="17"/>
      <c r="H133" s="50" t="s">
        <v>27</v>
      </c>
      <c r="I133" s="17"/>
      <c r="J133" s="20"/>
    </row>
    <row r="134" spans="1:10">
      <c r="A134" s="273"/>
      <c r="B134" s="16" t="s">
        <v>16</v>
      </c>
      <c r="C134" s="17"/>
      <c r="D134" s="17"/>
      <c r="E134" s="17"/>
      <c r="F134" s="17"/>
      <c r="G134" s="17"/>
      <c r="H134" s="50" t="s">
        <v>28</v>
      </c>
      <c r="I134" s="17"/>
      <c r="J134" s="20"/>
    </row>
    <row r="135" spans="1:10">
      <c r="A135" s="273"/>
      <c r="B135" s="16" t="s">
        <v>16</v>
      </c>
      <c r="C135" s="17"/>
      <c r="D135" s="17"/>
      <c r="E135" s="17"/>
      <c r="F135" s="17"/>
      <c r="G135" s="17"/>
      <c r="H135" s="50" t="s">
        <v>29</v>
      </c>
      <c r="I135" s="17"/>
      <c r="J135" s="20"/>
    </row>
    <row r="136" spans="1:10">
      <c r="A136" s="273"/>
      <c r="B136" s="16" t="s">
        <v>16</v>
      </c>
      <c r="C136" s="17"/>
      <c r="D136" s="17"/>
      <c r="E136" s="17"/>
      <c r="F136" s="17"/>
      <c r="G136" s="17"/>
      <c r="H136" s="50" t="s">
        <v>30</v>
      </c>
      <c r="I136" s="17"/>
      <c r="J136" s="20"/>
    </row>
    <row r="137" spans="1:10">
      <c r="A137" s="273"/>
      <c r="B137" s="16" t="s">
        <v>16</v>
      </c>
      <c r="C137" s="17"/>
      <c r="D137" s="17"/>
      <c r="E137" s="17"/>
      <c r="F137" s="17"/>
      <c r="G137" s="17"/>
      <c r="H137" s="50" t="s">
        <v>34</v>
      </c>
      <c r="I137" s="17"/>
      <c r="J137" s="20"/>
    </row>
    <row r="138" spans="1:10">
      <c r="A138" s="273"/>
      <c r="B138" s="16" t="s">
        <v>16</v>
      </c>
      <c r="C138" s="17"/>
      <c r="D138" s="17"/>
      <c r="E138" s="17"/>
      <c r="F138" s="17"/>
      <c r="G138" s="17"/>
      <c r="H138" s="50" t="s">
        <v>35</v>
      </c>
      <c r="I138" s="17"/>
      <c r="J138" s="20"/>
    </row>
    <row r="139" spans="1:10" ht="14.25">
      <c r="A139" s="273"/>
      <c r="B139" s="16" t="s">
        <v>16</v>
      </c>
      <c r="C139" s="17"/>
      <c r="D139" s="17"/>
      <c r="E139" s="265"/>
      <c r="F139" s="17"/>
      <c r="G139" s="17"/>
      <c r="H139" s="50" t="s">
        <v>36</v>
      </c>
      <c r="I139" s="17"/>
      <c r="J139" s="20"/>
    </row>
    <row r="140" spans="1:10">
      <c r="A140" s="273"/>
      <c r="B140" s="16" t="s">
        <v>16</v>
      </c>
      <c r="C140" s="17"/>
      <c r="D140" s="17"/>
      <c r="E140" s="17"/>
      <c r="F140" s="17"/>
      <c r="G140" s="17"/>
      <c r="H140" s="50" t="s">
        <v>37</v>
      </c>
      <c r="I140" s="17"/>
      <c r="J140" s="20"/>
    </row>
    <row r="141" spans="1:10" ht="13.5" thickBot="1">
      <c r="A141" s="274"/>
      <c r="B141" s="16" t="s">
        <v>16</v>
      </c>
      <c r="C141" s="17"/>
      <c r="D141" s="17"/>
      <c r="E141" s="17"/>
      <c r="F141" s="17"/>
      <c r="G141" s="17"/>
      <c r="H141" s="50" t="s">
        <v>38</v>
      </c>
      <c r="I141" s="17"/>
      <c r="J141" s="20"/>
    </row>
    <row r="142" spans="1:10" ht="13.5" thickTop="1">
      <c r="A142" s="272">
        <v>46123</v>
      </c>
      <c r="B142" s="16" t="s">
        <v>16</v>
      </c>
      <c r="C142" s="17"/>
      <c r="D142" s="17"/>
      <c r="E142" s="17"/>
      <c r="F142" s="17"/>
      <c r="G142" s="17"/>
      <c r="H142" s="50" t="s">
        <v>17</v>
      </c>
      <c r="I142" s="17"/>
      <c r="J142" s="20"/>
    </row>
    <row r="143" spans="1:10">
      <c r="A143" s="273"/>
      <c r="B143" s="16" t="s">
        <v>16</v>
      </c>
      <c r="C143" s="17"/>
      <c r="D143" s="17"/>
      <c r="E143" s="17"/>
      <c r="F143" s="17"/>
      <c r="G143" s="17"/>
      <c r="H143" s="50" t="s">
        <v>22</v>
      </c>
      <c r="I143" s="17"/>
      <c r="J143" s="20"/>
    </row>
    <row r="144" spans="1:10">
      <c r="A144" s="273"/>
      <c r="B144" s="16" t="s">
        <v>16</v>
      </c>
      <c r="C144" s="17"/>
      <c r="D144" s="17"/>
      <c r="E144" s="17"/>
      <c r="F144" s="17"/>
      <c r="G144" s="17"/>
      <c r="H144" s="50" t="s">
        <v>24</v>
      </c>
      <c r="I144" s="17"/>
      <c r="J144" s="20"/>
    </row>
    <row r="145" spans="1:10">
      <c r="A145" s="273"/>
      <c r="B145" s="16" t="s">
        <v>16</v>
      </c>
      <c r="C145" s="17"/>
      <c r="D145" s="17"/>
      <c r="E145" s="17"/>
      <c r="F145" s="17"/>
      <c r="G145" s="17"/>
      <c r="H145" s="50" t="s">
        <v>25</v>
      </c>
      <c r="I145" s="17"/>
      <c r="J145" s="20"/>
    </row>
    <row r="146" spans="1:10">
      <c r="A146" s="273"/>
      <c r="B146" s="16" t="s">
        <v>16</v>
      </c>
      <c r="C146" s="17"/>
      <c r="D146" s="17"/>
      <c r="E146" s="17"/>
      <c r="F146" s="17"/>
      <c r="G146" s="17"/>
      <c r="H146" s="50" t="s">
        <v>26</v>
      </c>
      <c r="I146" s="17"/>
      <c r="J146" s="20"/>
    </row>
    <row r="147" spans="1:10">
      <c r="A147" s="273"/>
      <c r="B147" s="16" t="s">
        <v>16</v>
      </c>
      <c r="C147" s="17"/>
      <c r="D147" s="17"/>
      <c r="E147" s="17"/>
      <c r="F147" s="17"/>
      <c r="G147" s="17"/>
      <c r="H147" s="50" t="s">
        <v>27</v>
      </c>
      <c r="I147" s="17"/>
      <c r="J147" s="20"/>
    </row>
    <row r="148" spans="1:10">
      <c r="A148" s="273"/>
      <c r="B148" s="16" t="s">
        <v>16</v>
      </c>
      <c r="C148" s="17"/>
      <c r="D148" s="17"/>
      <c r="E148" s="17"/>
      <c r="F148" s="17"/>
      <c r="G148" s="17"/>
      <c r="H148" s="50" t="s">
        <v>28</v>
      </c>
      <c r="I148" s="17"/>
      <c r="J148" s="20"/>
    </row>
    <row r="149" spans="1:10">
      <c r="A149" s="273"/>
      <c r="B149" s="16" t="s">
        <v>16</v>
      </c>
      <c r="C149" s="17"/>
      <c r="D149" s="17"/>
      <c r="E149" s="17"/>
      <c r="F149" s="17"/>
      <c r="G149" s="17"/>
      <c r="H149" s="50" t="s">
        <v>29</v>
      </c>
      <c r="I149" s="17"/>
      <c r="J149" s="20"/>
    </row>
    <row r="150" spans="1:10">
      <c r="A150" s="273"/>
      <c r="B150" s="16" t="s">
        <v>16</v>
      </c>
      <c r="C150" s="17"/>
      <c r="D150" s="17"/>
      <c r="E150" s="17"/>
      <c r="F150" s="17"/>
      <c r="G150" s="17"/>
      <c r="H150" s="50" t="s">
        <v>30</v>
      </c>
      <c r="I150" s="17"/>
      <c r="J150" s="20"/>
    </row>
    <row r="151" spans="1:10">
      <c r="A151" s="273"/>
      <c r="B151" s="16" t="s">
        <v>16</v>
      </c>
      <c r="C151" s="17"/>
      <c r="D151" s="17"/>
      <c r="E151" s="17"/>
      <c r="F151" s="17"/>
      <c r="G151" s="17"/>
      <c r="H151" s="50" t="s">
        <v>34</v>
      </c>
      <c r="I151" s="17"/>
      <c r="J151" s="20"/>
    </row>
    <row r="152" spans="1:10">
      <c r="A152" s="273"/>
      <c r="B152" s="16" t="s">
        <v>16</v>
      </c>
      <c r="C152" s="17"/>
      <c r="D152" s="17"/>
      <c r="E152" s="17"/>
      <c r="F152" s="17"/>
      <c r="G152" s="17"/>
      <c r="H152" s="50" t="s">
        <v>35</v>
      </c>
      <c r="I152" s="17"/>
      <c r="J152" s="20"/>
    </row>
    <row r="153" spans="1:10">
      <c r="A153" s="273"/>
      <c r="B153" s="16" t="s">
        <v>16</v>
      </c>
      <c r="C153" s="17"/>
      <c r="D153" s="17"/>
      <c r="E153" s="17"/>
      <c r="F153" s="17"/>
      <c r="G153" s="17"/>
      <c r="H153" s="50" t="s">
        <v>36</v>
      </c>
      <c r="I153" s="17"/>
      <c r="J153" s="20"/>
    </row>
    <row r="154" spans="1:10">
      <c r="A154" s="273"/>
      <c r="B154" s="16" t="s">
        <v>16</v>
      </c>
      <c r="C154" s="17"/>
      <c r="D154" s="17"/>
      <c r="E154" s="17"/>
      <c r="F154" s="17"/>
      <c r="G154" s="17"/>
      <c r="H154" s="50" t="s">
        <v>37</v>
      </c>
      <c r="I154" s="17"/>
      <c r="J154" s="20"/>
    </row>
    <row r="155" spans="1:10" ht="13.5" thickBot="1">
      <c r="A155" s="274"/>
      <c r="B155" s="16" t="s">
        <v>16</v>
      </c>
      <c r="C155" s="17"/>
      <c r="D155" s="17"/>
      <c r="E155" s="17"/>
      <c r="F155" s="17"/>
      <c r="G155" s="17"/>
      <c r="H155" s="50" t="s">
        <v>38</v>
      </c>
      <c r="I155" s="17"/>
      <c r="J155" s="20"/>
    </row>
    <row r="156" spans="1:10" ht="13.5" thickTop="1">
      <c r="A156" s="272">
        <v>46124</v>
      </c>
      <c r="B156" s="16" t="s">
        <v>16</v>
      </c>
      <c r="C156" s="17"/>
      <c r="D156" s="17"/>
      <c r="E156" s="17"/>
      <c r="F156" s="17"/>
      <c r="G156" s="17"/>
      <c r="H156" s="50" t="s">
        <v>17</v>
      </c>
      <c r="I156" s="17"/>
      <c r="J156" s="20"/>
    </row>
    <row r="157" spans="1:10">
      <c r="A157" s="273"/>
      <c r="B157" s="16" t="s">
        <v>16</v>
      </c>
      <c r="C157" s="17"/>
      <c r="D157" s="17"/>
      <c r="E157" s="17"/>
      <c r="F157" s="17"/>
      <c r="G157" s="17"/>
      <c r="H157" s="50" t="s">
        <v>22</v>
      </c>
      <c r="I157" s="17"/>
      <c r="J157" s="20"/>
    </row>
    <row r="158" spans="1:10">
      <c r="A158" s="273"/>
      <c r="B158" s="16" t="s">
        <v>16</v>
      </c>
      <c r="C158" s="17"/>
      <c r="D158" s="17"/>
      <c r="E158" s="17"/>
      <c r="F158" s="17"/>
      <c r="G158" s="17"/>
      <c r="H158" s="50" t="s">
        <v>24</v>
      </c>
      <c r="I158" s="17"/>
      <c r="J158" s="20"/>
    </row>
    <row r="159" spans="1:10">
      <c r="A159" s="273"/>
      <c r="B159" s="16" t="s">
        <v>16</v>
      </c>
      <c r="C159" s="17"/>
      <c r="D159" s="17"/>
      <c r="E159" s="17"/>
      <c r="F159" s="17"/>
      <c r="G159" s="17"/>
      <c r="H159" s="50" t="s">
        <v>25</v>
      </c>
      <c r="I159" s="17"/>
      <c r="J159" s="20"/>
    </row>
    <row r="160" spans="1:10" ht="14.25">
      <c r="A160" s="273"/>
      <c r="B160" s="16" t="s">
        <v>16</v>
      </c>
      <c r="C160" s="17"/>
      <c r="D160" s="17"/>
      <c r="E160" s="17"/>
      <c r="F160" s="265"/>
      <c r="G160" s="17"/>
      <c r="H160" s="50" t="s">
        <v>26</v>
      </c>
      <c r="I160" s="17"/>
      <c r="J160" s="20"/>
    </row>
    <row r="161" spans="1:10">
      <c r="A161" s="273"/>
      <c r="B161" s="16" t="s">
        <v>16</v>
      </c>
      <c r="C161" s="17"/>
      <c r="D161" s="17"/>
      <c r="E161" s="17"/>
      <c r="F161" s="17"/>
      <c r="G161" s="17"/>
      <c r="H161" s="50" t="s">
        <v>27</v>
      </c>
      <c r="I161" s="17"/>
      <c r="J161" s="20"/>
    </row>
    <row r="162" spans="1:10">
      <c r="A162" s="273"/>
      <c r="B162" s="16" t="s">
        <v>16</v>
      </c>
      <c r="C162" s="17"/>
      <c r="D162" s="17"/>
      <c r="E162" s="17"/>
      <c r="F162" s="17"/>
      <c r="G162" s="17"/>
      <c r="H162" s="50" t="s">
        <v>28</v>
      </c>
      <c r="I162" s="17"/>
      <c r="J162" s="20"/>
    </row>
    <row r="163" spans="1:10">
      <c r="A163" s="273"/>
      <c r="B163" s="16" t="s">
        <v>16</v>
      </c>
      <c r="C163" s="17"/>
      <c r="D163" s="17"/>
      <c r="E163" s="17"/>
      <c r="F163" s="17"/>
      <c r="G163" s="17"/>
      <c r="H163" s="50" t="s">
        <v>29</v>
      </c>
      <c r="I163" s="17"/>
      <c r="J163" s="20"/>
    </row>
    <row r="164" spans="1:10">
      <c r="A164" s="273"/>
      <c r="B164" s="16" t="s">
        <v>16</v>
      </c>
      <c r="C164" s="17"/>
      <c r="D164" s="17"/>
      <c r="E164" s="17"/>
      <c r="F164" s="17"/>
      <c r="G164" s="17"/>
      <c r="H164" s="50" t="s">
        <v>30</v>
      </c>
      <c r="I164" s="17"/>
      <c r="J164" s="20"/>
    </row>
    <row r="165" spans="1:10" ht="14.25">
      <c r="A165" s="273"/>
      <c r="B165" s="16" t="s">
        <v>16</v>
      </c>
      <c r="C165" s="17"/>
      <c r="D165" s="17"/>
      <c r="E165" s="265"/>
      <c r="F165" s="17"/>
      <c r="G165" s="17"/>
      <c r="H165" s="50" t="s">
        <v>34</v>
      </c>
      <c r="I165" s="17"/>
      <c r="J165" s="20"/>
    </row>
    <row r="166" spans="1:10">
      <c r="A166" s="273"/>
      <c r="B166" s="16" t="s">
        <v>16</v>
      </c>
      <c r="C166" s="17"/>
      <c r="D166" s="17"/>
      <c r="E166" s="17"/>
      <c r="F166" s="17"/>
      <c r="G166" s="17"/>
      <c r="H166" s="50" t="s">
        <v>35</v>
      </c>
      <c r="I166" s="17"/>
      <c r="J166" s="20"/>
    </row>
    <row r="167" spans="1:10">
      <c r="A167" s="273"/>
      <c r="B167" s="16" t="s">
        <v>16</v>
      </c>
      <c r="C167" s="17"/>
      <c r="D167" s="17"/>
      <c r="E167" s="17"/>
      <c r="F167" s="17"/>
      <c r="G167" s="17"/>
      <c r="H167" s="50" t="s">
        <v>36</v>
      </c>
      <c r="I167" s="17"/>
      <c r="J167" s="20"/>
    </row>
    <row r="168" spans="1:10">
      <c r="A168" s="273"/>
      <c r="B168" s="16" t="s">
        <v>16</v>
      </c>
      <c r="C168" s="17"/>
      <c r="D168" s="17"/>
      <c r="E168" s="17"/>
      <c r="F168" s="17"/>
      <c r="G168" s="17"/>
      <c r="H168" s="50" t="s">
        <v>37</v>
      </c>
      <c r="I168" s="17"/>
      <c r="J168" s="20"/>
    </row>
    <row r="169" spans="1:10" ht="13.5" thickBot="1">
      <c r="A169" s="274"/>
      <c r="B169" s="16" t="s">
        <v>16</v>
      </c>
      <c r="C169" s="17"/>
      <c r="D169" s="17"/>
      <c r="E169" s="17"/>
      <c r="F169" s="17"/>
      <c r="G169" s="17"/>
      <c r="H169" s="50" t="s">
        <v>38</v>
      </c>
      <c r="I169" s="17"/>
      <c r="J169" s="20"/>
    </row>
    <row r="170" spans="1:10" ht="13.5" thickTop="1">
      <c r="A170" s="272">
        <v>46125</v>
      </c>
      <c r="B170" s="16" t="s">
        <v>78</v>
      </c>
      <c r="C170" s="17"/>
      <c r="D170" s="17"/>
      <c r="E170" s="17"/>
      <c r="F170" s="17"/>
      <c r="G170" s="17"/>
      <c r="H170" s="50" t="s">
        <v>17</v>
      </c>
      <c r="I170" s="17"/>
      <c r="J170" s="20"/>
    </row>
    <row r="171" spans="1:10" ht="14.25">
      <c r="A171" s="273"/>
      <c r="B171" s="16" t="s">
        <v>78</v>
      </c>
      <c r="C171" s="17"/>
      <c r="D171" s="17"/>
      <c r="E171" s="265"/>
      <c r="F171" s="265"/>
      <c r="G171" s="17"/>
      <c r="H171" s="50" t="s">
        <v>22</v>
      </c>
      <c r="I171" s="17"/>
      <c r="J171" s="20"/>
    </row>
    <row r="172" spans="1:10" ht="14.25">
      <c r="A172" s="273"/>
      <c r="B172" s="16" t="s">
        <v>78</v>
      </c>
      <c r="C172" s="17"/>
      <c r="D172" s="17"/>
      <c r="E172" s="265"/>
      <c r="F172" s="265"/>
      <c r="G172" s="17"/>
      <c r="H172" s="50" t="s">
        <v>24</v>
      </c>
      <c r="I172" s="17"/>
      <c r="J172" s="20"/>
    </row>
    <row r="173" spans="1:10" ht="14.25">
      <c r="A173" s="273"/>
      <c r="B173" s="16" t="s">
        <v>78</v>
      </c>
      <c r="C173" s="17"/>
      <c r="D173" s="17"/>
      <c r="E173" s="45"/>
      <c r="F173" s="265"/>
      <c r="G173" s="17"/>
      <c r="H173" s="50" t="s">
        <v>25</v>
      </c>
      <c r="I173" s="17"/>
      <c r="J173" s="20"/>
    </row>
    <row r="174" spans="1:10" ht="14.25">
      <c r="A174" s="273"/>
      <c r="B174" s="16" t="s">
        <v>78</v>
      </c>
      <c r="C174" s="17"/>
      <c r="D174" s="17"/>
      <c r="E174" s="265"/>
      <c r="F174" s="265"/>
      <c r="G174" s="17"/>
      <c r="H174" s="50" t="s">
        <v>26</v>
      </c>
      <c r="I174" s="17"/>
      <c r="J174" s="20"/>
    </row>
    <row r="175" spans="1:10">
      <c r="A175" s="273"/>
      <c r="B175" s="16" t="s">
        <v>78</v>
      </c>
      <c r="C175" s="17"/>
      <c r="D175" s="17"/>
      <c r="E175" s="17"/>
      <c r="F175" s="17"/>
      <c r="G175" s="17"/>
      <c r="H175" s="50" t="s">
        <v>27</v>
      </c>
      <c r="I175" s="17"/>
      <c r="J175" s="20"/>
    </row>
    <row r="176" spans="1:10">
      <c r="A176" s="273"/>
      <c r="B176" s="16" t="s">
        <v>78</v>
      </c>
      <c r="C176" s="17"/>
      <c r="D176" s="17"/>
      <c r="E176" s="17"/>
      <c r="F176" s="17"/>
      <c r="G176" s="17"/>
      <c r="H176" s="50" t="s">
        <v>28</v>
      </c>
      <c r="I176" s="17"/>
      <c r="J176" s="20"/>
    </row>
    <row r="177" spans="1:10">
      <c r="A177" s="273"/>
      <c r="B177" s="16" t="s">
        <v>78</v>
      </c>
      <c r="C177" s="17"/>
      <c r="D177" s="17"/>
      <c r="E177" s="17"/>
      <c r="F177" s="17"/>
      <c r="G177" s="17"/>
      <c r="H177" s="50" t="s">
        <v>29</v>
      </c>
      <c r="I177" s="17"/>
      <c r="J177" s="20"/>
    </row>
    <row r="178" spans="1:10">
      <c r="A178" s="273"/>
      <c r="B178" s="16" t="s">
        <v>78</v>
      </c>
      <c r="C178" s="17"/>
      <c r="D178" s="17"/>
      <c r="E178" s="17"/>
      <c r="F178" s="17"/>
      <c r="G178" s="17"/>
      <c r="H178" s="50" t="s">
        <v>30</v>
      </c>
      <c r="I178" s="17"/>
      <c r="J178" s="20"/>
    </row>
    <row r="179" spans="1:10">
      <c r="A179" s="273"/>
      <c r="B179" s="16" t="s">
        <v>78</v>
      </c>
      <c r="C179" s="17"/>
      <c r="D179" s="17"/>
      <c r="E179" s="17"/>
      <c r="F179" s="17"/>
      <c r="G179" s="17"/>
      <c r="H179" s="50" t="s">
        <v>34</v>
      </c>
      <c r="I179" s="17"/>
      <c r="J179" s="20"/>
    </row>
    <row r="180" spans="1:10">
      <c r="A180" s="273"/>
      <c r="B180" s="16" t="s">
        <v>78</v>
      </c>
      <c r="C180" s="17"/>
      <c r="D180" s="17"/>
      <c r="E180" s="17"/>
      <c r="F180" s="17"/>
      <c r="G180" s="17"/>
      <c r="H180" s="50" t="s">
        <v>35</v>
      </c>
      <c r="I180" s="17"/>
      <c r="J180" s="20"/>
    </row>
    <row r="181" spans="1:10">
      <c r="A181" s="273"/>
      <c r="B181" s="16" t="s">
        <v>78</v>
      </c>
      <c r="C181" s="17"/>
      <c r="D181" s="17"/>
      <c r="E181" s="17"/>
      <c r="F181" s="17"/>
      <c r="G181" s="17"/>
      <c r="H181" s="50" t="s">
        <v>36</v>
      </c>
      <c r="I181" s="17"/>
      <c r="J181" s="20"/>
    </row>
    <row r="182" spans="1:10">
      <c r="A182" s="273"/>
      <c r="B182" s="16" t="s">
        <v>78</v>
      </c>
      <c r="C182" s="17"/>
      <c r="D182" s="17"/>
      <c r="E182" s="17"/>
      <c r="F182" s="17"/>
      <c r="G182" s="17"/>
      <c r="H182" s="50" t="s">
        <v>37</v>
      </c>
      <c r="I182" s="17"/>
      <c r="J182" s="20"/>
    </row>
    <row r="183" spans="1:10" ht="13.5" thickBot="1">
      <c r="A183" s="274"/>
      <c r="B183" s="16" t="s">
        <v>78</v>
      </c>
      <c r="C183" s="17"/>
      <c r="D183" s="17"/>
      <c r="E183" s="17"/>
      <c r="F183" s="17"/>
      <c r="G183" s="17"/>
      <c r="H183" s="50" t="s">
        <v>38</v>
      </c>
      <c r="I183" s="17"/>
      <c r="J183" s="20"/>
    </row>
    <row r="184" spans="1:10" ht="13.5" thickTop="1">
      <c r="A184" s="276">
        <v>46126</v>
      </c>
      <c r="B184" s="16" t="s">
        <v>78</v>
      </c>
      <c r="C184" s="17"/>
      <c r="D184" s="17"/>
      <c r="E184" s="17"/>
      <c r="F184" s="17"/>
      <c r="G184" s="17"/>
      <c r="H184" s="17" t="s">
        <v>17</v>
      </c>
      <c r="I184" s="17"/>
      <c r="J184" s="17"/>
    </row>
    <row r="185" spans="1:10">
      <c r="A185" s="273"/>
      <c r="B185" s="16" t="s">
        <v>78</v>
      </c>
      <c r="C185" s="17"/>
      <c r="D185" s="17"/>
      <c r="E185" s="17"/>
      <c r="F185" s="17"/>
      <c r="G185" s="66"/>
      <c r="H185" s="52" t="s">
        <v>22</v>
      </c>
      <c r="I185" s="17"/>
      <c r="J185" s="20"/>
    </row>
    <row r="186" spans="1:10" ht="14.25">
      <c r="A186" s="273"/>
      <c r="B186" s="16" t="s">
        <v>78</v>
      </c>
      <c r="C186" s="17"/>
      <c r="D186" s="17"/>
      <c r="E186" s="265"/>
      <c r="F186" s="265"/>
      <c r="G186" s="17"/>
      <c r="H186" s="53" t="s">
        <v>24</v>
      </c>
      <c r="I186" s="17"/>
      <c r="J186" s="17"/>
    </row>
    <row r="187" spans="1:10">
      <c r="A187" s="273"/>
      <c r="B187" s="16" t="s">
        <v>78</v>
      </c>
      <c r="C187" s="17"/>
      <c r="D187" s="17"/>
      <c r="E187" s="17"/>
      <c r="F187" s="17"/>
      <c r="G187" s="17"/>
      <c r="H187" s="52" t="s">
        <v>25</v>
      </c>
      <c r="I187" s="17"/>
      <c r="J187" s="20"/>
    </row>
    <row r="188" spans="1:10">
      <c r="A188" s="273"/>
      <c r="B188" s="16" t="s">
        <v>78</v>
      </c>
      <c r="C188" s="17"/>
      <c r="D188" s="17"/>
      <c r="E188" s="16"/>
      <c r="F188" s="17"/>
      <c r="G188" s="17"/>
      <c r="H188" s="52" t="s">
        <v>26</v>
      </c>
      <c r="I188" s="17"/>
      <c r="J188" s="20"/>
    </row>
    <row r="189" spans="1:10">
      <c r="A189" s="273"/>
      <c r="B189" s="16" t="s">
        <v>78</v>
      </c>
      <c r="C189" s="17"/>
      <c r="D189" s="17"/>
      <c r="E189" s="17"/>
      <c r="F189" s="17"/>
      <c r="G189" s="17"/>
      <c r="H189" s="53" t="s">
        <v>27</v>
      </c>
      <c r="I189" s="17"/>
      <c r="J189" s="17"/>
    </row>
    <row r="190" spans="1:10">
      <c r="A190" s="273"/>
      <c r="B190" s="16" t="s">
        <v>78</v>
      </c>
      <c r="C190" s="17"/>
      <c r="D190" s="17"/>
      <c r="E190" s="17"/>
      <c r="F190" s="22"/>
      <c r="G190" s="17"/>
      <c r="H190" s="52" t="s">
        <v>28</v>
      </c>
      <c r="I190" s="17"/>
      <c r="J190" s="20"/>
    </row>
    <row r="191" spans="1:10">
      <c r="A191" s="273"/>
      <c r="B191" s="16" t="s">
        <v>78</v>
      </c>
      <c r="C191" s="17"/>
      <c r="D191" s="17"/>
      <c r="E191" s="17"/>
      <c r="F191" s="17"/>
      <c r="G191" s="17"/>
      <c r="H191" s="52" t="s">
        <v>29</v>
      </c>
      <c r="I191" s="17"/>
      <c r="J191" s="20"/>
    </row>
    <row r="192" spans="1:10">
      <c r="A192" s="273"/>
      <c r="B192" s="16" t="s">
        <v>78</v>
      </c>
      <c r="C192" s="17"/>
      <c r="D192" s="17"/>
      <c r="E192" s="17"/>
      <c r="F192" s="17"/>
      <c r="G192" s="17"/>
      <c r="H192" s="52" t="s">
        <v>30</v>
      </c>
      <c r="I192" s="17"/>
      <c r="J192" s="20"/>
    </row>
    <row r="193" spans="1:10">
      <c r="A193" s="273"/>
      <c r="B193" s="16" t="s">
        <v>78</v>
      </c>
      <c r="C193" s="17"/>
      <c r="D193" s="17"/>
      <c r="E193" s="17"/>
      <c r="F193" s="17"/>
      <c r="G193" s="17"/>
      <c r="H193" s="52" t="s">
        <v>34</v>
      </c>
      <c r="I193" s="17"/>
      <c r="J193" s="20"/>
    </row>
    <row r="194" spans="1:10">
      <c r="A194" s="273"/>
      <c r="B194" s="16" t="s">
        <v>78</v>
      </c>
      <c r="C194" s="17"/>
      <c r="D194" s="17"/>
      <c r="E194" s="17"/>
      <c r="F194" s="17"/>
      <c r="G194" s="17"/>
      <c r="H194" s="52" t="s">
        <v>35</v>
      </c>
      <c r="I194" s="17"/>
      <c r="J194" s="20"/>
    </row>
    <row r="195" spans="1:10">
      <c r="A195" s="273"/>
      <c r="B195" s="16" t="s">
        <v>78</v>
      </c>
      <c r="C195" s="17"/>
      <c r="D195" s="17"/>
      <c r="E195" s="17"/>
      <c r="F195" s="17"/>
      <c r="G195" s="17"/>
      <c r="H195" s="52" t="s">
        <v>36</v>
      </c>
      <c r="I195" s="17"/>
      <c r="J195" s="20"/>
    </row>
    <row r="196" spans="1:10">
      <c r="A196" s="273"/>
      <c r="B196" s="16" t="s">
        <v>78</v>
      </c>
      <c r="C196" s="17"/>
      <c r="D196" s="17"/>
      <c r="E196" s="17"/>
      <c r="F196" s="17"/>
      <c r="G196" s="17"/>
      <c r="H196" s="52" t="s">
        <v>37</v>
      </c>
      <c r="I196" s="17"/>
      <c r="J196" s="20"/>
    </row>
    <row r="197" spans="1:10" ht="13.5" thickBot="1">
      <c r="A197" s="274"/>
      <c r="B197" s="16" t="s">
        <v>78</v>
      </c>
      <c r="C197" s="17"/>
      <c r="D197" s="17"/>
      <c r="E197" s="17"/>
      <c r="F197" s="17"/>
      <c r="G197" s="17"/>
      <c r="H197" s="52" t="s">
        <v>38</v>
      </c>
      <c r="I197" s="17"/>
      <c r="J197" s="20"/>
    </row>
    <row r="198" spans="1:10" ht="13.5" thickTop="1">
      <c r="A198" s="272">
        <v>46127</v>
      </c>
      <c r="B198" s="16" t="s">
        <v>51</v>
      </c>
      <c r="C198" s="17"/>
      <c r="D198" s="17"/>
      <c r="E198" s="17"/>
      <c r="F198" s="17"/>
      <c r="G198" s="17"/>
      <c r="H198" s="52" t="s">
        <v>17</v>
      </c>
      <c r="I198" s="17"/>
      <c r="J198" s="20"/>
    </row>
    <row r="199" spans="1:10">
      <c r="A199" s="273"/>
      <c r="B199" s="16" t="s">
        <v>51</v>
      </c>
      <c r="C199" s="17"/>
      <c r="D199" s="17"/>
      <c r="E199" s="17"/>
      <c r="F199" s="17"/>
      <c r="G199" s="269"/>
      <c r="H199" s="52" t="s">
        <v>22</v>
      </c>
      <c r="I199" s="17"/>
      <c r="J199" s="20"/>
    </row>
    <row r="200" spans="1:10">
      <c r="A200" s="273"/>
      <c r="B200" s="16" t="s">
        <v>51</v>
      </c>
      <c r="C200" s="17"/>
      <c r="D200" s="17"/>
      <c r="E200" s="17"/>
      <c r="F200" s="17"/>
      <c r="G200" s="269"/>
      <c r="H200" s="53" t="s">
        <v>24</v>
      </c>
      <c r="I200" s="17"/>
      <c r="J200" s="17"/>
    </row>
    <row r="201" spans="1:10">
      <c r="A201" s="273"/>
      <c r="B201" s="16" t="s">
        <v>51</v>
      </c>
      <c r="C201" s="17"/>
      <c r="D201" s="17"/>
      <c r="E201" s="17"/>
      <c r="F201" s="17"/>
      <c r="G201" s="17"/>
      <c r="H201" s="52" t="s">
        <v>25</v>
      </c>
      <c r="I201" s="17"/>
      <c r="J201" s="20"/>
    </row>
    <row r="202" spans="1:10">
      <c r="A202" s="273"/>
      <c r="B202" s="16" t="s">
        <v>51</v>
      </c>
      <c r="C202" s="17"/>
      <c r="D202" s="17"/>
      <c r="E202" s="17"/>
      <c r="F202" s="17"/>
      <c r="G202" s="17"/>
      <c r="H202" s="52" t="s">
        <v>26</v>
      </c>
      <c r="I202" s="17"/>
      <c r="J202" s="20"/>
    </row>
    <row r="203" spans="1:10">
      <c r="A203" s="273"/>
      <c r="B203" s="16" t="s">
        <v>51</v>
      </c>
      <c r="C203" s="17"/>
      <c r="D203" s="17"/>
      <c r="E203" s="17"/>
      <c r="F203" s="17"/>
      <c r="G203" s="17"/>
      <c r="H203" s="52" t="s">
        <v>27</v>
      </c>
      <c r="I203" s="17"/>
      <c r="J203" s="20"/>
    </row>
    <row r="204" spans="1:10">
      <c r="A204" s="273"/>
      <c r="B204" s="16" t="s">
        <v>51</v>
      </c>
      <c r="C204" s="17"/>
      <c r="D204" s="17"/>
      <c r="E204" s="17"/>
      <c r="F204" s="17"/>
      <c r="G204" s="17"/>
      <c r="H204" s="52" t="s">
        <v>28</v>
      </c>
      <c r="I204" s="17"/>
      <c r="J204" s="20"/>
    </row>
    <row r="205" spans="1:10">
      <c r="A205" s="273"/>
      <c r="B205" s="16" t="s">
        <v>51</v>
      </c>
      <c r="C205" s="17"/>
      <c r="D205" s="17"/>
      <c r="E205" s="17"/>
      <c r="F205" s="17"/>
      <c r="G205" s="17"/>
      <c r="H205" s="52" t="s">
        <v>29</v>
      </c>
      <c r="I205" s="17"/>
      <c r="J205" s="20"/>
    </row>
    <row r="206" spans="1:10">
      <c r="A206" s="273"/>
      <c r="B206" s="16" t="s">
        <v>51</v>
      </c>
      <c r="C206" s="17"/>
      <c r="D206" s="17"/>
      <c r="E206" s="17"/>
      <c r="F206" s="17"/>
      <c r="G206" s="17"/>
      <c r="H206" s="52" t="s">
        <v>30</v>
      </c>
      <c r="I206" s="17"/>
      <c r="J206" s="20"/>
    </row>
    <row r="207" spans="1:10">
      <c r="A207" s="273"/>
      <c r="B207" s="16" t="s">
        <v>51</v>
      </c>
      <c r="C207" s="17"/>
      <c r="D207" s="17"/>
      <c r="E207" s="17"/>
      <c r="F207" s="16"/>
      <c r="G207" s="17"/>
      <c r="H207" s="53" t="s">
        <v>34</v>
      </c>
      <c r="I207" s="17"/>
      <c r="J207" s="17"/>
    </row>
    <row r="208" spans="1:10">
      <c r="A208" s="273"/>
      <c r="B208" s="16" t="s">
        <v>51</v>
      </c>
      <c r="C208" s="17"/>
      <c r="D208" s="17"/>
      <c r="E208" s="17"/>
      <c r="F208" s="17"/>
      <c r="G208" s="17"/>
      <c r="H208" s="52" t="s">
        <v>35</v>
      </c>
      <c r="I208" s="17"/>
      <c r="J208" s="20"/>
    </row>
    <row r="209" spans="1:10">
      <c r="A209" s="273"/>
      <c r="B209" s="16" t="s">
        <v>51</v>
      </c>
      <c r="C209" s="17"/>
      <c r="D209" s="17"/>
      <c r="E209" s="17"/>
      <c r="F209" s="17"/>
      <c r="G209" s="17"/>
      <c r="H209" s="52" t="s">
        <v>36</v>
      </c>
      <c r="I209" s="17"/>
      <c r="J209" s="20"/>
    </row>
    <row r="210" spans="1:10">
      <c r="A210" s="273"/>
      <c r="B210" s="16" t="s">
        <v>51</v>
      </c>
      <c r="C210" s="17"/>
      <c r="D210" s="17"/>
      <c r="E210" s="58"/>
      <c r="F210" s="17"/>
      <c r="G210" s="17"/>
      <c r="H210" s="52" t="s">
        <v>37</v>
      </c>
      <c r="I210" s="17"/>
      <c r="J210" s="20"/>
    </row>
    <row r="211" spans="1:10" ht="13.5" thickBot="1">
      <c r="A211" s="274"/>
      <c r="B211" s="16" t="s">
        <v>51</v>
      </c>
      <c r="C211" s="17"/>
      <c r="D211" s="17"/>
      <c r="E211" s="17"/>
      <c r="F211" s="17"/>
      <c r="G211" s="17"/>
      <c r="H211" s="52" t="s">
        <v>38</v>
      </c>
      <c r="I211" s="17"/>
      <c r="J211" s="20"/>
    </row>
    <row r="212" spans="1:10" ht="13.5" thickTop="1">
      <c r="A212" s="272">
        <v>46128</v>
      </c>
      <c r="B212" s="16" t="s">
        <v>78</v>
      </c>
      <c r="C212" s="17"/>
      <c r="D212" s="17"/>
      <c r="E212" s="17"/>
      <c r="F212" s="17"/>
      <c r="G212" s="17"/>
      <c r="H212" s="52" t="s">
        <v>17</v>
      </c>
      <c r="I212" s="17"/>
      <c r="J212" s="20"/>
    </row>
    <row r="213" spans="1:10">
      <c r="A213" s="273"/>
      <c r="B213" s="16" t="s">
        <v>78</v>
      </c>
      <c r="C213" s="17"/>
      <c r="D213" s="17"/>
      <c r="E213" s="17"/>
      <c r="F213" s="17"/>
      <c r="G213" s="17"/>
      <c r="H213" s="52" t="s">
        <v>22</v>
      </c>
      <c r="I213" s="17"/>
      <c r="J213" s="20"/>
    </row>
    <row r="214" spans="1:10">
      <c r="A214" s="273"/>
      <c r="B214" s="16" t="s">
        <v>78</v>
      </c>
      <c r="C214" s="17"/>
      <c r="D214" s="17"/>
      <c r="E214" s="17"/>
      <c r="F214" s="17"/>
      <c r="G214" s="17"/>
      <c r="H214" s="52" t="s">
        <v>24</v>
      </c>
      <c r="I214" s="17"/>
      <c r="J214" s="20"/>
    </row>
    <row r="215" spans="1:10">
      <c r="A215" s="273"/>
      <c r="B215" s="16" t="s">
        <v>78</v>
      </c>
      <c r="C215" s="17"/>
      <c r="D215" s="17"/>
      <c r="E215" s="17"/>
      <c r="F215" s="17"/>
      <c r="G215" s="17"/>
      <c r="H215" s="52" t="s">
        <v>25</v>
      </c>
      <c r="I215" s="17"/>
      <c r="J215" s="20"/>
    </row>
    <row r="216" spans="1:10">
      <c r="A216" s="273"/>
      <c r="B216" s="16" t="s">
        <v>78</v>
      </c>
      <c r="C216" s="17"/>
      <c r="D216" s="17"/>
      <c r="E216" s="17"/>
      <c r="F216" s="17"/>
      <c r="G216" s="17"/>
      <c r="H216" s="52" t="s">
        <v>26</v>
      </c>
      <c r="I216" s="17"/>
      <c r="J216" s="20"/>
    </row>
    <row r="217" spans="1:10" ht="14.25">
      <c r="A217" s="273"/>
      <c r="B217" s="16" t="s">
        <v>78</v>
      </c>
      <c r="C217" s="17"/>
      <c r="D217" s="17"/>
      <c r="E217" s="265"/>
      <c r="F217" s="17"/>
      <c r="G217" s="17"/>
      <c r="H217" s="52" t="s">
        <v>27</v>
      </c>
      <c r="I217" s="17"/>
      <c r="J217" s="20"/>
    </row>
    <row r="218" spans="1:10">
      <c r="A218" s="273"/>
      <c r="B218" s="16" t="s">
        <v>78</v>
      </c>
      <c r="C218" s="17"/>
      <c r="D218" s="17"/>
      <c r="E218" s="17"/>
      <c r="F218" s="17"/>
      <c r="G218" s="17"/>
      <c r="H218" s="52" t="s">
        <v>28</v>
      </c>
      <c r="I218" s="17"/>
      <c r="J218" s="20"/>
    </row>
    <row r="219" spans="1:10">
      <c r="A219" s="273"/>
      <c r="B219" s="16" t="s">
        <v>78</v>
      </c>
      <c r="C219" s="17"/>
      <c r="D219" s="17"/>
      <c r="E219" s="17"/>
      <c r="F219" s="17"/>
      <c r="G219" s="17"/>
      <c r="H219" s="52" t="s">
        <v>29</v>
      </c>
      <c r="I219" s="17"/>
      <c r="J219" s="20"/>
    </row>
    <row r="220" spans="1:10">
      <c r="A220" s="273"/>
      <c r="B220" s="16" t="s">
        <v>78</v>
      </c>
      <c r="C220" s="17"/>
      <c r="D220" s="17"/>
      <c r="E220" s="16"/>
      <c r="F220" s="17"/>
      <c r="G220" s="17"/>
      <c r="H220" s="52" t="s">
        <v>30</v>
      </c>
      <c r="I220" s="17"/>
      <c r="J220" s="20"/>
    </row>
    <row r="221" spans="1:10">
      <c r="A221" s="273"/>
      <c r="B221" s="16" t="s">
        <v>78</v>
      </c>
      <c r="C221" s="17"/>
      <c r="D221" s="17"/>
      <c r="E221" s="17"/>
      <c r="F221" s="60"/>
      <c r="G221" s="17"/>
      <c r="H221" s="52" t="s">
        <v>34</v>
      </c>
      <c r="I221" s="17"/>
      <c r="J221" s="20"/>
    </row>
    <row r="222" spans="1:10">
      <c r="A222" s="273"/>
      <c r="B222" s="16" t="s">
        <v>78</v>
      </c>
      <c r="C222" s="17"/>
      <c r="D222" s="17"/>
      <c r="E222" s="17"/>
      <c r="F222" s="17"/>
      <c r="G222" s="17"/>
      <c r="H222" s="52" t="s">
        <v>35</v>
      </c>
      <c r="I222" s="17"/>
      <c r="J222" s="20"/>
    </row>
    <row r="223" spans="1:10">
      <c r="A223" s="273"/>
      <c r="B223" s="16" t="s">
        <v>78</v>
      </c>
      <c r="C223" s="17"/>
      <c r="D223" s="17"/>
      <c r="E223" s="17"/>
      <c r="F223" s="17"/>
      <c r="G223" s="17"/>
      <c r="H223" s="52" t="s">
        <v>36</v>
      </c>
      <c r="I223" s="17"/>
      <c r="J223" s="20"/>
    </row>
    <row r="224" spans="1:10">
      <c r="A224" s="273"/>
      <c r="B224" s="16" t="s">
        <v>78</v>
      </c>
      <c r="C224" s="17"/>
      <c r="D224" s="17"/>
      <c r="E224" s="17"/>
      <c r="F224" s="17"/>
      <c r="G224" s="17"/>
      <c r="H224" s="52" t="s">
        <v>37</v>
      </c>
      <c r="I224" s="17"/>
      <c r="J224" s="20"/>
    </row>
    <row r="225" spans="1:10" ht="13.5" thickBot="1">
      <c r="A225" s="274"/>
      <c r="B225" s="16" t="s">
        <v>78</v>
      </c>
      <c r="C225" s="17"/>
      <c r="D225" s="17"/>
      <c r="E225" s="17"/>
      <c r="F225" s="17"/>
      <c r="G225" s="17"/>
      <c r="H225" s="52" t="s">
        <v>38</v>
      </c>
      <c r="I225" s="17"/>
      <c r="J225" s="20"/>
    </row>
    <row r="226" spans="1:10" ht="13.5" thickTop="1">
      <c r="A226" s="272">
        <v>46129</v>
      </c>
      <c r="B226" s="16" t="s">
        <v>16</v>
      </c>
      <c r="C226" s="17"/>
      <c r="D226" s="17"/>
      <c r="E226" s="17"/>
      <c r="F226" s="17"/>
      <c r="G226" s="17"/>
      <c r="H226" s="52" t="s">
        <v>17</v>
      </c>
      <c r="I226" s="17"/>
      <c r="J226" s="20"/>
    </row>
    <row r="227" spans="1:10">
      <c r="A227" s="273"/>
      <c r="B227" s="16" t="s">
        <v>16</v>
      </c>
      <c r="C227" s="17"/>
      <c r="D227" s="17"/>
      <c r="E227" s="17"/>
      <c r="F227" s="17"/>
      <c r="G227" s="17"/>
      <c r="H227" s="52" t="s">
        <v>22</v>
      </c>
      <c r="I227" s="17"/>
      <c r="J227" s="20"/>
    </row>
    <row r="228" spans="1:10">
      <c r="A228" s="273"/>
      <c r="B228" s="16" t="s">
        <v>16</v>
      </c>
      <c r="C228" s="17"/>
      <c r="D228" s="17"/>
      <c r="E228" s="17"/>
      <c r="F228" s="17"/>
      <c r="G228" s="17"/>
      <c r="H228" s="52" t="s">
        <v>24</v>
      </c>
      <c r="I228" s="17"/>
      <c r="J228" s="20"/>
    </row>
    <row r="229" spans="1:10">
      <c r="A229" s="273"/>
      <c r="B229" s="16" t="s">
        <v>16</v>
      </c>
      <c r="C229" s="17"/>
      <c r="D229" s="17"/>
      <c r="E229" s="17"/>
      <c r="F229" s="17"/>
      <c r="G229" s="17"/>
      <c r="H229" s="52" t="s">
        <v>25</v>
      </c>
      <c r="I229" s="17"/>
      <c r="J229" s="20"/>
    </row>
    <row r="230" spans="1:10">
      <c r="A230" s="273"/>
      <c r="B230" s="16" t="s">
        <v>16</v>
      </c>
      <c r="C230" s="17"/>
      <c r="D230" s="17"/>
      <c r="E230" s="17"/>
      <c r="F230" s="17"/>
      <c r="G230" s="17"/>
      <c r="H230" s="52" t="s">
        <v>26</v>
      </c>
      <c r="I230" s="17"/>
      <c r="J230" s="20"/>
    </row>
    <row r="231" spans="1:10">
      <c r="A231" s="273"/>
      <c r="B231" s="16" t="s">
        <v>16</v>
      </c>
      <c r="C231" s="17"/>
      <c r="D231" s="17"/>
      <c r="E231" s="17"/>
      <c r="F231" s="17"/>
      <c r="G231" s="17"/>
      <c r="H231" s="52" t="s">
        <v>27</v>
      </c>
      <c r="I231" s="17"/>
      <c r="J231" s="20"/>
    </row>
    <row r="232" spans="1:10">
      <c r="A232" s="273"/>
      <c r="B232" s="16" t="s">
        <v>16</v>
      </c>
      <c r="C232" s="17"/>
      <c r="D232" s="17"/>
      <c r="E232" s="17"/>
      <c r="F232" s="17"/>
      <c r="G232" s="17"/>
      <c r="H232" s="52" t="s">
        <v>28</v>
      </c>
      <c r="I232" s="17"/>
      <c r="J232" s="20"/>
    </row>
    <row r="233" spans="1:10">
      <c r="A233" s="273"/>
      <c r="B233" s="16" t="s">
        <v>16</v>
      </c>
      <c r="C233" s="17"/>
      <c r="D233" s="17"/>
      <c r="E233" s="17"/>
      <c r="F233" s="17"/>
      <c r="G233" s="17"/>
      <c r="H233" s="52" t="s">
        <v>29</v>
      </c>
      <c r="I233" s="17"/>
      <c r="J233" s="20"/>
    </row>
    <row r="234" spans="1:10">
      <c r="A234" s="273"/>
      <c r="B234" s="16" t="s">
        <v>16</v>
      </c>
      <c r="C234" s="17"/>
      <c r="D234" s="17"/>
      <c r="E234" s="17"/>
      <c r="F234" s="17"/>
      <c r="G234" s="17"/>
      <c r="H234" s="52" t="s">
        <v>30</v>
      </c>
      <c r="I234" s="17"/>
      <c r="J234" s="20"/>
    </row>
    <row r="235" spans="1:10">
      <c r="A235" s="273"/>
      <c r="B235" s="16" t="s">
        <v>16</v>
      </c>
      <c r="C235" s="17"/>
      <c r="D235" s="17"/>
      <c r="E235" s="17"/>
      <c r="F235" s="17"/>
      <c r="G235" s="17"/>
      <c r="H235" s="52" t="s">
        <v>34</v>
      </c>
      <c r="I235" s="17"/>
      <c r="J235" s="20"/>
    </row>
    <row r="236" spans="1:10">
      <c r="A236" s="273"/>
      <c r="B236" s="16" t="s">
        <v>16</v>
      </c>
      <c r="C236" s="17"/>
      <c r="D236" s="17"/>
      <c r="E236" s="17"/>
      <c r="F236" s="17"/>
      <c r="G236" s="17"/>
      <c r="H236" s="52" t="s">
        <v>35</v>
      </c>
      <c r="I236" s="17"/>
      <c r="J236" s="20"/>
    </row>
    <row r="237" spans="1:10">
      <c r="A237" s="273"/>
      <c r="B237" s="16" t="s">
        <v>16</v>
      </c>
      <c r="C237" s="17"/>
      <c r="D237" s="17"/>
      <c r="E237" s="17"/>
      <c r="F237" s="17"/>
      <c r="G237" s="17"/>
      <c r="H237" s="52" t="s">
        <v>36</v>
      </c>
      <c r="I237" s="17"/>
      <c r="J237" s="20"/>
    </row>
    <row r="238" spans="1:10">
      <c r="A238" s="273"/>
      <c r="B238" s="16" t="s">
        <v>16</v>
      </c>
      <c r="C238" s="17"/>
      <c r="D238" s="17"/>
      <c r="E238" s="17"/>
      <c r="F238" s="17"/>
      <c r="G238" s="17"/>
      <c r="H238" s="52" t="s">
        <v>37</v>
      </c>
      <c r="I238" s="17"/>
      <c r="J238" s="20"/>
    </row>
    <row r="239" spans="1:10" ht="13.5" thickBot="1">
      <c r="A239" s="274"/>
      <c r="B239" s="16" t="s">
        <v>16</v>
      </c>
      <c r="C239" s="17"/>
      <c r="D239" s="17"/>
      <c r="E239" s="17"/>
      <c r="F239" s="17"/>
      <c r="G239" s="17"/>
      <c r="H239" s="52" t="s">
        <v>38</v>
      </c>
      <c r="I239" s="17"/>
      <c r="J239" s="20"/>
    </row>
    <row r="240" spans="1:10" ht="13.5" thickTop="1">
      <c r="A240" s="272">
        <v>46130</v>
      </c>
      <c r="B240" s="16" t="s">
        <v>78</v>
      </c>
      <c r="C240" s="17"/>
      <c r="D240" s="17"/>
      <c r="E240" s="17"/>
      <c r="F240" s="17"/>
      <c r="G240" s="17"/>
      <c r="H240" s="52" t="s">
        <v>17</v>
      </c>
      <c r="I240" s="17"/>
      <c r="J240" s="20"/>
    </row>
    <row r="241" spans="1:10">
      <c r="A241" s="273"/>
      <c r="B241" s="16" t="s">
        <v>78</v>
      </c>
      <c r="C241" s="17"/>
      <c r="D241" s="17"/>
      <c r="E241" s="17"/>
      <c r="F241" s="17"/>
      <c r="G241" s="17"/>
      <c r="H241" s="52" t="s">
        <v>22</v>
      </c>
      <c r="I241" s="17"/>
      <c r="J241" s="20"/>
    </row>
    <row r="242" spans="1:10">
      <c r="A242" s="273"/>
      <c r="B242" s="16" t="s">
        <v>78</v>
      </c>
      <c r="C242" s="17"/>
      <c r="D242" s="17"/>
      <c r="E242" s="58"/>
      <c r="F242" s="17"/>
      <c r="G242" s="17"/>
      <c r="H242" s="52" t="s">
        <v>24</v>
      </c>
      <c r="I242" s="17"/>
      <c r="J242" s="20"/>
    </row>
    <row r="243" spans="1:10">
      <c r="A243" s="273"/>
      <c r="B243" s="16" t="s">
        <v>78</v>
      </c>
      <c r="C243" s="17"/>
      <c r="D243" s="17"/>
      <c r="E243" s="17"/>
      <c r="F243" s="17"/>
      <c r="G243" s="17"/>
      <c r="H243" s="52" t="s">
        <v>25</v>
      </c>
      <c r="I243" s="17"/>
      <c r="J243" s="20"/>
    </row>
    <row r="244" spans="1:10">
      <c r="A244" s="273"/>
      <c r="B244" s="16" t="s">
        <v>78</v>
      </c>
      <c r="C244" s="17"/>
      <c r="D244" s="17"/>
      <c r="E244" s="17"/>
      <c r="F244" s="17"/>
      <c r="G244" s="17"/>
      <c r="H244" s="52" t="s">
        <v>26</v>
      </c>
      <c r="I244" s="17"/>
      <c r="J244" s="20"/>
    </row>
    <row r="245" spans="1:10">
      <c r="A245" s="273"/>
      <c r="B245" s="16" t="s">
        <v>78</v>
      </c>
      <c r="C245" s="17"/>
      <c r="D245" s="17"/>
      <c r="E245" s="17"/>
      <c r="F245" s="17"/>
      <c r="G245" s="17"/>
      <c r="H245" s="52" t="s">
        <v>27</v>
      </c>
      <c r="I245" s="17"/>
      <c r="J245" s="20"/>
    </row>
    <row r="246" spans="1:10">
      <c r="A246" s="273"/>
      <c r="B246" s="16" t="s">
        <v>78</v>
      </c>
      <c r="C246" s="17"/>
      <c r="D246" s="17"/>
      <c r="E246" s="17"/>
      <c r="F246" s="17"/>
      <c r="G246" s="17"/>
      <c r="H246" s="52" t="s">
        <v>28</v>
      </c>
      <c r="I246" s="17"/>
      <c r="J246" s="20"/>
    </row>
    <row r="247" spans="1:10">
      <c r="A247" s="273"/>
      <c r="B247" s="16" t="s">
        <v>78</v>
      </c>
      <c r="C247" s="17"/>
      <c r="D247" s="17"/>
      <c r="E247" s="17"/>
      <c r="F247" s="17"/>
      <c r="G247" s="17"/>
      <c r="H247" s="52" t="s">
        <v>29</v>
      </c>
      <c r="I247" s="17"/>
      <c r="J247" s="20"/>
    </row>
    <row r="248" spans="1:10">
      <c r="A248" s="273"/>
      <c r="B248" s="16" t="s">
        <v>78</v>
      </c>
      <c r="C248" s="17"/>
      <c r="D248" s="17"/>
      <c r="E248" s="17"/>
      <c r="F248" s="17"/>
      <c r="G248" s="17"/>
      <c r="H248" s="52" t="s">
        <v>30</v>
      </c>
      <c r="I248" s="17"/>
      <c r="J248" s="20"/>
    </row>
    <row r="249" spans="1:10">
      <c r="A249" s="273"/>
      <c r="B249" s="16" t="s">
        <v>78</v>
      </c>
      <c r="C249" s="17"/>
      <c r="D249" s="17"/>
      <c r="E249" s="17"/>
      <c r="F249" s="17"/>
      <c r="G249" s="17"/>
      <c r="H249" s="52" t="s">
        <v>34</v>
      </c>
      <c r="I249" s="17"/>
      <c r="J249" s="20"/>
    </row>
    <row r="250" spans="1:10">
      <c r="A250" s="273"/>
      <c r="B250" s="16" t="s">
        <v>78</v>
      </c>
      <c r="C250" s="17"/>
      <c r="D250" s="17"/>
      <c r="E250" s="17"/>
      <c r="F250" s="17"/>
      <c r="G250" s="17"/>
      <c r="H250" s="52" t="s">
        <v>35</v>
      </c>
      <c r="I250" s="17"/>
      <c r="J250" s="20"/>
    </row>
    <row r="251" spans="1:10">
      <c r="A251" s="273"/>
      <c r="B251" s="16" t="s">
        <v>78</v>
      </c>
      <c r="C251" s="17"/>
      <c r="D251" s="17"/>
      <c r="E251" s="17"/>
      <c r="F251" s="17"/>
      <c r="G251" s="17"/>
      <c r="H251" s="52" t="s">
        <v>36</v>
      </c>
      <c r="I251" s="17"/>
      <c r="J251" s="20"/>
    </row>
    <row r="252" spans="1:10">
      <c r="A252" s="273"/>
      <c r="B252" s="16" t="s">
        <v>78</v>
      </c>
      <c r="C252" s="17"/>
      <c r="D252" s="17"/>
      <c r="E252" s="17"/>
      <c r="F252" s="17"/>
      <c r="G252" s="17"/>
      <c r="H252" s="52" t="s">
        <v>37</v>
      </c>
      <c r="I252" s="17"/>
      <c r="J252" s="20"/>
    </row>
    <row r="253" spans="1:10" ht="13.5" thickBot="1">
      <c r="A253" s="274"/>
      <c r="B253" s="16" t="s">
        <v>78</v>
      </c>
      <c r="C253" s="17"/>
      <c r="D253" s="17"/>
      <c r="E253" s="17"/>
      <c r="F253" s="17"/>
      <c r="G253" s="17"/>
      <c r="H253" s="52" t="s">
        <v>38</v>
      </c>
      <c r="I253" s="17"/>
      <c r="J253" s="20"/>
    </row>
    <row r="254" spans="1:10" ht="13.5" thickTop="1">
      <c r="A254" s="272">
        <v>46131</v>
      </c>
      <c r="B254" s="16" t="s">
        <v>16</v>
      </c>
      <c r="C254" s="17"/>
      <c r="D254" s="17"/>
      <c r="E254" s="17"/>
      <c r="F254" s="17"/>
      <c r="G254" s="17"/>
      <c r="H254" s="52" t="s">
        <v>17</v>
      </c>
      <c r="I254" s="17"/>
      <c r="J254" s="20"/>
    </row>
    <row r="255" spans="1:10">
      <c r="A255" s="273"/>
      <c r="B255" s="16" t="s">
        <v>16</v>
      </c>
      <c r="C255" s="17"/>
      <c r="D255" s="17"/>
      <c r="E255" s="17"/>
      <c r="F255" s="17"/>
      <c r="G255" s="17"/>
      <c r="H255" s="52" t="s">
        <v>22</v>
      </c>
      <c r="I255" s="17"/>
      <c r="J255" s="20"/>
    </row>
    <row r="256" spans="1:10">
      <c r="A256" s="273"/>
      <c r="B256" s="16" t="s">
        <v>16</v>
      </c>
      <c r="C256" s="17"/>
      <c r="D256" s="17"/>
      <c r="E256" s="17"/>
      <c r="F256" s="17"/>
      <c r="G256" s="17"/>
      <c r="H256" s="52" t="s">
        <v>24</v>
      </c>
      <c r="I256" s="17"/>
      <c r="J256" s="20"/>
    </row>
    <row r="257" spans="1:10">
      <c r="A257" s="273"/>
      <c r="B257" s="16" t="s">
        <v>16</v>
      </c>
      <c r="C257" s="17"/>
      <c r="D257" s="17"/>
      <c r="E257" s="17"/>
      <c r="F257" s="17"/>
      <c r="G257" s="17"/>
      <c r="H257" s="52" t="s">
        <v>25</v>
      </c>
      <c r="I257" s="17"/>
      <c r="J257" s="20"/>
    </row>
    <row r="258" spans="1:10">
      <c r="A258" s="273"/>
      <c r="B258" s="16" t="s">
        <v>16</v>
      </c>
      <c r="C258" s="17"/>
      <c r="D258" s="17"/>
      <c r="E258" s="17"/>
      <c r="F258" s="17"/>
      <c r="G258" s="17"/>
      <c r="H258" s="52" t="s">
        <v>26</v>
      </c>
      <c r="I258" s="17"/>
      <c r="J258" s="20"/>
    </row>
    <row r="259" spans="1:10">
      <c r="A259" s="273"/>
      <c r="B259" s="16" t="s">
        <v>16</v>
      </c>
      <c r="C259" s="17"/>
      <c r="D259" s="17"/>
      <c r="E259" s="17"/>
      <c r="F259" s="17"/>
      <c r="G259" s="17"/>
      <c r="H259" s="52" t="s">
        <v>27</v>
      </c>
      <c r="I259" s="17"/>
      <c r="J259" s="20"/>
    </row>
    <row r="260" spans="1:10">
      <c r="A260" s="273"/>
      <c r="B260" s="16" t="s">
        <v>16</v>
      </c>
      <c r="C260" s="17"/>
      <c r="D260" s="17"/>
      <c r="E260" s="17"/>
      <c r="F260" s="17"/>
      <c r="G260" s="17"/>
      <c r="H260" s="52" t="s">
        <v>28</v>
      </c>
      <c r="I260" s="17"/>
      <c r="J260" s="20"/>
    </row>
    <row r="261" spans="1:10">
      <c r="A261" s="273"/>
      <c r="B261" s="16" t="s">
        <v>16</v>
      </c>
      <c r="C261" s="17"/>
      <c r="D261" s="17"/>
      <c r="E261" s="17"/>
      <c r="F261" s="17"/>
      <c r="G261" s="17"/>
      <c r="H261" s="52" t="s">
        <v>29</v>
      </c>
      <c r="I261" s="17"/>
      <c r="J261" s="20"/>
    </row>
    <row r="262" spans="1:10">
      <c r="A262" s="273"/>
      <c r="B262" s="16" t="s">
        <v>16</v>
      </c>
      <c r="C262" s="17"/>
      <c r="D262" s="17"/>
      <c r="E262" s="17"/>
      <c r="F262" s="17"/>
      <c r="G262" s="17"/>
      <c r="H262" s="52" t="s">
        <v>30</v>
      </c>
      <c r="I262" s="17"/>
      <c r="J262" s="20"/>
    </row>
    <row r="263" spans="1:10">
      <c r="A263" s="273"/>
      <c r="B263" s="16" t="s">
        <v>16</v>
      </c>
      <c r="C263" s="17"/>
      <c r="D263" s="17"/>
      <c r="E263" s="17"/>
      <c r="F263" s="41"/>
      <c r="G263" s="74"/>
      <c r="H263" s="52" t="s">
        <v>34</v>
      </c>
      <c r="I263" s="17"/>
      <c r="J263" s="20"/>
    </row>
    <row r="264" spans="1:10">
      <c r="A264" s="273"/>
      <c r="B264" s="16" t="s">
        <v>16</v>
      </c>
      <c r="C264" s="17"/>
      <c r="D264" s="17"/>
      <c r="E264" s="17"/>
      <c r="F264" s="17"/>
      <c r="G264" s="17"/>
      <c r="H264" s="52" t="s">
        <v>35</v>
      </c>
      <c r="I264" s="17"/>
      <c r="J264" s="20"/>
    </row>
    <row r="265" spans="1:10">
      <c r="A265" s="273"/>
      <c r="B265" s="16" t="s">
        <v>16</v>
      </c>
      <c r="C265" s="17"/>
      <c r="D265" s="17"/>
      <c r="E265" s="17"/>
      <c r="F265" s="17"/>
      <c r="G265" s="17"/>
      <c r="H265" s="52" t="s">
        <v>36</v>
      </c>
      <c r="I265" s="17"/>
      <c r="J265" s="20"/>
    </row>
    <row r="266" spans="1:10">
      <c r="A266" s="273"/>
      <c r="B266" s="16" t="s">
        <v>16</v>
      </c>
      <c r="C266" s="17"/>
      <c r="D266" s="17"/>
      <c r="E266" s="17"/>
      <c r="F266" s="17"/>
      <c r="G266" s="17"/>
      <c r="H266" s="52" t="s">
        <v>37</v>
      </c>
      <c r="I266" s="17"/>
      <c r="J266" s="20"/>
    </row>
    <row r="267" spans="1:10" ht="13.5" thickBot="1">
      <c r="A267" s="274"/>
      <c r="B267" s="16" t="s">
        <v>16</v>
      </c>
      <c r="C267" s="17"/>
      <c r="D267" s="17"/>
      <c r="E267" s="17"/>
      <c r="F267" s="17"/>
      <c r="G267" s="17"/>
      <c r="H267" s="52" t="s">
        <v>38</v>
      </c>
      <c r="I267" s="17"/>
      <c r="J267" s="20"/>
    </row>
    <row r="268" spans="1:10" ht="13.5" thickTop="1">
      <c r="A268" s="272">
        <v>46132</v>
      </c>
      <c r="B268" s="16" t="s">
        <v>78</v>
      </c>
      <c r="C268" s="17"/>
      <c r="D268" s="17"/>
      <c r="E268" s="17"/>
      <c r="F268" s="17"/>
      <c r="G268" s="17"/>
      <c r="H268" s="52" t="s">
        <v>17</v>
      </c>
      <c r="I268" s="17"/>
      <c r="J268" s="20"/>
    </row>
    <row r="269" spans="1:10">
      <c r="A269" s="273"/>
      <c r="B269" s="16" t="s">
        <v>78</v>
      </c>
      <c r="C269" s="17"/>
      <c r="D269" s="17"/>
      <c r="E269" s="17"/>
      <c r="F269" s="17"/>
      <c r="G269" s="17"/>
      <c r="H269" s="52" t="s">
        <v>22</v>
      </c>
      <c r="I269" s="17"/>
      <c r="J269" s="20"/>
    </row>
    <row r="270" spans="1:10">
      <c r="A270" s="273"/>
      <c r="B270" s="16" t="s">
        <v>78</v>
      </c>
      <c r="C270" s="17"/>
      <c r="D270" s="17"/>
      <c r="E270" s="17"/>
      <c r="F270" s="17"/>
      <c r="G270" s="17"/>
      <c r="H270" s="52" t="s">
        <v>24</v>
      </c>
      <c r="I270" s="17"/>
      <c r="J270" s="20"/>
    </row>
    <row r="271" spans="1:10">
      <c r="A271" s="273"/>
      <c r="B271" s="16" t="s">
        <v>78</v>
      </c>
      <c r="C271" s="17"/>
      <c r="D271" s="17"/>
      <c r="E271" s="17"/>
      <c r="F271" s="17"/>
      <c r="G271" s="17"/>
      <c r="H271" s="52" t="s">
        <v>25</v>
      </c>
      <c r="I271" s="17"/>
      <c r="J271" s="20"/>
    </row>
    <row r="272" spans="1:10">
      <c r="A272" s="273"/>
      <c r="B272" s="16" t="s">
        <v>78</v>
      </c>
      <c r="C272" s="17"/>
      <c r="D272" s="17"/>
      <c r="E272" s="17"/>
      <c r="F272" s="17"/>
      <c r="G272" s="17"/>
      <c r="H272" s="52" t="s">
        <v>26</v>
      </c>
      <c r="I272" s="17"/>
      <c r="J272" s="20"/>
    </row>
    <row r="273" spans="1:10">
      <c r="A273" s="273"/>
      <c r="B273" s="16" t="s">
        <v>78</v>
      </c>
      <c r="C273" s="17"/>
      <c r="D273" s="17"/>
      <c r="E273" s="17"/>
      <c r="F273" s="17"/>
      <c r="G273" s="17"/>
      <c r="H273" s="52" t="s">
        <v>27</v>
      </c>
      <c r="I273" s="17"/>
      <c r="J273" s="20"/>
    </row>
    <row r="274" spans="1:10">
      <c r="A274" s="273"/>
      <c r="B274" s="16" t="s">
        <v>78</v>
      </c>
      <c r="C274" s="17"/>
      <c r="D274" s="17"/>
      <c r="E274" s="17"/>
      <c r="F274" s="17"/>
      <c r="G274" s="17"/>
      <c r="H274" s="52" t="s">
        <v>28</v>
      </c>
      <c r="I274" s="17"/>
      <c r="J274" s="20"/>
    </row>
    <row r="275" spans="1:10">
      <c r="A275" s="273"/>
      <c r="B275" s="16" t="s">
        <v>78</v>
      </c>
      <c r="C275" s="17"/>
      <c r="D275" s="17"/>
      <c r="E275" s="17"/>
      <c r="F275" s="17"/>
      <c r="G275" s="17"/>
      <c r="H275" s="52" t="s">
        <v>29</v>
      </c>
      <c r="I275" s="17"/>
      <c r="J275" s="20"/>
    </row>
    <row r="276" spans="1:10">
      <c r="A276" s="273"/>
      <c r="B276" s="16" t="s">
        <v>78</v>
      </c>
      <c r="C276" s="17"/>
      <c r="D276" s="17"/>
      <c r="E276" s="17"/>
      <c r="F276" s="17"/>
      <c r="G276" s="17"/>
      <c r="H276" s="52" t="s">
        <v>30</v>
      </c>
      <c r="I276" s="17"/>
      <c r="J276" s="20"/>
    </row>
    <row r="277" spans="1:10">
      <c r="A277" s="273"/>
      <c r="B277" s="16" t="s">
        <v>78</v>
      </c>
      <c r="C277" s="17"/>
      <c r="D277" s="17"/>
      <c r="E277" s="17"/>
      <c r="F277" s="17"/>
      <c r="G277" s="17"/>
      <c r="H277" s="52" t="s">
        <v>34</v>
      </c>
      <c r="I277" s="17"/>
      <c r="J277" s="20"/>
    </row>
    <row r="278" spans="1:10">
      <c r="A278" s="273"/>
      <c r="B278" s="16" t="s">
        <v>78</v>
      </c>
      <c r="C278" s="17"/>
      <c r="D278" s="17"/>
      <c r="E278" s="17"/>
      <c r="F278" s="17"/>
      <c r="G278" s="17"/>
      <c r="H278" s="52" t="s">
        <v>35</v>
      </c>
      <c r="I278" s="17"/>
      <c r="J278" s="20"/>
    </row>
    <row r="279" spans="1:10">
      <c r="A279" s="273"/>
      <c r="B279" s="16" t="s">
        <v>78</v>
      </c>
      <c r="C279" s="17"/>
      <c r="D279" s="17"/>
      <c r="E279" s="17"/>
      <c r="F279" s="17"/>
      <c r="G279" s="17"/>
      <c r="H279" s="52" t="s">
        <v>36</v>
      </c>
      <c r="I279" s="17"/>
      <c r="J279" s="20"/>
    </row>
    <row r="280" spans="1:10">
      <c r="A280" s="273"/>
      <c r="B280" s="16" t="s">
        <v>78</v>
      </c>
      <c r="C280" s="17"/>
      <c r="D280" s="17"/>
      <c r="E280" s="17"/>
      <c r="F280" s="17"/>
      <c r="G280" s="17"/>
      <c r="H280" s="52" t="s">
        <v>37</v>
      </c>
      <c r="I280" s="17"/>
      <c r="J280" s="20"/>
    </row>
    <row r="281" spans="1:10" ht="13.5" thickBot="1">
      <c r="A281" s="274"/>
      <c r="B281" s="16" t="s">
        <v>78</v>
      </c>
      <c r="C281" s="17"/>
      <c r="D281" s="17"/>
      <c r="E281" s="17"/>
      <c r="F281" s="17"/>
      <c r="G281" s="17"/>
      <c r="H281" s="52" t="s">
        <v>38</v>
      </c>
      <c r="I281" s="17"/>
      <c r="J281" s="20"/>
    </row>
    <row r="282" spans="1:10" ht="13.5" thickTop="1">
      <c r="A282" s="272">
        <v>46133</v>
      </c>
      <c r="B282" s="16" t="s">
        <v>78</v>
      </c>
      <c r="C282" s="17"/>
      <c r="D282" s="17"/>
      <c r="E282" s="17"/>
      <c r="F282" s="17"/>
      <c r="G282" s="17"/>
      <c r="H282" s="52" t="s">
        <v>17</v>
      </c>
      <c r="I282" s="17"/>
      <c r="J282" s="20"/>
    </row>
    <row r="283" spans="1:10">
      <c r="A283" s="273"/>
      <c r="B283" s="16" t="s">
        <v>78</v>
      </c>
      <c r="C283" s="17"/>
      <c r="D283" s="17"/>
      <c r="E283" s="17"/>
      <c r="F283" s="17"/>
      <c r="G283" s="17"/>
      <c r="H283" s="52" t="s">
        <v>22</v>
      </c>
      <c r="I283" s="17"/>
      <c r="J283" s="20"/>
    </row>
    <row r="284" spans="1:10">
      <c r="A284" s="273"/>
      <c r="B284" s="16" t="s">
        <v>78</v>
      </c>
      <c r="C284" s="17"/>
      <c r="D284" s="17"/>
      <c r="E284" s="17"/>
      <c r="F284" s="17"/>
      <c r="G284" s="17"/>
      <c r="H284" s="52" t="s">
        <v>24</v>
      </c>
      <c r="I284" s="17"/>
      <c r="J284" s="20"/>
    </row>
    <row r="285" spans="1:10">
      <c r="A285" s="273"/>
      <c r="B285" s="16" t="s">
        <v>78</v>
      </c>
      <c r="C285" s="17"/>
      <c r="D285" s="17"/>
      <c r="E285" s="17"/>
      <c r="F285" s="17"/>
      <c r="G285" s="17"/>
      <c r="H285" s="52" t="s">
        <v>25</v>
      </c>
      <c r="I285" s="17"/>
      <c r="J285" s="20"/>
    </row>
    <row r="286" spans="1:10">
      <c r="A286" s="273"/>
      <c r="B286" s="16" t="s">
        <v>78</v>
      </c>
      <c r="C286" s="17"/>
      <c r="D286" s="17"/>
      <c r="E286" s="17"/>
      <c r="F286" s="17"/>
      <c r="G286" s="17"/>
      <c r="H286" s="52" t="s">
        <v>26</v>
      </c>
      <c r="I286" s="17"/>
      <c r="J286" s="20"/>
    </row>
    <row r="287" spans="1:10">
      <c r="A287" s="273"/>
      <c r="B287" s="16" t="s">
        <v>78</v>
      </c>
      <c r="C287" s="17"/>
      <c r="D287" s="17"/>
      <c r="E287" s="17"/>
      <c r="F287" s="17"/>
      <c r="G287" s="17"/>
      <c r="H287" s="52" t="s">
        <v>27</v>
      </c>
      <c r="I287" s="17"/>
      <c r="J287" s="20"/>
    </row>
    <row r="288" spans="1:10" ht="14.25">
      <c r="A288" s="273"/>
      <c r="B288" s="16" t="s">
        <v>78</v>
      </c>
      <c r="C288" s="17"/>
      <c r="D288" s="17"/>
      <c r="E288" s="17"/>
      <c r="F288" s="45"/>
      <c r="G288" s="17"/>
      <c r="H288" s="52" t="s">
        <v>28</v>
      </c>
      <c r="I288" s="17"/>
      <c r="J288" s="20"/>
    </row>
    <row r="289" spans="1:10">
      <c r="A289" s="273"/>
      <c r="B289" s="16" t="s">
        <v>78</v>
      </c>
      <c r="C289" s="17"/>
      <c r="D289" s="17"/>
      <c r="E289" s="17"/>
      <c r="F289" s="17"/>
      <c r="G289" s="17"/>
      <c r="H289" s="52" t="s">
        <v>29</v>
      </c>
      <c r="I289" s="17"/>
      <c r="J289" s="20"/>
    </row>
    <row r="290" spans="1:10">
      <c r="A290" s="273"/>
      <c r="B290" s="16" t="s">
        <v>78</v>
      </c>
      <c r="C290" s="17"/>
      <c r="D290" s="17"/>
      <c r="E290" s="17"/>
      <c r="F290" s="17"/>
      <c r="G290" s="17"/>
      <c r="H290" s="52" t="s">
        <v>30</v>
      </c>
      <c r="I290" s="17"/>
      <c r="J290" s="20"/>
    </row>
    <row r="291" spans="1:10">
      <c r="A291" s="273"/>
      <c r="B291" s="16" t="s">
        <v>78</v>
      </c>
      <c r="C291" s="17"/>
      <c r="D291" s="17"/>
      <c r="E291" s="17"/>
      <c r="F291" s="17"/>
      <c r="G291" s="17"/>
      <c r="H291" s="52" t="s">
        <v>34</v>
      </c>
      <c r="I291" s="17"/>
      <c r="J291" s="20"/>
    </row>
    <row r="292" spans="1:10">
      <c r="A292" s="273"/>
      <c r="B292" s="16" t="s">
        <v>78</v>
      </c>
      <c r="C292" s="17"/>
      <c r="D292" s="17"/>
      <c r="E292" s="17"/>
      <c r="F292" s="17"/>
      <c r="G292" s="17"/>
      <c r="H292" s="52" t="s">
        <v>35</v>
      </c>
      <c r="I292" s="17"/>
      <c r="J292" s="20"/>
    </row>
    <row r="293" spans="1:10">
      <c r="A293" s="273"/>
      <c r="B293" s="16" t="s">
        <v>78</v>
      </c>
      <c r="C293" s="17"/>
      <c r="D293" s="17"/>
      <c r="E293" s="17"/>
      <c r="F293" s="17"/>
      <c r="G293" s="17"/>
      <c r="H293" s="52" t="s">
        <v>36</v>
      </c>
      <c r="I293" s="17"/>
      <c r="J293" s="20"/>
    </row>
    <row r="294" spans="1:10">
      <c r="A294" s="273"/>
      <c r="B294" s="16" t="s">
        <v>78</v>
      </c>
      <c r="C294" s="17"/>
      <c r="D294" s="17"/>
      <c r="E294" s="17"/>
      <c r="F294" s="17"/>
      <c r="G294" s="17"/>
      <c r="H294" s="52" t="s">
        <v>37</v>
      </c>
      <c r="I294" s="17"/>
      <c r="J294" s="20"/>
    </row>
    <row r="295" spans="1:10" ht="13.5" thickBot="1">
      <c r="A295" s="274"/>
      <c r="B295" s="16" t="s">
        <v>78</v>
      </c>
      <c r="C295" s="17"/>
      <c r="D295" s="17"/>
      <c r="E295" s="17"/>
      <c r="F295" s="17"/>
      <c r="G295" s="17"/>
      <c r="H295" s="52" t="s">
        <v>38</v>
      </c>
      <c r="I295" s="17"/>
      <c r="J295" s="20"/>
    </row>
    <row r="296" spans="1:10" ht="15.75" thickTop="1">
      <c r="A296" s="272">
        <v>46134</v>
      </c>
      <c r="B296" s="16" t="s">
        <v>51</v>
      </c>
      <c r="C296" s="17"/>
      <c r="D296" s="17"/>
      <c r="E296" s="17"/>
      <c r="F296" s="64"/>
      <c r="G296" s="17"/>
      <c r="H296" s="52" t="s">
        <v>17</v>
      </c>
      <c r="I296" s="17"/>
      <c r="J296" s="20"/>
    </row>
    <row r="297" spans="1:10">
      <c r="A297" s="273"/>
      <c r="B297" s="16" t="s">
        <v>51</v>
      </c>
      <c r="C297" s="17"/>
      <c r="D297" s="17"/>
      <c r="E297" s="17"/>
      <c r="F297" s="17"/>
      <c r="G297" s="17"/>
      <c r="H297" s="52" t="s">
        <v>22</v>
      </c>
      <c r="I297" s="17"/>
      <c r="J297" s="20"/>
    </row>
    <row r="298" spans="1:10" ht="15">
      <c r="A298" s="273"/>
      <c r="B298" s="16" t="s">
        <v>51</v>
      </c>
      <c r="C298" s="17"/>
      <c r="D298" s="17"/>
      <c r="E298" s="17"/>
      <c r="F298" s="64"/>
      <c r="G298" s="17"/>
      <c r="H298" s="52" t="s">
        <v>24</v>
      </c>
      <c r="I298" s="17"/>
      <c r="J298" s="20"/>
    </row>
    <row r="299" spans="1:10">
      <c r="A299" s="273"/>
      <c r="B299" s="16" t="s">
        <v>51</v>
      </c>
      <c r="C299" s="17"/>
      <c r="D299" s="17"/>
      <c r="E299" s="17"/>
      <c r="F299" s="17"/>
      <c r="G299" s="17"/>
      <c r="H299" s="52" t="s">
        <v>25</v>
      </c>
      <c r="I299" s="17"/>
      <c r="J299" s="20"/>
    </row>
    <row r="300" spans="1:10">
      <c r="A300" s="273"/>
      <c r="B300" s="16" t="s">
        <v>51</v>
      </c>
      <c r="C300" s="17"/>
      <c r="D300" s="17"/>
      <c r="E300" s="17"/>
      <c r="F300" s="17"/>
      <c r="G300" s="17"/>
      <c r="H300" s="52" t="s">
        <v>26</v>
      </c>
      <c r="I300" s="17"/>
      <c r="J300" s="20"/>
    </row>
    <row r="301" spans="1:10">
      <c r="A301" s="273"/>
      <c r="B301" s="16" t="s">
        <v>51</v>
      </c>
      <c r="C301" s="17"/>
      <c r="D301" s="17"/>
      <c r="E301" s="17"/>
      <c r="F301" s="17"/>
      <c r="G301" s="17"/>
      <c r="H301" s="52" t="s">
        <v>27</v>
      </c>
      <c r="I301" s="17"/>
      <c r="J301" s="20"/>
    </row>
    <row r="302" spans="1:10">
      <c r="A302" s="273"/>
      <c r="B302" s="16" t="s">
        <v>51</v>
      </c>
      <c r="C302" s="17"/>
      <c r="D302" s="17"/>
      <c r="E302" s="17"/>
      <c r="F302" s="17"/>
      <c r="G302" s="17"/>
      <c r="H302" s="52" t="s">
        <v>28</v>
      </c>
      <c r="I302" s="17"/>
      <c r="J302" s="20"/>
    </row>
    <row r="303" spans="1:10">
      <c r="A303" s="273"/>
      <c r="B303" s="16" t="s">
        <v>51</v>
      </c>
      <c r="C303" s="17"/>
      <c r="D303" s="17"/>
      <c r="E303" s="17"/>
      <c r="F303" s="17"/>
      <c r="G303" s="17"/>
      <c r="H303" s="52" t="s">
        <v>29</v>
      </c>
      <c r="I303" s="17"/>
      <c r="J303" s="20"/>
    </row>
    <row r="304" spans="1:10">
      <c r="A304" s="273"/>
      <c r="B304" s="16" t="s">
        <v>51</v>
      </c>
      <c r="C304" s="17"/>
      <c r="D304" s="17"/>
      <c r="E304" s="17"/>
      <c r="F304" s="17"/>
      <c r="G304" s="17"/>
      <c r="H304" s="52" t="s">
        <v>30</v>
      </c>
      <c r="I304" s="17"/>
      <c r="J304" s="20"/>
    </row>
    <row r="305" spans="1:10">
      <c r="A305" s="273"/>
      <c r="B305" s="16" t="s">
        <v>51</v>
      </c>
      <c r="C305" s="17"/>
      <c r="D305" s="17"/>
      <c r="E305" s="17"/>
      <c r="F305" s="17"/>
      <c r="G305" s="17"/>
      <c r="H305" s="52" t="s">
        <v>34</v>
      </c>
      <c r="I305" s="17"/>
      <c r="J305" s="20"/>
    </row>
    <row r="306" spans="1:10">
      <c r="A306" s="273"/>
      <c r="B306" s="16" t="s">
        <v>51</v>
      </c>
      <c r="C306" s="17"/>
      <c r="D306" s="17"/>
      <c r="E306" s="17"/>
      <c r="F306" s="17"/>
      <c r="G306" s="17"/>
      <c r="H306" s="52" t="s">
        <v>35</v>
      </c>
      <c r="I306" s="17"/>
      <c r="J306" s="20"/>
    </row>
    <row r="307" spans="1:10">
      <c r="A307" s="273"/>
      <c r="B307" s="16" t="s">
        <v>51</v>
      </c>
      <c r="C307" s="17"/>
      <c r="D307" s="17"/>
      <c r="E307" s="17"/>
      <c r="F307" s="17"/>
      <c r="G307" s="17"/>
      <c r="H307" s="52" t="s">
        <v>36</v>
      </c>
      <c r="I307" s="17"/>
      <c r="J307" s="20"/>
    </row>
    <row r="308" spans="1:10">
      <c r="A308" s="273"/>
      <c r="B308" s="16" t="s">
        <v>51</v>
      </c>
      <c r="C308" s="17"/>
      <c r="D308" s="17"/>
      <c r="E308" s="17"/>
      <c r="F308" s="17"/>
      <c r="G308" s="17"/>
      <c r="H308" s="52" t="s">
        <v>37</v>
      </c>
      <c r="I308" s="17"/>
      <c r="J308" s="20"/>
    </row>
    <row r="309" spans="1:10" ht="13.5" thickBot="1">
      <c r="A309" s="274"/>
      <c r="B309" s="16" t="s">
        <v>51</v>
      </c>
      <c r="C309" s="17"/>
      <c r="D309" s="17"/>
      <c r="E309" s="17"/>
      <c r="F309" s="17"/>
      <c r="G309" s="17"/>
      <c r="H309" s="52" t="s">
        <v>38</v>
      </c>
      <c r="I309" s="17"/>
      <c r="J309" s="20"/>
    </row>
    <row r="310" spans="1:10" ht="13.5" thickTop="1">
      <c r="A310" s="272">
        <v>46135</v>
      </c>
      <c r="B310" s="16" t="s">
        <v>78</v>
      </c>
      <c r="C310" s="17"/>
      <c r="D310" s="17"/>
      <c r="E310" s="17"/>
      <c r="F310" s="17"/>
      <c r="G310" s="17"/>
      <c r="H310" s="52" t="s">
        <v>17</v>
      </c>
      <c r="I310" s="17"/>
      <c r="J310" s="20"/>
    </row>
    <row r="311" spans="1:10">
      <c r="A311" s="273"/>
      <c r="B311" s="16" t="s">
        <v>78</v>
      </c>
      <c r="C311" s="17"/>
      <c r="D311" s="17"/>
      <c r="E311" s="17"/>
      <c r="F311" s="17"/>
      <c r="G311" s="17"/>
      <c r="H311" s="52" t="s">
        <v>22</v>
      </c>
      <c r="I311" s="17"/>
      <c r="J311" s="20"/>
    </row>
    <row r="312" spans="1:10">
      <c r="A312" s="273"/>
      <c r="B312" s="16" t="s">
        <v>78</v>
      </c>
      <c r="C312" s="17"/>
      <c r="D312" s="17"/>
      <c r="E312" s="17"/>
      <c r="F312" s="17"/>
      <c r="G312" s="17"/>
      <c r="H312" s="52" t="s">
        <v>24</v>
      </c>
      <c r="I312" s="17"/>
      <c r="J312" s="20"/>
    </row>
    <row r="313" spans="1:10" ht="14.25">
      <c r="A313" s="273"/>
      <c r="B313" s="16" t="s">
        <v>78</v>
      </c>
      <c r="C313" s="17"/>
      <c r="D313" s="17"/>
      <c r="E313" s="265"/>
      <c r="F313" s="265"/>
      <c r="G313" s="17"/>
      <c r="H313" s="52" t="s">
        <v>25</v>
      </c>
      <c r="I313" s="17"/>
      <c r="J313" s="20"/>
    </row>
    <row r="314" spans="1:10">
      <c r="A314" s="273"/>
      <c r="B314" s="16" t="s">
        <v>78</v>
      </c>
      <c r="C314" s="17"/>
      <c r="D314" s="17"/>
      <c r="E314" s="17"/>
      <c r="F314" s="17"/>
      <c r="G314" s="17"/>
      <c r="H314" s="52" t="s">
        <v>26</v>
      </c>
      <c r="I314" s="17"/>
      <c r="J314" s="20"/>
    </row>
    <row r="315" spans="1:10">
      <c r="A315" s="273"/>
      <c r="B315" s="16" t="s">
        <v>78</v>
      </c>
      <c r="C315" s="17"/>
      <c r="D315" s="17"/>
      <c r="E315" s="17"/>
      <c r="F315" s="17"/>
      <c r="G315" s="17"/>
      <c r="H315" s="52" t="s">
        <v>27</v>
      </c>
      <c r="I315" s="17"/>
      <c r="J315" s="20"/>
    </row>
    <row r="316" spans="1:10">
      <c r="A316" s="273"/>
      <c r="B316" s="16" t="s">
        <v>78</v>
      </c>
      <c r="C316" s="17"/>
      <c r="D316" s="17"/>
      <c r="E316" s="17"/>
      <c r="F316" s="17"/>
      <c r="G316" s="17"/>
      <c r="H316" s="52" t="s">
        <v>28</v>
      </c>
      <c r="I316" s="17"/>
      <c r="J316" s="20"/>
    </row>
    <row r="317" spans="1:10">
      <c r="A317" s="273"/>
      <c r="B317" s="16" t="s">
        <v>78</v>
      </c>
      <c r="C317" s="17"/>
      <c r="D317" s="17"/>
      <c r="E317" s="17"/>
      <c r="F317" s="17"/>
      <c r="G317" s="17"/>
      <c r="H317" s="52" t="s">
        <v>29</v>
      </c>
      <c r="I317" s="17"/>
      <c r="J317" s="20"/>
    </row>
    <row r="318" spans="1:10">
      <c r="A318" s="273"/>
      <c r="B318" s="16" t="s">
        <v>78</v>
      </c>
      <c r="C318" s="17"/>
      <c r="D318" s="17"/>
      <c r="E318" s="17"/>
      <c r="F318" s="17"/>
      <c r="G318" s="17"/>
      <c r="H318" s="52" t="s">
        <v>30</v>
      </c>
      <c r="I318" s="17"/>
      <c r="J318" s="20"/>
    </row>
    <row r="319" spans="1:10">
      <c r="A319" s="273"/>
      <c r="B319" s="16" t="s">
        <v>78</v>
      </c>
      <c r="C319" s="17"/>
      <c r="D319" s="17"/>
      <c r="E319" s="17"/>
      <c r="F319" s="17"/>
      <c r="G319" s="17"/>
      <c r="H319" s="52" t="s">
        <v>34</v>
      </c>
      <c r="I319" s="17"/>
      <c r="J319" s="20"/>
    </row>
    <row r="320" spans="1:10">
      <c r="A320" s="273"/>
      <c r="B320" s="16" t="s">
        <v>78</v>
      </c>
      <c r="C320" s="17"/>
      <c r="D320" s="17"/>
      <c r="E320" s="17"/>
      <c r="F320" s="17"/>
      <c r="G320" s="17"/>
      <c r="H320" s="52" t="s">
        <v>35</v>
      </c>
      <c r="I320" s="17"/>
      <c r="J320" s="20"/>
    </row>
    <row r="321" spans="1:10">
      <c r="A321" s="273"/>
      <c r="B321" s="16" t="s">
        <v>78</v>
      </c>
      <c r="C321" s="17"/>
      <c r="D321" s="17"/>
      <c r="E321" s="17"/>
      <c r="F321" s="17"/>
      <c r="G321" s="17"/>
      <c r="H321" s="52" t="s">
        <v>36</v>
      </c>
      <c r="I321" s="17"/>
      <c r="J321" s="20"/>
    </row>
    <row r="322" spans="1:10">
      <c r="A322" s="273"/>
      <c r="B322" s="16" t="s">
        <v>78</v>
      </c>
      <c r="C322" s="17"/>
      <c r="D322" s="17"/>
      <c r="E322" s="17"/>
      <c r="F322" s="17"/>
      <c r="G322" s="17"/>
      <c r="H322" s="52" t="s">
        <v>37</v>
      </c>
      <c r="I322" s="17"/>
      <c r="J322" s="20"/>
    </row>
    <row r="323" spans="1:10" ht="13.5" thickBot="1">
      <c r="A323" s="274"/>
      <c r="B323" s="16" t="s">
        <v>78</v>
      </c>
      <c r="C323" s="17"/>
      <c r="D323" s="17"/>
      <c r="E323" s="17"/>
      <c r="F323" s="17"/>
      <c r="G323" s="17"/>
      <c r="H323" s="52" t="s">
        <v>38</v>
      </c>
      <c r="I323" s="17"/>
      <c r="J323" s="20"/>
    </row>
    <row r="324" spans="1:10" ht="13.5" thickTop="1">
      <c r="A324" s="272">
        <v>46136</v>
      </c>
      <c r="B324" s="16" t="s">
        <v>16</v>
      </c>
      <c r="C324" s="17"/>
      <c r="D324" s="17"/>
      <c r="E324" s="17"/>
      <c r="F324" s="17"/>
      <c r="G324" s="17"/>
      <c r="H324" s="52" t="s">
        <v>17</v>
      </c>
      <c r="I324" s="17"/>
      <c r="J324" s="20"/>
    </row>
    <row r="325" spans="1:10">
      <c r="A325" s="273"/>
      <c r="B325" s="16" t="s">
        <v>16</v>
      </c>
      <c r="C325" s="17"/>
      <c r="D325" s="17"/>
      <c r="E325" s="17"/>
      <c r="F325" s="17"/>
      <c r="G325" s="17"/>
      <c r="H325" s="52" t="s">
        <v>22</v>
      </c>
      <c r="I325" s="17"/>
      <c r="J325" s="20"/>
    </row>
    <row r="326" spans="1:10">
      <c r="A326" s="273"/>
      <c r="B326" s="16" t="s">
        <v>16</v>
      </c>
      <c r="C326" s="17"/>
      <c r="D326" s="17"/>
      <c r="E326" s="17"/>
      <c r="F326" s="17"/>
      <c r="G326" s="17"/>
      <c r="H326" s="52" t="s">
        <v>24</v>
      </c>
      <c r="I326" s="17"/>
      <c r="J326" s="20"/>
    </row>
    <row r="327" spans="1:10">
      <c r="A327" s="273"/>
      <c r="B327" s="16" t="s">
        <v>16</v>
      </c>
      <c r="C327" s="17"/>
      <c r="D327" s="17"/>
      <c r="E327" s="17"/>
      <c r="F327" s="17"/>
      <c r="G327" s="17"/>
      <c r="H327" s="52" t="s">
        <v>25</v>
      </c>
      <c r="I327" s="17"/>
      <c r="J327" s="20"/>
    </row>
    <row r="328" spans="1:10">
      <c r="A328" s="273"/>
      <c r="B328" s="16" t="s">
        <v>16</v>
      </c>
      <c r="C328" s="17"/>
      <c r="D328" s="17"/>
      <c r="E328" s="17"/>
      <c r="F328" s="17"/>
      <c r="G328" s="17"/>
      <c r="H328" s="52" t="s">
        <v>26</v>
      </c>
      <c r="I328" s="17"/>
      <c r="J328" s="20"/>
    </row>
    <row r="329" spans="1:10">
      <c r="A329" s="273"/>
      <c r="B329" s="16" t="s">
        <v>16</v>
      </c>
      <c r="C329" s="17"/>
      <c r="D329" s="17"/>
      <c r="E329" s="17"/>
      <c r="F329" s="17"/>
      <c r="G329" s="66"/>
      <c r="H329" s="52" t="s">
        <v>27</v>
      </c>
      <c r="I329" s="17"/>
      <c r="J329" s="20"/>
    </row>
    <row r="330" spans="1:10">
      <c r="A330" s="273"/>
      <c r="B330" s="16" t="s">
        <v>16</v>
      </c>
      <c r="C330" s="17"/>
      <c r="D330" s="17"/>
      <c r="E330" s="17"/>
      <c r="F330" s="17"/>
      <c r="G330" s="17"/>
      <c r="H330" s="52" t="s">
        <v>28</v>
      </c>
      <c r="I330" s="17"/>
      <c r="J330" s="20"/>
    </row>
    <row r="331" spans="1:10">
      <c r="A331" s="273"/>
      <c r="B331" s="16" t="s">
        <v>16</v>
      </c>
      <c r="C331" s="17"/>
      <c r="D331" s="17"/>
      <c r="E331" s="17"/>
      <c r="F331" s="17"/>
      <c r="G331" s="17"/>
      <c r="H331" s="52" t="s">
        <v>29</v>
      </c>
      <c r="I331" s="17"/>
      <c r="J331" s="20"/>
    </row>
    <row r="332" spans="1:10">
      <c r="A332" s="273"/>
      <c r="B332" s="16" t="s">
        <v>16</v>
      </c>
      <c r="C332" s="17"/>
      <c r="D332" s="17"/>
      <c r="E332" s="17"/>
      <c r="F332" s="17"/>
      <c r="G332" s="17"/>
      <c r="H332" s="52" t="s">
        <v>30</v>
      </c>
      <c r="I332" s="17"/>
      <c r="J332" s="20"/>
    </row>
    <row r="333" spans="1:10">
      <c r="A333" s="273"/>
      <c r="B333" s="16" t="s">
        <v>16</v>
      </c>
      <c r="C333" s="17"/>
      <c r="D333" s="17"/>
      <c r="E333" s="17"/>
      <c r="F333" s="17"/>
      <c r="G333" s="17"/>
      <c r="H333" s="52" t="s">
        <v>34</v>
      </c>
      <c r="I333" s="17"/>
      <c r="J333" s="20"/>
    </row>
    <row r="334" spans="1:10">
      <c r="A334" s="273"/>
      <c r="B334" s="16" t="s">
        <v>16</v>
      </c>
      <c r="C334" s="17"/>
      <c r="D334" s="17"/>
      <c r="E334" s="17"/>
      <c r="F334" s="17"/>
      <c r="G334" s="17"/>
      <c r="H334" s="52" t="s">
        <v>35</v>
      </c>
      <c r="I334" s="17"/>
      <c r="J334" s="20"/>
    </row>
    <row r="335" spans="1:10">
      <c r="A335" s="273"/>
      <c r="B335" s="16" t="s">
        <v>16</v>
      </c>
      <c r="C335" s="17"/>
      <c r="D335" s="17"/>
      <c r="E335" s="17"/>
      <c r="F335" s="17"/>
      <c r="G335" s="17"/>
      <c r="H335" s="52" t="s">
        <v>36</v>
      </c>
      <c r="I335" s="17"/>
      <c r="J335" s="20"/>
    </row>
    <row r="336" spans="1:10">
      <c r="A336" s="273"/>
      <c r="B336" s="16" t="s">
        <v>16</v>
      </c>
      <c r="C336" s="17"/>
      <c r="D336" s="17"/>
      <c r="E336" s="17"/>
      <c r="F336" s="17"/>
      <c r="G336" s="17"/>
      <c r="H336" s="52" t="s">
        <v>37</v>
      </c>
      <c r="I336" s="17"/>
      <c r="J336" s="20"/>
    </row>
    <row r="337" spans="1:10" ht="13.5" thickBot="1">
      <c r="A337" s="274"/>
      <c r="B337" s="16" t="s">
        <v>16</v>
      </c>
      <c r="C337" s="17"/>
      <c r="D337" s="17"/>
      <c r="E337" s="17"/>
      <c r="F337" s="17"/>
      <c r="G337" s="17"/>
      <c r="H337" s="52" t="s">
        <v>38</v>
      </c>
      <c r="I337" s="17"/>
      <c r="J337" s="20"/>
    </row>
    <row r="338" spans="1:10" ht="13.5" thickTop="1">
      <c r="A338" s="272">
        <v>46137</v>
      </c>
      <c r="B338" s="16" t="s">
        <v>16</v>
      </c>
      <c r="C338" s="17"/>
      <c r="D338" s="17"/>
      <c r="E338" s="17"/>
      <c r="F338" s="17"/>
      <c r="G338" s="17"/>
      <c r="H338" s="52" t="s">
        <v>17</v>
      </c>
      <c r="I338" s="17"/>
      <c r="J338" s="20"/>
    </row>
    <row r="339" spans="1:10">
      <c r="A339" s="273"/>
      <c r="B339" s="16" t="s">
        <v>16</v>
      </c>
      <c r="C339" s="17"/>
      <c r="D339" s="17"/>
      <c r="E339" s="17"/>
      <c r="F339" s="17"/>
      <c r="G339" s="17"/>
      <c r="H339" s="52" t="s">
        <v>22</v>
      </c>
      <c r="I339" s="17"/>
      <c r="J339" s="20"/>
    </row>
    <row r="340" spans="1:10">
      <c r="A340" s="273"/>
      <c r="B340" s="16" t="s">
        <v>16</v>
      </c>
      <c r="C340" s="17"/>
      <c r="D340" s="17"/>
      <c r="E340" s="17"/>
      <c r="F340" s="17"/>
      <c r="G340" s="17"/>
      <c r="H340" s="52" t="s">
        <v>24</v>
      </c>
      <c r="I340" s="17"/>
      <c r="J340" s="20"/>
    </row>
    <row r="341" spans="1:10">
      <c r="A341" s="273"/>
      <c r="B341" s="16" t="s">
        <v>16</v>
      </c>
      <c r="C341" s="17"/>
      <c r="D341" s="17"/>
      <c r="E341" s="17"/>
      <c r="F341" s="17"/>
      <c r="G341" s="17"/>
      <c r="H341" s="52" t="s">
        <v>25</v>
      </c>
      <c r="I341" s="17"/>
      <c r="J341" s="20"/>
    </row>
    <row r="342" spans="1:10">
      <c r="A342" s="273"/>
      <c r="B342" s="16" t="s">
        <v>16</v>
      </c>
      <c r="C342" s="17"/>
      <c r="D342" s="17"/>
      <c r="E342" s="17"/>
      <c r="F342" s="17"/>
      <c r="G342" s="17"/>
      <c r="H342" s="52" t="s">
        <v>26</v>
      </c>
      <c r="I342" s="17"/>
      <c r="J342" s="20"/>
    </row>
    <row r="343" spans="1:10">
      <c r="A343" s="273"/>
      <c r="B343" s="16" t="s">
        <v>16</v>
      </c>
      <c r="C343" s="17"/>
      <c r="D343" s="17"/>
      <c r="E343" s="17"/>
      <c r="F343" s="17"/>
      <c r="G343" s="17"/>
      <c r="H343" s="52" t="s">
        <v>27</v>
      </c>
      <c r="I343" s="17"/>
      <c r="J343" s="20"/>
    </row>
    <row r="344" spans="1:10">
      <c r="A344" s="273"/>
      <c r="B344" s="16" t="s">
        <v>16</v>
      </c>
      <c r="C344" s="17"/>
      <c r="D344" s="17"/>
      <c r="E344" s="17"/>
      <c r="F344" s="17"/>
      <c r="G344" s="17"/>
      <c r="H344" s="52" t="s">
        <v>28</v>
      </c>
      <c r="I344" s="17"/>
      <c r="J344" s="20"/>
    </row>
    <row r="345" spans="1:10">
      <c r="A345" s="273"/>
      <c r="B345" s="16" t="s">
        <v>16</v>
      </c>
      <c r="C345" s="17"/>
      <c r="D345" s="17"/>
      <c r="E345" s="17"/>
      <c r="F345" s="17"/>
      <c r="G345" s="17"/>
      <c r="H345" s="52" t="s">
        <v>29</v>
      </c>
      <c r="I345" s="17"/>
      <c r="J345" s="20"/>
    </row>
    <row r="346" spans="1:10">
      <c r="A346" s="273"/>
      <c r="B346" s="16" t="s">
        <v>16</v>
      </c>
      <c r="C346" s="17"/>
      <c r="D346" s="17"/>
      <c r="E346" s="17"/>
      <c r="F346" s="17"/>
      <c r="G346" s="17"/>
      <c r="H346" s="52" t="s">
        <v>30</v>
      </c>
      <c r="I346" s="17"/>
      <c r="J346" s="20"/>
    </row>
    <row r="347" spans="1:10">
      <c r="A347" s="273"/>
      <c r="B347" s="16" t="s">
        <v>16</v>
      </c>
      <c r="C347" s="17"/>
      <c r="D347" s="17"/>
      <c r="E347" s="17"/>
      <c r="F347" s="17"/>
      <c r="G347" s="17"/>
      <c r="H347" s="52" t="s">
        <v>34</v>
      </c>
      <c r="I347" s="17"/>
      <c r="J347" s="20"/>
    </row>
    <row r="348" spans="1:10">
      <c r="A348" s="273"/>
      <c r="B348" s="16" t="s">
        <v>16</v>
      </c>
      <c r="C348" s="17"/>
      <c r="D348" s="17"/>
      <c r="E348" s="17"/>
      <c r="F348" s="17"/>
      <c r="G348" s="17"/>
      <c r="H348" s="52" t="s">
        <v>35</v>
      </c>
      <c r="I348" s="17"/>
      <c r="J348" s="20"/>
    </row>
    <row r="349" spans="1:10">
      <c r="A349" s="273"/>
      <c r="B349" s="16" t="s">
        <v>16</v>
      </c>
      <c r="C349" s="17"/>
      <c r="D349" s="17"/>
      <c r="E349" s="17"/>
      <c r="F349" s="17"/>
      <c r="G349" s="17"/>
      <c r="H349" s="52" t="s">
        <v>36</v>
      </c>
      <c r="I349" s="17"/>
      <c r="J349" s="20"/>
    </row>
    <row r="350" spans="1:10">
      <c r="A350" s="273"/>
      <c r="B350" s="16" t="s">
        <v>16</v>
      </c>
      <c r="C350" s="17"/>
      <c r="D350" s="17"/>
      <c r="E350" s="17"/>
      <c r="F350" s="17"/>
      <c r="G350" s="17"/>
      <c r="H350" s="52" t="s">
        <v>37</v>
      </c>
      <c r="I350" s="17"/>
      <c r="J350" s="20"/>
    </row>
    <row r="351" spans="1:10" ht="13.5" thickBot="1">
      <c r="A351" s="274"/>
      <c r="B351" s="16" t="s">
        <v>16</v>
      </c>
      <c r="C351" s="17"/>
      <c r="D351" s="17"/>
      <c r="E351" s="17"/>
      <c r="F351" s="17"/>
      <c r="G351" s="17"/>
      <c r="H351" s="52" t="s">
        <v>38</v>
      </c>
      <c r="I351" s="17"/>
      <c r="J351" s="20"/>
    </row>
    <row r="352" spans="1:10" ht="13.5" thickTop="1">
      <c r="A352" s="272">
        <v>46138</v>
      </c>
      <c r="B352" s="16" t="s">
        <v>16</v>
      </c>
      <c r="C352" s="17"/>
      <c r="D352" s="17"/>
      <c r="E352" s="17"/>
      <c r="F352" s="17"/>
      <c r="G352" s="17"/>
      <c r="H352" s="52" t="s">
        <v>17</v>
      </c>
      <c r="I352" s="17"/>
      <c r="J352" s="20"/>
    </row>
    <row r="353" spans="1:10">
      <c r="A353" s="273"/>
      <c r="B353" s="16" t="s">
        <v>16</v>
      </c>
      <c r="C353" s="17"/>
      <c r="D353" s="17"/>
      <c r="E353" s="17"/>
      <c r="F353" s="17"/>
      <c r="G353" s="17"/>
      <c r="H353" s="52" t="s">
        <v>22</v>
      </c>
      <c r="I353" s="17"/>
      <c r="J353" s="20"/>
    </row>
    <row r="354" spans="1:10">
      <c r="A354" s="273"/>
      <c r="B354" s="16" t="s">
        <v>16</v>
      </c>
      <c r="C354" s="17"/>
      <c r="D354" s="17"/>
      <c r="E354" s="17"/>
      <c r="F354" s="17"/>
      <c r="G354" s="17"/>
      <c r="H354" s="52" t="s">
        <v>24</v>
      </c>
      <c r="I354" s="17"/>
      <c r="J354" s="20"/>
    </row>
    <row r="355" spans="1:10">
      <c r="A355" s="273"/>
      <c r="B355" s="16" t="s">
        <v>16</v>
      </c>
      <c r="C355" s="17"/>
      <c r="D355" s="17"/>
      <c r="E355" s="17"/>
      <c r="F355" s="17"/>
      <c r="G355" s="17"/>
      <c r="H355" s="52" t="s">
        <v>25</v>
      </c>
      <c r="I355" s="17"/>
      <c r="J355" s="20"/>
    </row>
    <row r="356" spans="1:10">
      <c r="A356" s="273"/>
      <c r="B356" s="16" t="s">
        <v>16</v>
      </c>
      <c r="C356" s="17"/>
      <c r="D356" s="17"/>
      <c r="E356" s="17"/>
      <c r="F356" s="17"/>
      <c r="G356" s="17"/>
      <c r="H356" s="52" t="s">
        <v>26</v>
      </c>
      <c r="I356" s="17"/>
      <c r="J356" s="20"/>
    </row>
    <row r="357" spans="1:10">
      <c r="A357" s="273"/>
      <c r="B357" s="16" t="s">
        <v>16</v>
      </c>
      <c r="C357" s="17"/>
      <c r="D357" s="17"/>
      <c r="E357" s="17"/>
      <c r="F357" s="17"/>
      <c r="G357" s="17"/>
      <c r="H357" s="52" t="s">
        <v>27</v>
      </c>
      <c r="I357" s="17"/>
      <c r="J357" s="20"/>
    </row>
    <row r="358" spans="1:10">
      <c r="A358" s="273"/>
      <c r="B358" s="16" t="s">
        <v>16</v>
      </c>
      <c r="C358" s="17"/>
      <c r="D358" s="17"/>
      <c r="E358" s="17"/>
      <c r="F358" s="17"/>
      <c r="G358" s="17"/>
      <c r="H358" s="52" t="s">
        <v>28</v>
      </c>
      <c r="I358" s="17"/>
      <c r="J358" s="20"/>
    </row>
    <row r="359" spans="1:10">
      <c r="A359" s="273"/>
      <c r="B359" s="16" t="s">
        <v>16</v>
      </c>
      <c r="C359" s="17"/>
      <c r="D359" s="17"/>
      <c r="E359" s="17"/>
      <c r="F359" s="17"/>
      <c r="G359" s="17"/>
      <c r="H359" s="52" t="s">
        <v>29</v>
      </c>
      <c r="I359" s="17"/>
      <c r="J359" s="20"/>
    </row>
    <row r="360" spans="1:10">
      <c r="A360" s="273"/>
      <c r="B360" s="16" t="s">
        <v>16</v>
      </c>
      <c r="C360" s="17"/>
      <c r="D360" s="17"/>
      <c r="E360" s="17"/>
      <c r="F360" s="17"/>
      <c r="G360" s="17"/>
      <c r="H360" s="52" t="s">
        <v>30</v>
      </c>
      <c r="I360" s="17"/>
      <c r="J360" s="20"/>
    </row>
    <row r="361" spans="1:10">
      <c r="A361" s="273"/>
      <c r="B361" s="16" t="s">
        <v>16</v>
      </c>
      <c r="C361" s="17"/>
      <c r="D361" s="17"/>
      <c r="E361" s="17"/>
      <c r="F361" s="17"/>
      <c r="G361" s="17"/>
      <c r="H361" s="52" t="s">
        <v>34</v>
      </c>
      <c r="I361" s="17"/>
      <c r="J361" s="20"/>
    </row>
    <row r="362" spans="1:10">
      <c r="A362" s="273"/>
      <c r="B362" s="16" t="s">
        <v>16</v>
      </c>
      <c r="C362" s="17"/>
      <c r="D362" s="17"/>
      <c r="E362" s="17"/>
      <c r="F362" s="17"/>
      <c r="G362" s="17"/>
      <c r="H362" s="52" t="s">
        <v>35</v>
      </c>
      <c r="I362" s="17"/>
      <c r="J362" s="20"/>
    </row>
    <row r="363" spans="1:10">
      <c r="A363" s="273"/>
      <c r="B363" s="16" t="s">
        <v>16</v>
      </c>
      <c r="C363" s="17"/>
      <c r="D363" s="17"/>
      <c r="E363" s="67"/>
      <c r="F363" s="17"/>
      <c r="G363" s="17"/>
      <c r="H363" s="52" t="s">
        <v>36</v>
      </c>
      <c r="I363" s="17"/>
      <c r="J363" s="20"/>
    </row>
    <row r="364" spans="1:10">
      <c r="A364" s="273"/>
      <c r="B364" s="16" t="s">
        <v>16</v>
      </c>
      <c r="C364" s="17"/>
      <c r="D364" s="17"/>
      <c r="E364" s="17"/>
      <c r="F364" s="17"/>
      <c r="G364" s="17"/>
      <c r="H364" s="52" t="s">
        <v>37</v>
      </c>
      <c r="I364" s="17"/>
      <c r="J364" s="20"/>
    </row>
    <row r="365" spans="1:10" ht="13.5" thickBot="1">
      <c r="A365" s="274"/>
      <c r="B365" s="16" t="s">
        <v>16</v>
      </c>
      <c r="C365" s="17"/>
      <c r="D365" s="17"/>
      <c r="E365" s="17"/>
      <c r="F365" s="17"/>
      <c r="G365" s="17"/>
      <c r="H365" s="52" t="s">
        <v>38</v>
      </c>
      <c r="I365" s="17"/>
      <c r="J365" s="20"/>
    </row>
    <row r="366" spans="1:10" ht="13.5" thickTop="1">
      <c r="A366" s="272">
        <v>46139</v>
      </c>
      <c r="B366" s="16" t="s">
        <v>78</v>
      </c>
      <c r="C366" s="17"/>
      <c r="D366" s="17"/>
      <c r="E366" s="17"/>
      <c r="F366" s="17"/>
      <c r="G366" s="17"/>
      <c r="H366" s="52" t="s">
        <v>17</v>
      </c>
      <c r="I366" s="17"/>
      <c r="J366" s="20"/>
    </row>
    <row r="367" spans="1:10">
      <c r="A367" s="273"/>
      <c r="B367" s="16" t="s">
        <v>78</v>
      </c>
      <c r="C367" s="17"/>
      <c r="D367" s="17"/>
      <c r="E367" s="17"/>
      <c r="F367" s="17"/>
      <c r="G367" s="17"/>
      <c r="H367" s="52" t="s">
        <v>22</v>
      </c>
      <c r="I367" s="17"/>
      <c r="J367" s="20"/>
    </row>
    <row r="368" spans="1:10">
      <c r="A368" s="273"/>
      <c r="B368" s="16" t="s">
        <v>78</v>
      </c>
      <c r="C368" s="17"/>
      <c r="D368" s="17"/>
      <c r="E368" s="17"/>
      <c r="F368" s="17"/>
      <c r="G368" s="17"/>
      <c r="H368" s="52" t="s">
        <v>24</v>
      </c>
      <c r="I368" s="17"/>
      <c r="J368" s="20"/>
    </row>
    <row r="369" spans="1:10">
      <c r="A369" s="273"/>
      <c r="B369" s="16" t="s">
        <v>78</v>
      </c>
      <c r="C369" s="17"/>
      <c r="D369" s="17"/>
      <c r="E369" s="17"/>
      <c r="F369" s="17"/>
      <c r="G369" s="17"/>
      <c r="H369" s="52" t="s">
        <v>25</v>
      </c>
      <c r="I369" s="17"/>
      <c r="J369" s="20"/>
    </row>
    <row r="370" spans="1:10">
      <c r="A370" s="273"/>
      <c r="B370" s="16" t="s">
        <v>78</v>
      </c>
      <c r="C370" s="17"/>
      <c r="D370" s="17"/>
      <c r="E370" s="17"/>
      <c r="F370" s="17"/>
      <c r="G370" s="17"/>
      <c r="H370" s="52" t="s">
        <v>26</v>
      </c>
      <c r="I370" s="17"/>
      <c r="J370" s="20"/>
    </row>
    <row r="371" spans="1:10">
      <c r="A371" s="273"/>
      <c r="B371" s="16" t="s">
        <v>78</v>
      </c>
      <c r="C371" s="17"/>
      <c r="D371" s="17"/>
      <c r="E371" s="17"/>
      <c r="F371" s="17"/>
      <c r="G371" s="17"/>
      <c r="H371" s="52" t="s">
        <v>27</v>
      </c>
      <c r="I371" s="17"/>
      <c r="J371" s="20"/>
    </row>
    <row r="372" spans="1:10">
      <c r="A372" s="273"/>
      <c r="B372" s="16" t="s">
        <v>78</v>
      </c>
      <c r="C372" s="17"/>
      <c r="D372" s="17"/>
      <c r="E372" s="17"/>
      <c r="F372" s="17"/>
      <c r="G372" s="17"/>
      <c r="H372" s="52" t="s">
        <v>28</v>
      </c>
      <c r="I372" s="17"/>
      <c r="J372" s="20"/>
    </row>
    <row r="373" spans="1:10">
      <c r="A373" s="273"/>
      <c r="B373" s="16" t="s">
        <v>78</v>
      </c>
      <c r="C373" s="17"/>
      <c r="D373" s="17"/>
      <c r="E373" s="17"/>
      <c r="F373" s="17"/>
      <c r="G373" s="17"/>
      <c r="H373" s="52" t="s">
        <v>29</v>
      </c>
      <c r="I373" s="17"/>
      <c r="J373" s="20"/>
    </row>
    <row r="374" spans="1:10">
      <c r="A374" s="273"/>
      <c r="B374" s="16" t="s">
        <v>78</v>
      </c>
      <c r="C374" s="17"/>
      <c r="D374" s="17"/>
      <c r="E374" s="17"/>
      <c r="F374" s="17"/>
      <c r="G374" s="17"/>
      <c r="H374" s="52" t="s">
        <v>30</v>
      </c>
      <c r="I374" s="17"/>
      <c r="J374" s="20"/>
    </row>
    <row r="375" spans="1:10">
      <c r="A375" s="273"/>
      <c r="B375" s="16" t="s">
        <v>78</v>
      </c>
      <c r="C375" s="17"/>
      <c r="D375" s="17"/>
      <c r="E375" s="17"/>
      <c r="F375" s="17"/>
      <c r="G375" s="17"/>
      <c r="H375" s="52" t="s">
        <v>34</v>
      </c>
      <c r="I375" s="17"/>
      <c r="J375" s="20"/>
    </row>
    <row r="376" spans="1:10">
      <c r="A376" s="273"/>
      <c r="B376" s="16" t="s">
        <v>78</v>
      </c>
      <c r="C376" s="17"/>
      <c r="D376" s="17"/>
      <c r="E376" s="17"/>
      <c r="F376" s="17"/>
      <c r="G376" s="17"/>
      <c r="H376" s="52" t="s">
        <v>35</v>
      </c>
      <c r="I376" s="17"/>
      <c r="J376" s="20"/>
    </row>
    <row r="377" spans="1:10">
      <c r="A377" s="273"/>
      <c r="B377" s="16" t="s">
        <v>78</v>
      </c>
      <c r="C377" s="17"/>
      <c r="D377" s="17"/>
      <c r="E377" s="17"/>
      <c r="F377" s="17"/>
      <c r="G377" s="17"/>
      <c r="H377" s="52" t="s">
        <v>36</v>
      </c>
      <c r="I377" s="17"/>
      <c r="J377" s="20"/>
    </row>
    <row r="378" spans="1:10">
      <c r="A378" s="273"/>
      <c r="B378" s="16" t="s">
        <v>78</v>
      </c>
      <c r="C378" s="17"/>
      <c r="D378" s="17"/>
      <c r="E378" s="17"/>
      <c r="F378" s="17"/>
      <c r="G378" s="17"/>
      <c r="H378" s="52" t="s">
        <v>37</v>
      </c>
      <c r="I378" s="17"/>
      <c r="J378" s="20"/>
    </row>
    <row r="379" spans="1:10" ht="13.5" thickBot="1">
      <c r="A379" s="274"/>
      <c r="B379" s="16" t="s">
        <v>78</v>
      </c>
      <c r="C379" s="17"/>
      <c r="D379" s="17"/>
      <c r="E379" s="17"/>
      <c r="F379" s="17"/>
      <c r="G379" s="17"/>
      <c r="H379" s="52" t="s">
        <v>38</v>
      </c>
      <c r="I379" s="17"/>
      <c r="J379" s="20"/>
    </row>
    <row r="380" spans="1:10" ht="13.5" thickTop="1">
      <c r="A380" s="272">
        <v>46140</v>
      </c>
      <c r="B380" s="16" t="s">
        <v>51</v>
      </c>
      <c r="C380" s="17"/>
      <c r="D380" s="17"/>
      <c r="E380" s="17"/>
      <c r="F380" s="17"/>
      <c r="G380" s="17"/>
      <c r="H380" s="52" t="s">
        <v>17</v>
      </c>
      <c r="I380" s="17"/>
      <c r="J380" s="20"/>
    </row>
    <row r="381" spans="1:10">
      <c r="A381" s="273"/>
      <c r="B381" s="16" t="s">
        <v>51</v>
      </c>
      <c r="C381" s="17"/>
      <c r="D381" s="17"/>
      <c r="E381" s="17"/>
      <c r="F381" s="17"/>
      <c r="G381" s="17"/>
      <c r="H381" s="52" t="s">
        <v>22</v>
      </c>
      <c r="I381" s="17"/>
      <c r="J381" s="20"/>
    </row>
    <row r="382" spans="1:10">
      <c r="A382" s="273"/>
      <c r="B382" s="16" t="s">
        <v>51</v>
      </c>
      <c r="C382" s="17"/>
      <c r="D382" s="17"/>
      <c r="E382" s="17"/>
      <c r="F382" s="17"/>
      <c r="G382" s="17"/>
      <c r="H382" s="52" t="s">
        <v>24</v>
      </c>
      <c r="I382" s="17"/>
      <c r="J382" s="20"/>
    </row>
    <row r="383" spans="1:10">
      <c r="A383" s="273"/>
      <c r="B383" s="16" t="s">
        <v>51</v>
      </c>
      <c r="C383" s="17"/>
      <c r="D383" s="17"/>
      <c r="E383" s="17"/>
      <c r="F383" s="17"/>
      <c r="G383" s="17"/>
      <c r="H383" s="52" t="s">
        <v>25</v>
      </c>
      <c r="I383" s="17"/>
      <c r="J383" s="20"/>
    </row>
    <row r="384" spans="1:10">
      <c r="A384" s="273"/>
      <c r="B384" s="16" t="s">
        <v>51</v>
      </c>
      <c r="C384" s="17"/>
      <c r="D384" s="17"/>
      <c r="E384" s="17"/>
      <c r="F384" s="17"/>
      <c r="G384" s="17"/>
      <c r="H384" s="52" t="s">
        <v>26</v>
      </c>
      <c r="I384" s="17"/>
      <c r="J384" s="20"/>
    </row>
    <row r="385" spans="1:10">
      <c r="A385" s="273"/>
      <c r="B385" s="16" t="s">
        <v>51</v>
      </c>
      <c r="C385" s="17"/>
      <c r="D385" s="17"/>
      <c r="E385" s="17"/>
      <c r="F385" s="17"/>
      <c r="G385" s="17"/>
      <c r="H385" s="52" t="s">
        <v>27</v>
      </c>
      <c r="I385" s="17"/>
      <c r="J385" s="20"/>
    </row>
    <row r="386" spans="1:10">
      <c r="A386" s="273"/>
      <c r="B386" s="16" t="s">
        <v>51</v>
      </c>
      <c r="C386" s="17"/>
      <c r="D386" s="17"/>
      <c r="E386" s="17"/>
      <c r="F386" s="17"/>
      <c r="G386" s="17"/>
      <c r="H386" s="52" t="s">
        <v>28</v>
      </c>
      <c r="I386" s="17"/>
      <c r="J386" s="20"/>
    </row>
    <row r="387" spans="1:10">
      <c r="A387" s="273"/>
      <c r="B387" s="16" t="s">
        <v>51</v>
      </c>
      <c r="C387" s="17"/>
      <c r="D387" s="17"/>
      <c r="E387" s="17"/>
      <c r="F387" s="17"/>
      <c r="G387" s="17"/>
      <c r="H387" s="52" t="s">
        <v>29</v>
      </c>
      <c r="I387" s="17"/>
      <c r="J387" s="20"/>
    </row>
    <row r="388" spans="1:10">
      <c r="A388" s="273"/>
      <c r="B388" s="16" t="s">
        <v>51</v>
      </c>
      <c r="C388" s="17"/>
      <c r="D388" s="17"/>
      <c r="E388" s="17"/>
      <c r="F388" s="17"/>
      <c r="G388" s="17"/>
      <c r="H388" s="52" t="s">
        <v>30</v>
      </c>
      <c r="I388" s="17"/>
      <c r="J388" s="20"/>
    </row>
    <row r="389" spans="1:10">
      <c r="A389" s="273"/>
      <c r="B389" s="16" t="s">
        <v>51</v>
      </c>
      <c r="C389" s="17"/>
      <c r="D389" s="17"/>
      <c r="E389" s="17"/>
      <c r="F389" s="17"/>
      <c r="G389" s="17"/>
      <c r="H389" s="52" t="s">
        <v>34</v>
      </c>
      <c r="I389" s="17"/>
      <c r="J389" s="20"/>
    </row>
    <row r="390" spans="1:10">
      <c r="A390" s="273"/>
      <c r="B390" s="16" t="s">
        <v>51</v>
      </c>
      <c r="C390" s="17"/>
      <c r="D390" s="17"/>
      <c r="E390" s="17"/>
      <c r="F390" s="17"/>
      <c r="G390" s="17"/>
      <c r="H390" s="52" t="s">
        <v>35</v>
      </c>
      <c r="I390" s="17"/>
      <c r="J390" s="20"/>
    </row>
    <row r="391" spans="1:10">
      <c r="A391" s="273"/>
      <c r="B391" s="16" t="s">
        <v>51</v>
      </c>
      <c r="C391" s="17"/>
      <c r="D391" s="17"/>
      <c r="E391" s="17"/>
      <c r="F391" s="17"/>
      <c r="G391" s="17"/>
      <c r="H391" s="52" t="s">
        <v>36</v>
      </c>
      <c r="I391" s="17"/>
      <c r="J391" s="20"/>
    </row>
    <row r="392" spans="1:10">
      <c r="A392" s="273"/>
      <c r="B392" s="16" t="s">
        <v>51</v>
      </c>
      <c r="C392" s="17"/>
      <c r="D392" s="17"/>
      <c r="E392" s="17"/>
      <c r="F392" s="17"/>
      <c r="G392" s="17"/>
      <c r="H392" s="52" t="s">
        <v>37</v>
      </c>
      <c r="I392" s="17"/>
      <c r="J392" s="20"/>
    </row>
    <row r="393" spans="1:10" ht="13.5" thickBot="1">
      <c r="A393" s="274"/>
      <c r="B393" s="16" t="s">
        <v>51</v>
      </c>
      <c r="C393" s="17"/>
      <c r="D393" s="17"/>
      <c r="E393" s="17"/>
      <c r="F393" s="17"/>
      <c r="G393" s="17"/>
      <c r="H393" s="52" t="s">
        <v>38</v>
      </c>
      <c r="I393" s="17"/>
      <c r="J393" s="20"/>
    </row>
    <row r="394" spans="1:10" ht="13.5" thickTop="1">
      <c r="A394" s="272">
        <v>46141</v>
      </c>
      <c r="B394" s="16" t="s">
        <v>51</v>
      </c>
      <c r="C394" s="17"/>
      <c r="D394" s="17"/>
      <c r="E394" s="17"/>
      <c r="F394" s="17"/>
      <c r="G394" s="17"/>
      <c r="H394" s="52" t="s">
        <v>17</v>
      </c>
      <c r="I394" s="17"/>
      <c r="J394" s="20"/>
    </row>
    <row r="395" spans="1:10">
      <c r="A395" s="273"/>
      <c r="B395" s="16" t="s">
        <v>51</v>
      </c>
      <c r="C395" s="17"/>
      <c r="D395" s="17"/>
      <c r="E395" s="17"/>
      <c r="F395" s="17"/>
      <c r="G395" s="17"/>
      <c r="H395" s="52" t="s">
        <v>22</v>
      </c>
      <c r="I395" s="17"/>
      <c r="J395" s="20"/>
    </row>
    <row r="396" spans="1:10">
      <c r="A396" s="273"/>
      <c r="B396" s="16" t="s">
        <v>51</v>
      </c>
      <c r="C396" s="17"/>
      <c r="D396" s="17"/>
      <c r="E396" s="17"/>
      <c r="F396" s="17"/>
      <c r="G396" s="17"/>
      <c r="H396" s="52" t="s">
        <v>24</v>
      </c>
      <c r="I396" s="17"/>
      <c r="J396" s="20"/>
    </row>
    <row r="397" spans="1:10">
      <c r="A397" s="273"/>
      <c r="B397" s="16" t="s">
        <v>51</v>
      </c>
      <c r="C397" s="17"/>
      <c r="D397" s="17"/>
      <c r="E397" s="17"/>
      <c r="F397" s="17"/>
      <c r="G397" s="17"/>
      <c r="H397" s="52" t="s">
        <v>25</v>
      </c>
      <c r="I397" s="17"/>
      <c r="J397" s="20"/>
    </row>
    <row r="398" spans="1:10">
      <c r="A398" s="273"/>
      <c r="B398" s="16" t="s">
        <v>51</v>
      </c>
      <c r="C398" s="17"/>
      <c r="D398" s="17"/>
      <c r="E398" s="17"/>
      <c r="F398" s="17"/>
      <c r="G398" s="17"/>
      <c r="H398" s="52" t="s">
        <v>26</v>
      </c>
      <c r="I398" s="17"/>
      <c r="J398" s="20"/>
    </row>
    <row r="399" spans="1:10">
      <c r="A399" s="273"/>
      <c r="B399" s="16" t="s">
        <v>51</v>
      </c>
      <c r="C399" s="17"/>
      <c r="D399" s="17"/>
      <c r="E399" s="17"/>
      <c r="F399" s="17"/>
      <c r="G399" s="17"/>
      <c r="H399" s="52" t="s">
        <v>27</v>
      </c>
      <c r="I399" s="17"/>
      <c r="J399" s="20"/>
    </row>
    <row r="400" spans="1:10">
      <c r="A400" s="273"/>
      <c r="B400" s="16" t="s">
        <v>51</v>
      </c>
      <c r="C400" s="17"/>
      <c r="D400" s="17"/>
      <c r="E400" s="17"/>
      <c r="F400" s="17"/>
      <c r="G400" s="17"/>
      <c r="H400" s="52" t="s">
        <v>28</v>
      </c>
      <c r="I400" s="17"/>
      <c r="J400" s="20"/>
    </row>
    <row r="401" spans="1:10">
      <c r="A401" s="273"/>
      <c r="B401" s="16" t="s">
        <v>51</v>
      </c>
      <c r="C401" s="17"/>
      <c r="D401" s="17"/>
      <c r="E401" s="17"/>
      <c r="F401" s="17"/>
      <c r="G401" s="17"/>
      <c r="H401" s="52" t="s">
        <v>29</v>
      </c>
      <c r="I401" s="17"/>
      <c r="J401" s="20"/>
    </row>
    <row r="402" spans="1:10">
      <c r="A402" s="273"/>
      <c r="B402" s="16" t="s">
        <v>51</v>
      </c>
      <c r="C402" s="17"/>
      <c r="D402" s="17"/>
      <c r="E402" s="17"/>
      <c r="F402" s="17"/>
      <c r="G402" s="17"/>
      <c r="H402" s="52" t="s">
        <v>30</v>
      </c>
      <c r="I402" s="17"/>
      <c r="J402" s="20"/>
    </row>
    <row r="403" spans="1:10">
      <c r="A403" s="273"/>
      <c r="B403" s="16" t="s">
        <v>51</v>
      </c>
      <c r="C403" s="17"/>
      <c r="D403" s="17"/>
      <c r="E403" s="17"/>
      <c r="F403" s="17"/>
      <c r="G403" s="17"/>
      <c r="H403" s="52" t="s">
        <v>34</v>
      </c>
      <c r="I403" s="17"/>
      <c r="J403" s="20"/>
    </row>
    <row r="404" spans="1:10">
      <c r="A404" s="273"/>
      <c r="B404" s="16" t="s">
        <v>51</v>
      </c>
      <c r="C404" s="17"/>
      <c r="D404" s="17"/>
      <c r="E404" s="17"/>
      <c r="F404" s="17"/>
      <c r="G404" s="17"/>
      <c r="H404" s="52" t="s">
        <v>35</v>
      </c>
      <c r="I404" s="17"/>
      <c r="J404" s="20"/>
    </row>
    <row r="405" spans="1:10">
      <c r="A405" s="273"/>
      <c r="B405" s="16" t="s">
        <v>51</v>
      </c>
      <c r="C405" s="17"/>
      <c r="D405" s="17"/>
      <c r="E405" s="17"/>
      <c r="F405" s="17"/>
      <c r="G405" s="17"/>
      <c r="H405" s="52" t="s">
        <v>36</v>
      </c>
      <c r="I405" s="17"/>
      <c r="J405" s="20"/>
    </row>
    <row r="406" spans="1:10">
      <c r="A406" s="273"/>
      <c r="B406" s="16" t="s">
        <v>51</v>
      </c>
      <c r="C406" s="17"/>
      <c r="D406" s="17"/>
      <c r="E406" s="17"/>
      <c r="F406" s="17"/>
      <c r="G406" s="17"/>
      <c r="H406" s="52" t="s">
        <v>37</v>
      </c>
      <c r="I406" s="17"/>
      <c r="J406" s="20"/>
    </row>
    <row r="407" spans="1:10" ht="13.5" thickBot="1">
      <c r="A407" s="274"/>
      <c r="B407" s="16" t="s">
        <v>51</v>
      </c>
      <c r="C407" s="17"/>
      <c r="D407" s="17"/>
      <c r="E407" s="17"/>
      <c r="F407" s="17"/>
      <c r="G407" s="17"/>
      <c r="H407" s="52" t="s">
        <v>38</v>
      </c>
      <c r="I407" s="17"/>
      <c r="J407" s="20"/>
    </row>
    <row r="408" spans="1:10" ht="13.5" thickTop="1">
      <c r="A408" s="272">
        <v>46142</v>
      </c>
      <c r="B408" s="16" t="s">
        <v>51</v>
      </c>
      <c r="C408" s="17"/>
      <c r="D408" s="70"/>
      <c r="E408" s="70"/>
      <c r="F408" s="70"/>
      <c r="G408" s="17"/>
      <c r="H408" s="52" t="s">
        <v>17</v>
      </c>
      <c r="I408" s="17"/>
      <c r="J408" s="20"/>
    </row>
    <row r="409" spans="1:10">
      <c r="A409" s="273"/>
      <c r="B409" s="16" t="s">
        <v>51</v>
      </c>
      <c r="C409" s="17"/>
      <c r="D409" s="70"/>
      <c r="E409" s="70"/>
      <c r="F409" s="70"/>
      <c r="G409" s="17"/>
      <c r="H409" s="52" t="s">
        <v>22</v>
      </c>
      <c r="I409" s="17"/>
      <c r="J409" s="20"/>
    </row>
    <row r="410" spans="1:10">
      <c r="A410" s="273"/>
      <c r="B410" s="16" t="s">
        <v>51</v>
      </c>
      <c r="C410" s="17"/>
      <c r="D410" s="70"/>
      <c r="E410" s="70"/>
      <c r="F410" s="70"/>
      <c r="G410" s="17"/>
      <c r="H410" s="52" t="s">
        <v>24</v>
      </c>
      <c r="I410" s="17"/>
      <c r="J410" s="20"/>
    </row>
    <row r="411" spans="1:10">
      <c r="A411" s="273"/>
      <c r="B411" s="16" t="s">
        <v>51</v>
      </c>
      <c r="C411" s="17"/>
      <c r="D411" s="70"/>
      <c r="E411" s="70"/>
      <c r="F411" s="70"/>
      <c r="G411" s="17"/>
      <c r="H411" s="52" t="s">
        <v>25</v>
      </c>
      <c r="I411" s="17"/>
      <c r="J411" s="20"/>
    </row>
    <row r="412" spans="1:10">
      <c r="A412" s="273"/>
      <c r="B412" s="16" t="s">
        <v>51</v>
      </c>
      <c r="C412" s="17"/>
      <c r="D412" s="70"/>
      <c r="E412" s="70"/>
      <c r="F412" s="70"/>
      <c r="G412" s="17"/>
      <c r="H412" s="52" t="s">
        <v>26</v>
      </c>
      <c r="I412" s="17"/>
      <c r="J412" s="20"/>
    </row>
    <row r="413" spans="1:10">
      <c r="A413" s="273"/>
      <c r="B413" s="16" t="s">
        <v>51</v>
      </c>
      <c r="C413" s="17"/>
      <c r="D413" s="70"/>
      <c r="E413" s="70"/>
      <c r="F413" s="70"/>
      <c r="G413" s="17"/>
      <c r="H413" s="52" t="s">
        <v>27</v>
      </c>
      <c r="I413" s="17"/>
      <c r="J413" s="20"/>
    </row>
    <row r="414" spans="1:10">
      <c r="A414" s="273"/>
      <c r="B414" s="16" t="s">
        <v>51</v>
      </c>
      <c r="C414" s="17"/>
      <c r="D414" s="70"/>
      <c r="E414" s="70"/>
      <c r="F414" s="70"/>
      <c r="G414" s="17"/>
      <c r="H414" s="52" t="s">
        <v>28</v>
      </c>
      <c r="I414" s="17"/>
      <c r="J414" s="17"/>
    </row>
    <row r="415" spans="1:10">
      <c r="A415" s="273"/>
      <c r="B415" s="16" t="s">
        <v>51</v>
      </c>
      <c r="C415" s="17"/>
      <c r="D415" s="70"/>
      <c r="E415" s="70"/>
      <c r="F415" s="70"/>
      <c r="G415" s="17"/>
      <c r="H415" s="52" t="s">
        <v>29</v>
      </c>
      <c r="I415" s="17"/>
      <c r="J415" s="17"/>
    </row>
    <row r="416" spans="1:10">
      <c r="A416" s="273"/>
      <c r="B416" s="16" t="s">
        <v>51</v>
      </c>
      <c r="C416" s="17"/>
      <c r="D416" s="70"/>
      <c r="E416" s="70"/>
      <c r="F416" s="70"/>
      <c r="G416" s="17"/>
      <c r="H416" s="52" t="s">
        <v>30</v>
      </c>
      <c r="I416" s="17"/>
      <c r="J416" s="17"/>
    </row>
    <row r="417" spans="1:10">
      <c r="A417" s="273"/>
      <c r="B417" s="16" t="s">
        <v>51</v>
      </c>
      <c r="C417" s="17"/>
      <c r="D417" s="70"/>
      <c r="E417" s="70"/>
      <c r="F417" s="70"/>
      <c r="G417" s="17"/>
      <c r="H417" s="52" t="s">
        <v>34</v>
      </c>
      <c r="I417" s="17"/>
      <c r="J417" s="17"/>
    </row>
    <row r="418" spans="1:10">
      <c r="A418" s="273"/>
      <c r="B418" s="16" t="s">
        <v>51</v>
      </c>
      <c r="C418" s="17"/>
      <c r="D418" s="70"/>
      <c r="E418" s="70"/>
      <c r="F418" s="70"/>
      <c r="G418" s="17"/>
      <c r="H418" s="53" t="s">
        <v>35</v>
      </c>
      <c r="I418" s="17"/>
      <c r="J418" s="17"/>
    </row>
    <row r="419" spans="1:10">
      <c r="A419" s="273"/>
      <c r="B419" s="16" t="s">
        <v>51</v>
      </c>
      <c r="C419" s="17"/>
      <c r="D419" s="70"/>
      <c r="E419" s="70"/>
      <c r="F419" s="70"/>
      <c r="G419" s="17"/>
      <c r="H419" s="53" t="s">
        <v>36</v>
      </c>
      <c r="I419" s="17"/>
      <c r="J419" s="17"/>
    </row>
    <row r="420" spans="1:10">
      <c r="A420" s="273"/>
      <c r="B420" s="16" t="s">
        <v>51</v>
      </c>
      <c r="C420" s="17"/>
      <c r="D420" s="70"/>
      <c r="E420" s="70"/>
      <c r="F420" s="70"/>
      <c r="G420" s="17"/>
      <c r="H420" s="53" t="s">
        <v>37</v>
      </c>
      <c r="I420" s="17"/>
      <c r="J420" s="17"/>
    </row>
    <row r="421" spans="1:10">
      <c r="A421" s="274"/>
      <c r="B421" s="16" t="s">
        <v>51</v>
      </c>
      <c r="C421" s="17"/>
      <c r="D421" s="70"/>
      <c r="E421" s="70"/>
      <c r="F421" s="70"/>
      <c r="G421" s="17"/>
      <c r="H421" s="53" t="s">
        <v>38</v>
      </c>
      <c r="I421" s="17"/>
      <c r="J421" s="17"/>
    </row>
  </sheetData>
  <mergeCells count="30">
    <mergeCell ref="A72:A85"/>
    <mergeCell ref="A2:A15"/>
    <mergeCell ref="A16:A29"/>
    <mergeCell ref="A30:A43"/>
    <mergeCell ref="A44:A57"/>
    <mergeCell ref="A58:A71"/>
    <mergeCell ref="A240:A253"/>
    <mergeCell ref="A86:A99"/>
    <mergeCell ref="A100:A113"/>
    <mergeCell ref="A114:A127"/>
    <mergeCell ref="A128:A141"/>
    <mergeCell ref="A142:A155"/>
    <mergeCell ref="A156:A169"/>
    <mergeCell ref="A170:A183"/>
    <mergeCell ref="A184:A197"/>
    <mergeCell ref="A198:A211"/>
    <mergeCell ref="A212:A225"/>
    <mergeCell ref="A226:A239"/>
    <mergeCell ref="A408:A421"/>
    <mergeCell ref="A254:A267"/>
    <mergeCell ref="A268:A281"/>
    <mergeCell ref="A282:A295"/>
    <mergeCell ref="A296:A309"/>
    <mergeCell ref="A310:A323"/>
    <mergeCell ref="A324:A337"/>
    <mergeCell ref="A338:A351"/>
    <mergeCell ref="A352:A365"/>
    <mergeCell ref="A366:A379"/>
    <mergeCell ref="A380:A393"/>
    <mergeCell ref="A394:A407"/>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421"/>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32.7109375" customWidth="1"/>
    <col min="6" max="6" width="18.7109375" customWidth="1"/>
    <col min="7" max="7" width="24.28515625" customWidth="1"/>
    <col min="8" max="8" width="11" customWidth="1"/>
  </cols>
  <sheetData>
    <row r="1" spans="1:27" ht="38.25">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51">
      <c r="A2" s="272">
        <v>45809</v>
      </c>
      <c r="B2" s="76" t="s">
        <v>78</v>
      </c>
      <c r="C2" s="20" t="s">
        <v>18</v>
      </c>
      <c r="D2" s="20" t="s">
        <v>19</v>
      </c>
      <c r="E2" s="20"/>
      <c r="F2" s="20"/>
      <c r="G2" s="116" t="s">
        <v>961</v>
      </c>
      <c r="H2" s="19" t="s">
        <v>17</v>
      </c>
      <c r="I2" s="20"/>
      <c r="J2" s="20"/>
      <c r="K2" s="20"/>
      <c r="L2" s="20"/>
      <c r="M2" s="20"/>
      <c r="N2" s="20"/>
      <c r="O2" s="20"/>
      <c r="P2" s="50"/>
      <c r="Q2" s="20"/>
      <c r="R2" s="15"/>
      <c r="S2" s="15"/>
      <c r="T2" s="15"/>
      <c r="U2" s="15"/>
      <c r="V2" s="15"/>
      <c r="W2" s="15"/>
      <c r="X2" s="15"/>
      <c r="Y2" s="15"/>
      <c r="Z2" s="15"/>
      <c r="AA2" s="15"/>
    </row>
    <row r="3" spans="1:27" ht="76.5">
      <c r="A3" s="273"/>
      <c r="B3" s="76" t="s">
        <v>78</v>
      </c>
      <c r="C3" s="20" t="s">
        <v>41</v>
      </c>
      <c r="D3" s="20" t="s">
        <v>19</v>
      </c>
      <c r="E3" s="20"/>
      <c r="F3" s="20"/>
      <c r="G3" s="116" t="s">
        <v>962</v>
      </c>
      <c r="H3" s="20" t="s">
        <v>22</v>
      </c>
      <c r="I3" s="20"/>
      <c r="J3" s="20"/>
      <c r="K3" s="20"/>
      <c r="L3" s="20"/>
      <c r="M3" s="20"/>
      <c r="N3" s="20"/>
      <c r="O3" s="20"/>
      <c r="P3" s="35"/>
      <c r="Q3" s="20"/>
      <c r="R3" s="15"/>
      <c r="S3" s="15"/>
      <c r="T3" s="15"/>
      <c r="U3" s="15"/>
      <c r="V3" s="15"/>
      <c r="W3" s="15"/>
      <c r="X3" s="15"/>
      <c r="Y3" s="15"/>
      <c r="Z3" s="15"/>
      <c r="AA3" s="15"/>
    </row>
    <row r="4" spans="1:27" ht="15.75" customHeight="1">
      <c r="A4" s="273"/>
      <c r="B4" s="76" t="s">
        <v>78</v>
      </c>
      <c r="C4" s="20"/>
      <c r="D4" s="20"/>
      <c r="E4" s="20"/>
      <c r="F4" s="20"/>
      <c r="G4" s="20"/>
      <c r="H4" s="20" t="s">
        <v>24</v>
      </c>
      <c r="I4" s="20"/>
      <c r="J4" s="20"/>
      <c r="K4" s="20"/>
      <c r="L4" s="20"/>
      <c r="M4" s="20"/>
      <c r="N4" s="20"/>
      <c r="O4" s="20"/>
      <c r="P4" s="35"/>
      <c r="Q4" s="20"/>
      <c r="R4" s="15"/>
      <c r="S4" s="15"/>
      <c r="T4" s="15"/>
      <c r="U4" s="15"/>
      <c r="V4" s="15"/>
      <c r="W4" s="15"/>
      <c r="X4" s="15"/>
      <c r="Y4" s="15"/>
      <c r="Z4" s="15"/>
      <c r="AA4" s="15"/>
    </row>
    <row r="5" spans="1:27" ht="12.75">
      <c r="A5" s="273"/>
      <c r="B5" s="76" t="s">
        <v>78</v>
      </c>
      <c r="C5" s="20"/>
      <c r="D5" s="20"/>
      <c r="E5" s="20"/>
      <c r="F5" s="20"/>
      <c r="G5" s="20"/>
      <c r="H5" s="20" t="s">
        <v>25</v>
      </c>
      <c r="I5" s="20"/>
      <c r="J5" s="20"/>
      <c r="K5" s="20"/>
      <c r="L5" s="20"/>
      <c r="M5" s="20"/>
      <c r="N5" s="20"/>
      <c r="O5" s="20"/>
      <c r="P5" s="35"/>
      <c r="Q5" s="20"/>
      <c r="R5" s="15"/>
      <c r="S5" s="15"/>
      <c r="T5" s="15"/>
      <c r="U5" s="15"/>
      <c r="V5" s="15"/>
      <c r="W5" s="15"/>
      <c r="X5" s="15"/>
      <c r="Y5" s="15"/>
      <c r="Z5" s="15"/>
      <c r="AA5" s="15"/>
    </row>
    <row r="6" spans="1:27" ht="12.75">
      <c r="A6" s="273"/>
      <c r="B6" s="76" t="s">
        <v>78</v>
      </c>
      <c r="C6" s="20"/>
      <c r="D6" s="20"/>
      <c r="E6" s="20"/>
      <c r="F6" s="20"/>
      <c r="G6" s="20"/>
      <c r="H6" s="20" t="s">
        <v>26</v>
      </c>
      <c r="I6" s="20"/>
      <c r="J6" s="20"/>
      <c r="K6" s="20"/>
      <c r="L6" s="20"/>
      <c r="M6" s="20"/>
      <c r="N6" s="20"/>
      <c r="O6" s="20"/>
      <c r="P6" s="35"/>
      <c r="Q6" s="20"/>
      <c r="R6" s="15"/>
      <c r="S6" s="15"/>
      <c r="T6" s="15"/>
      <c r="U6" s="15"/>
      <c r="V6" s="15"/>
      <c r="W6" s="15"/>
      <c r="X6" s="15"/>
      <c r="Y6" s="15"/>
      <c r="Z6" s="15"/>
      <c r="AA6" s="15"/>
    </row>
    <row r="7" spans="1:27" ht="12.75">
      <c r="A7" s="273"/>
      <c r="B7" s="76" t="s">
        <v>78</v>
      </c>
      <c r="C7" s="20"/>
      <c r="D7" s="20"/>
      <c r="E7" s="20"/>
      <c r="F7" s="20"/>
      <c r="G7" s="20"/>
      <c r="H7" s="20" t="s">
        <v>27</v>
      </c>
      <c r="I7" s="20"/>
      <c r="J7" s="20"/>
      <c r="K7" s="20"/>
      <c r="L7" s="20"/>
      <c r="M7" s="20"/>
      <c r="N7" s="20"/>
      <c r="O7" s="20"/>
      <c r="P7" s="35"/>
      <c r="Q7" s="20"/>
      <c r="R7" s="15"/>
      <c r="S7" s="15"/>
      <c r="T7" s="15"/>
      <c r="U7" s="15"/>
      <c r="V7" s="15"/>
      <c r="W7" s="15"/>
      <c r="X7" s="15"/>
      <c r="Y7" s="15"/>
      <c r="Z7" s="15"/>
      <c r="AA7" s="15"/>
    </row>
    <row r="8" spans="1:27" ht="12.75">
      <c r="A8" s="273"/>
      <c r="B8" s="76" t="s">
        <v>78</v>
      </c>
      <c r="C8" s="20"/>
      <c r="D8" s="20"/>
      <c r="E8" s="20"/>
      <c r="F8" s="20"/>
      <c r="G8" s="20"/>
      <c r="H8" s="20" t="s">
        <v>28</v>
      </c>
      <c r="I8" s="20"/>
      <c r="J8" s="20"/>
      <c r="K8" s="20"/>
      <c r="L8" s="20"/>
      <c r="M8" s="20"/>
      <c r="N8" s="20"/>
      <c r="O8" s="20"/>
      <c r="P8" s="35"/>
      <c r="Q8" s="20"/>
      <c r="R8" s="15"/>
      <c r="S8" s="15"/>
      <c r="T8" s="15"/>
      <c r="U8" s="15"/>
      <c r="V8" s="15"/>
      <c r="W8" s="15"/>
      <c r="X8" s="15"/>
      <c r="Y8" s="15"/>
      <c r="Z8" s="15"/>
      <c r="AA8" s="15"/>
    </row>
    <row r="9" spans="1:27" ht="14.25">
      <c r="A9" s="273"/>
      <c r="B9" s="76" t="s">
        <v>78</v>
      </c>
      <c r="C9" s="20"/>
      <c r="D9" s="78"/>
      <c r="E9" s="78"/>
      <c r="F9" s="20"/>
      <c r="G9" s="20"/>
      <c r="H9" s="20" t="s">
        <v>29</v>
      </c>
      <c r="I9" s="20"/>
      <c r="J9" s="20"/>
      <c r="K9" s="20"/>
      <c r="L9" s="20"/>
      <c r="M9" s="20"/>
      <c r="N9" s="20"/>
      <c r="O9" s="20"/>
      <c r="P9" s="35"/>
      <c r="Q9" s="20"/>
      <c r="R9" s="15"/>
      <c r="S9" s="15"/>
      <c r="T9" s="15"/>
      <c r="U9" s="15"/>
      <c r="V9" s="15"/>
      <c r="W9" s="15"/>
      <c r="X9" s="15"/>
      <c r="Y9" s="15"/>
      <c r="Z9" s="15"/>
      <c r="AA9" s="15"/>
    </row>
    <row r="10" spans="1:27" ht="12.75">
      <c r="A10" s="273"/>
      <c r="B10" s="76" t="s">
        <v>78</v>
      </c>
      <c r="C10" s="20"/>
      <c r="D10" s="20"/>
      <c r="E10" s="15"/>
      <c r="F10" s="20"/>
      <c r="G10" s="117"/>
      <c r="H10" s="20" t="s">
        <v>30</v>
      </c>
      <c r="I10" s="20"/>
      <c r="J10" s="20"/>
      <c r="K10" s="20"/>
      <c r="L10" s="20"/>
      <c r="M10" s="20"/>
      <c r="N10" s="20"/>
      <c r="O10" s="20"/>
      <c r="P10" s="35"/>
      <c r="Q10" s="20"/>
      <c r="R10" s="15"/>
      <c r="S10" s="15"/>
      <c r="T10" s="15"/>
      <c r="U10" s="15"/>
      <c r="V10" s="15"/>
      <c r="W10" s="15"/>
      <c r="X10" s="15"/>
      <c r="Y10" s="15"/>
      <c r="Z10" s="15"/>
      <c r="AA10" s="15"/>
    </row>
    <row r="11" spans="1:27" ht="165.75">
      <c r="A11" s="273"/>
      <c r="B11" s="76" t="s">
        <v>78</v>
      </c>
      <c r="C11" s="20" t="s">
        <v>18</v>
      </c>
      <c r="D11" s="20" t="s">
        <v>19</v>
      </c>
      <c r="E11" s="20"/>
      <c r="F11" s="20" t="s">
        <v>963</v>
      </c>
      <c r="G11" s="116" t="s">
        <v>964</v>
      </c>
      <c r="H11" s="24" t="s">
        <v>34</v>
      </c>
      <c r="I11" s="20"/>
      <c r="J11" s="20"/>
      <c r="K11" s="20"/>
      <c r="L11" s="20"/>
      <c r="M11" s="20"/>
      <c r="N11" s="20"/>
      <c r="O11" s="20"/>
      <c r="P11" s="35"/>
      <c r="Q11" s="20"/>
      <c r="R11" s="15"/>
      <c r="S11" s="15"/>
      <c r="T11" s="15"/>
      <c r="U11" s="15"/>
      <c r="V11" s="15"/>
      <c r="W11" s="15"/>
      <c r="X11" s="15"/>
      <c r="Y11" s="15"/>
      <c r="Z11" s="15"/>
      <c r="AA11" s="15"/>
    </row>
    <row r="12" spans="1:27" ht="89.25">
      <c r="A12" s="273"/>
      <c r="B12" s="76" t="s">
        <v>78</v>
      </c>
      <c r="C12" s="20" t="s">
        <v>41</v>
      </c>
      <c r="D12" s="20" t="s">
        <v>19</v>
      </c>
      <c r="E12" s="20"/>
      <c r="F12" s="20"/>
      <c r="G12" s="116" t="s">
        <v>965</v>
      </c>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78</v>
      </c>
      <c r="C13" s="20"/>
      <c r="D13" s="20"/>
      <c r="E13" s="20"/>
      <c r="F13" s="20"/>
      <c r="G13" s="20"/>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78</v>
      </c>
      <c r="C14" s="20"/>
      <c r="D14" s="20"/>
      <c r="E14" s="15"/>
      <c r="F14" s="20"/>
      <c r="G14" s="20"/>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78</v>
      </c>
      <c r="C15" s="20"/>
      <c r="D15" s="20"/>
      <c r="E15" s="20"/>
      <c r="F15" s="20"/>
      <c r="G15" s="20"/>
      <c r="H15" s="25" t="s">
        <v>38</v>
      </c>
      <c r="I15" s="20"/>
      <c r="J15" s="20"/>
      <c r="K15" s="20"/>
      <c r="L15" s="20"/>
      <c r="M15" s="20"/>
      <c r="N15" s="20"/>
      <c r="O15" s="20"/>
      <c r="P15" s="35"/>
      <c r="Q15" s="20"/>
      <c r="R15" s="15"/>
      <c r="S15" s="15"/>
      <c r="T15" s="15"/>
      <c r="U15" s="15"/>
      <c r="V15" s="15"/>
      <c r="W15" s="15"/>
      <c r="X15" s="15"/>
      <c r="Y15" s="15"/>
      <c r="Z15" s="15"/>
      <c r="AA15" s="15"/>
    </row>
    <row r="16" spans="1:27" ht="409.5">
      <c r="A16" s="272">
        <v>45810</v>
      </c>
      <c r="B16" s="76" t="s">
        <v>640</v>
      </c>
      <c r="C16" s="20" t="s">
        <v>54</v>
      </c>
      <c r="D16" s="20" t="s">
        <v>19</v>
      </c>
      <c r="E16" s="20"/>
      <c r="F16" s="20" t="s">
        <v>966</v>
      </c>
      <c r="G16" s="116" t="s">
        <v>967</v>
      </c>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20"/>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c r="D18" s="20"/>
      <c r="E18" s="20"/>
      <c r="F18" s="20"/>
      <c r="G18" s="20"/>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640</v>
      </c>
      <c r="C19" s="20"/>
      <c r="D19" s="20"/>
      <c r="E19" s="20"/>
      <c r="F19" s="20"/>
      <c r="G19" s="20"/>
      <c r="H19" s="20" t="s">
        <v>25</v>
      </c>
      <c r="I19" s="20"/>
      <c r="J19" s="20"/>
      <c r="K19" s="20"/>
      <c r="L19" s="20"/>
      <c r="M19" s="20"/>
      <c r="N19" s="20"/>
      <c r="O19" s="20"/>
      <c r="P19" s="35"/>
      <c r="Q19" s="20"/>
      <c r="R19" s="15"/>
      <c r="S19" s="15"/>
      <c r="T19" s="15"/>
      <c r="U19" s="15"/>
      <c r="V19" s="15"/>
      <c r="W19" s="15"/>
      <c r="X19" s="15"/>
      <c r="Y19" s="15"/>
      <c r="Z19" s="15"/>
      <c r="AA19" s="15"/>
    </row>
    <row r="20" spans="1:27" ht="12.75">
      <c r="A20" s="273"/>
      <c r="B20" s="76" t="s">
        <v>640</v>
      </c>
      <c r="C20" s="20"/>
      <c r="D20" s="20"/>
      <c r="E20" s="20"/>
      <c r="F20" s="20"/>
      <c r="G20" s="20"/>
      <c r="H20" s="20" t="s">
        <v>26</v>
      </c>
      <c r="I20" s="20"/>
      <c r="J20" s="20"/>
      <c r="K20" s="20"/>
      <c r="L20" s="20"/>
      <c r="M20" s="20"/>
      <c r="N20" s="20"/>
      <c r="O20" s="20"/>
      <c r="P20" s="35"/>
      <c r="Q20" s="20"/>
      <c r="R20" s="15"/>
      <c r="S20" s="15"/>
      <c r="T20" s="15"/>
      <c r="U20" s="15"/>
      <c r="V20" s="15"/>
      <c r="W20" s="15"/>
      <c r="X20" s="15"/>
      <c r="Y20" s="15"/>
      <c r="Z20" s="15"/>
      <c r="AA20" s="15"/>
    </row>
    <row r="21" spans="1:27" ht="76.5">
      <c r="A21" s="273"/>
      <c r="B21" s="76" t="s">
        <v>78</v>
      </c>
      <c r="C21" s="20" t="s">
        <v>18</v>
      </c>
      <c r="D21" s="20" t="s">
        <v>19</v>
      </c>
      <c r="E21" s="15"/>
      <c r="F21" s="15" t="s">
        <v>968</v>
      </c>
      <c r="G21" s="116" t="s">
        <v>969</v>
      </c>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78</v>
      </c>
      <c r="C22" s="20"/>
      <c r="D22" s="20"/>
      <c r="E22" s="20"/>
      <c r="F22" s="20"/>
      <c r="G22" s="20"/>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78</v>
      </c>
      <c r="C23" s="20"/>
      <c r="D23" s="20"/>
      <c r="E23" s="20"/>
      <c r="F23" s="20"/>
      <c r="G23" s="20"/>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78</v>
      </c>
      <c r="C24" s="20"/>
      <c r="D24" s="20"/>
      <c r="E24" s="20"/>
      <c r="F24" s="20"/>
      <c r="G24" s="20"/>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76" t="s">
        <v>783</v>
      </c>
      <c r="C25" s="20"/>
      <c r="D25" s="20"/>
      <c r="E25" s="20"/>
      <c r="F25" s="20"/>
      <c r="G25" s="76"/>
      <c r="H25" s="24" t="s">
        <v>34</v>
      </c>
      <c r="I25" s="20"/>
      <c r="J25" s="20"/>
      <c r="K25" s="20"/>
      <c r="L25" s="20"/>
      <c r="M25" s="20"/>
      <c r="N25" s="20"/>
      <c r="O25" s="20"/>
      <c r="P25" s="35"/>
      <c r="Q25" s="20"/>
      <c r="R25" s="15"/>
      <c r="S25" s="15"/>
      <c r="T25" s="15"/>
      <c r="U25" s="15"/>
      <c r="V25" s="15"/>
      <c r="W25" s="15"/>
      <c r="X25" s="15"/>
      <c r="Y25" s="15"/>
      <c r="Z25" s="15"/>
      <c r="AA25" s="15"/>
    </row>
    <row r="26" spans="1:27" ht="18" customHeight="1">
      <c r="A26" s="273"/>
      <c r="B26" s="76" t="s">
        <v>783</v>
      </c>
      <c r="C26" s="20"/>
      <c r="D26" s="20"/>
      <c r="E26" s="20"/>
      <c r="F26" s="20"/>
      <c r="G26" s="76"/>
      <c r="H26" s="25" t="s">
        <v>35</v>
      </c>
      <c r="I26" s="20"/>
      <c r="J26" s="20"/>
      <c r="K26" s="20"/>
      <c r="L26" s="20"/>
      <c r="M26" s="20"/>
      <c r="N26" s="20"/>
      <c r="O26" s="20"/>
      <c r="P26" s="35"/>
      <c r="Q26" s="20"/>
      <c r="R26" s="15"/>
      <c r="S26" s="15"/>
      <c r="T26" s="15"/>
      <c r="U26" s="15"/>
      <c r="V26" s="15"/>
      <c r="W26" s="15"/>
      <c r="X26" s="15"/>
      <c r="Y26" s="15"/>
      <c r="Z26" s="15"/>
      <c r="AA26" s="15"/>
    </row>
    <row r="27" spans="1:27" ht="16.5" customHeight="1">
      <c r="A27" s="273"/>
      <c r="B27" s="76" t="s">
        <v>783</v>
      </c>
      <c r="C27" s="20"/>
      <c r="D27" s="20"/>
      <c r="E27" s="20"/>
      <c r="F27" s="20"/>
      <c r="G27" s="15"/>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783</v>
      </c>
      <c r="C28" s="20"/>
      <c r="D28" s="20"/>
      <c r="E28" s="20"/>
      <c r="F28" s="20"/>
      <c r="G28" s="15"/>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783</v>
      </c>
      <c r="C29" s="20"/>
      <c r="D29" s="20"/>
      <c r="E29" s="20"/>
      <c r="F29" s="20"/>
      <c r="G29" s="20"/>
      <c r="H29" s="25" t="s">
        <v>38</v>
      </c>
      <c r="I29" s="20"/>
      <c r="J29" s="20"/>
      <c r="K29" s="20"/>
      <c r="L29" s="20"/>
      <c r="M29" s="20"/>
      <c r="N29" s="20"/>
      <c r="O29" s="20"/>
      <c r="P29" s="35"/>
      <c r="Q29" s="20"/>
      <c r="R29" s="15"/>
      <c r="S29" s="15"/>
      <c r="T29" s="15"/>
      <c r="U29" s="15"/>
      <c r="V29" s="15"/>
      <c r="W29" s="15"/>
      <c r="X29" s="15"/>
      <c r="Y29" s="15"/>
      <c r="Z29" s="15"/>
      <c r="AA29" s="15"/>
    </row>
    <row r="30" spans="1:27" ht="12.75">
      <c r="A30" s="272">
        <v>45811</v>
      </c>
      <c r="B30" s="76" t="s">
        <v>640</v>
      </c>
      <c r="C30" s="20"/>
      <c r="D30" s="20"/>
      <c r="E30" s="20"/>
      <c r="F30" s="20"/>
      <c r="G30" s="20"/>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640</v>
      </c>
      <c r="C31" s="20"/>
      <c r="D31" s="20"/>
      <c r="E31" s="20"/>
      <c r="F31" s="20"/>
      <c r="G31" s="20"/>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640</v>
      </c>
      <c r="C32" s="76"/>
      <c r="D32" s="76"/>
      <c r="E32" s="80"/>
      <c r="F32" s="76"/>
      <c r="G32" s="3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640</v>
      </c>
      <c r="C33" s="76"/>
      <c r="D33" s="76"/>
      <c r="E33" s="76"/>
      <c r="F33" s="76"/>
      <c r="G33" s="76"/>
      <c r="H33" s="20" t="s">
        <v>25</v>
      </c>
      <c r="I33" s="20"/>
      <c r="J33" s="20"/>
      <c r="K33" s="20"/>
      <c r="L33" s="20"/>
      <c r="M33" s="20"/>
      <c r="N33" s="20"/>
      <c r="O33" s="20"/>
      <c r="P33" s="35"/>
      <c r="Q33" s="20"/>
      <c r="R33" s="15"/>
      <c r="S33" s="15"/>
      <c r="T33" s="15"/>
      <c r="U33" s="15"/>
      <c r="V33" s="15"/>
      <c r="W33" s="15"/>
      <c r="X33" s="15"/>
      <c r="Y33" s="15"/>
      <c r="Z33" s="15"/>
      <c r="AA33" s="15"/>
    </row>
    <row r="34" spans="1:27" ht="12.75">
      <c r="A34" s="273"/>
      <c r="B34" s="76" t="s">
        <v>640</v>
      </c>
      <c r="C34" s="20"/>
      <c r="D34" s="20"/>
      <c r="E34" s="20"/>
      <c r="F34" s="20"/>
      <c r="G34" s="20"/>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78</v>
      </c>
      <c r="C35" s="20"/>
      <c r="D35" s="20"/>
      <c r="E35" s="20"/>
      <c r="F35" s="20"/>
      <c r="G35" s="20"/>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78</v>
      </c>
      <c r="C36" s="20"/>
      <c r="D36" s="20"/>
      <c r="E36" s="20"/>
      <c r="F36" s="20"/>
      <c r="G36" s="20"/>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78</v>
      </c>
      <c r="C37" s="20"/>
      <c r="D37" s="20"/>
      <c r="E37" s="20"/>
      <c r="F37" s="20"/>
      <c r="G37" s="20"/>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78</v>
      </c>
      <c r="C38" s="20"/>
      <c r="D38" s="20"/>
      <c r="E38" s="20"/>
      <c r="F38" s="20"/>
      <c r="G38" s="76"/>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522</v>
      </c>
      <c r="C39" s="20"/>
      <c r="D39" s="20"/>
      <c r="E39" s="20"/>
      <c r="F39" s="20"/>
      <c r="G39" s="76"/>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522</v>
      </c>
      <c r="C40" s="20" t="s">
        <v>18</v>
      </c>
      <c r="D40" s="20" t="s">
        <v>31</v>
      </c>
      <c r="E40" s="20"/>
      <c r="F40" s="76"/>
      <c r="G40" s="76" t="s">
        <v>970</v>
      </c>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522</v>
      </c>
      <c r="C41" s="20"/>
      <c r="D41" s="20"/>
      <c r="E41" s="20"/>
      <c r="F41" s="20"/>
      <c r="G41" s="20"/>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78</v>
      </c>
      <c r="C42" s="20"/>
      <c r="D42" s="20"/>
      <c r="E42" s="20"/>
      <c r="F42" s="20"/>
      <c r="G42" s="20"/>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78</v>
      </c>
      <c r="C43" s="20"/>
      <c r="D43" s="20"/>
      <c r="E43" s="20"/>
      <c r="F43" s="20"/>
      <c r="G43" s="20"/>
      <c r="H43" s="25" t="s">
        <v>38</v>
      </c>
      <c r="I43" s="20"/>
      <c r="J43" s="20"/>
      <c r="K43" s="20"/>
      <c r="L43" s="20"/>
      <c r="M43" s="20"/>
      <c r="N43" s="20"/>
      <c r="O43" s="20"/>
      <c r="P43" s="35"/>
      <c r="Q43" s="20"/>
      <c r="R43" s="15"/>
      <c r="S43" s="15"/>
      <c r="T43" s="15"/>
      <c r="U43" s="15"/>
      <c r="V43" s="15"/>
      <c r="W43" s="15"/>
      <c r="X43" s="15"/>
      <c r="Y43" s="15"/>
      <c r="Z43" s="15"/>
      <c r="AA43" s="15"/>
    </row>
    <row r="44" spans="1:27" ht="12.75">
      <c r="A44" s="272">
        <v>45812</v>
      </c>
      <c r="B44" s="76" t="s">
        <v>640</v>
      </c>
      <c r="C44" s="20"/>
      <c r="D44" s="20"/>
      <c r="E44" s="20"/>
      <c r="F44" s="20"/>
      <c r="G44" s="76"/>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640</v>
      </c>
      <c r="C45" s="20"/>
      <c r="D45" s="20"/>
      <c r="E45" s="78"/>
      <c r="F45" s="78"/>
      <c r="G45" s="1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632</v>
      </c>
      <c r="C46" s="20"/>
      <c r="D46" s="20"/>
      <c r="E46" s="20"/>
      <c r="F46" s="20"/>
      <c r="G46" s="20"/>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632</v>
      </c>
      <c r="C47" s="20"/>
      <c r="D47" s="20"/>
      <c r="E47" s="20"/>
      <c r="F47" s="20"/>
      <c r="G47" s="20"/>
      <c r="H47" s="20" t="s">
        <v>25</v>
      </c>
      <c r="I47" s="20"/>
      <c r="J47" s="20"/>
      <c r="K47" s="20"/>
      <c r="L47" s="20"/>
      <c r="M47" s="20"/>
      <c r="N47" s="20"/>
      <c r="O47" s="20"/>
      <c r="P47" s="50"/>
      <c r="Q47" s="20"/>
      <c r="R47" s="15"/>
      <c r="S47" s="15"/>
      <c r="T47" s="15"/>
      <c r="U47" s="15"/>
      <c r="V47" s="15"/>
      <c r="W47" s="15"/>
      <c r="X47" s="15"/>
      <c r="Y47" s="15"/>
      <c r="Z47" s="15"/>
      <c r="AA47" s="15"/>
    </row>
    <row r="48" spans="1:27" ht="12.75">
      <c r="A48" s="273"/>
      <c r="B48" s="76" t="s">
        <v>632</v>
      </c>
      <c r="C48" s="20"/>
      <c r="D48" s="20"/>
      <c r="E48" s="20"/>
      <c r="F48" s="20"/>
      <c r="G48" s="20"/>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78</v>
      </c>
      <c r="C49" s="20"/>
      <c r="D49" s="20"/>
      <c r="E49" s="83"/>
      <c r="F49" s="15"/>
      <c r="G49" s="20"/>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78</v>
      </c>
      <c r="C50" s="20" t="s">
        <v>18</v>
      </c>
      <c r="D50" s="20" t="s">
        <v>19</v>
      </c>
      <c r="E50" s="20"/>
      <c r="F50" s="20" t="s">
        <v>971</v>
      </c>
      <c r="G50" s="116" t="s">
        <v>972</v>
      </c>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78</v>
      </c>
      <c r="C51" s="20"/>
      <c r="D51" s="20"/>
      <c r="E51" s="20"/>
      <c r="F51" s="20"/>
      <c r="G51" s="20"/>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78</v>
      </c>
      <c r="C52" s="20"/>
      <c r="D52" s="20"/>
      <c r="E52" s="20"/>
      <c r="F52" s="20"/>
      <c r="G52" s="20"/>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783</v>
      </c>
      <c r="C53" s="20"/>
      <c r="D53" s="20"/>
      <c r="E53" s="20"/>
      <c r="F53" s="20"/>
      <c r="G53" s="20"/>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783</v>
      </c>
      <c r="C54" s="20"/>
      <c r="D54" s="20"/>
      <c r="E54" s="20"/>
      <c r="F54" s="20"/>
      <c r="G54" s="20"/>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783</v>
      </c>
      <c r="C55" s="20"/>
      <c r="D55" s="20"/>
      <c r="E55" s="20"/>
      <c r="F55" s="20"/>
      <c r="G55" s="20"/>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783</v>
      </c>
      <c r="C56" s="20"/>
      <c r="D56" s="20"/>
      <c r="E56" s="20"/>
      <c r="F56" s="20"/>
      <c r="G56" s="20"/>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783</v>
      </c>
      <c r="C57" s="20"/>
      <c r="D57" s="20"/>
      <c r="E57" s="20"/>
      <c r="F57" s="20"/>
      <c r="G57" s="20"/>
      <c r="H57" s="25" t="s">
        <v>38</v>
      </c>
      <c r="I57" s="20"/>
      <c r="J57" s="20"/>
      <c r="K57" s="20"/>
      <c r="L57" s="20"/>
      <c r="M57" s="20"/>
      <c r="N57" s="20"/>
      <c r="O57" s="20"/>
      <c r="P57" s="35"/>
      <c r="Q57" s="20"/>
      <c r="R57" s="15"/>
      <c r="S57" s="15"/>
      <c r="T57" s="15"/>
      <c r="U57" s="15"/>
      <c r="V57" s="15"/>
      <c r="W57" s="15"/>
      <c r="X57" s="15"/>
      <c r="Y57" s="15"/>
      <c r="Z57" s="15"/>
      <c r="AA57" s="15"/>
    </row>
    <row r="58" spans="1:27" ht="12.75">
      <c r="A58" s="272">
        <v>45813</v>
      </c>
      <c r="B58" s="84" t="s">
        <v>640</v>
      </c>
      <c r="C58" s="20"/>
      <c r="D58" s="20"/>
      <c r="E58" s="20"/>
      <c r="F58" s="20"/>
      <c r="G58" s="20"/>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84" t="s">
        <v>640</v>
      </c>
      <c r="C59" s="20"/>
      <c r="D59" s="20"/>
      <c r="E59" s="20"/>
      <c r="F59" s="20"/>
      <c r="G59" s="20"/>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84" t="s">
        <v>640</v>
      </c>
      <c r="C60" s="20"/>
      <c r="D60" s="20"/>
      <c r="E60" s="83"/>
      <c r="F60" s="15"/>
      <c r="G60" s="76"/>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84" t="s">
        <v>640</v>
      </c>
      <c r="C61" s="20"/>
      <c r="D61" s="20"/>
      <c r="E61" s="20"/>
      <c r="F61" s="20"/>
      <c r="G61" s="20"/>
      <c r="H61" s="35" t="s">
        <v>25</v>
      </c>
      <c r="I61" s="20"/>
      <c r="J61" s="20"/>
      <c r="K61" s="20"/>
      <c r="L61" s="20"/>
      <c r="M61" s="20"/>
      <c r="N61" s="20"/>
      <c r="O61" s="20"/>
      <c r="P61" s="20"/>
      <c r="Q61" s="20"/>
      <c r="R61" s="15"/>
      <c r="S61" s="15"/>
      <c r="T61" s="15"/>
      <c r="U61" s="15"/>
      <c r="V61" s="15"/>
      <c r="W61" s="15"/>
      <c r="X61" s="15"/>
      <c r="Y61" s="15"/>
      <c r="Z61" s="15"/>
      <c r="AA61" s="15"/>
    </row>
    <row r="62" spans="1:27" ht="242.25">
      <c r="A62" s="273"/>
      <c r="B62" s="84" t="s">
        <v>640</v>
      </c>
      <c r="C62" s="20" t="s">
        <v>541</v>
      </c>
      <c r="D62" s="20" t="s">
        <v>19</v>
      </c>
      <c r="E62" s="20" t="s">
        <v>973</v>
      </c>
      <c r="F62" s="20"/>
      <c r="G62" s="116" t="s">
        <v>974</v>
      </c>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78</v>
      </c>
      <c r="C63" s="20"/>
      <c r="D63" s="20"/>
      <c r="E63" s="20"/>
      <c r="F63" s="20"/>
      <c r="G63" s="76"/>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78</v>
      </c>
      <c r="C64" s="20" t="s">
        <v>18</v>
      </c>
      <c r="D64" s="20" t="s">
        <v>19</v>
      </c>
      <c r="E64" s="20"/>
      <c r="F64" s="20" t="s">
        <v>975</v>
      </c>
      <c r="G64" s="116" t="s">
        <v>976</v>
      </c>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78</v>
      </c>
      <c r="C65" s="20"/>
      <c r="D65" s="20"/>
      <c r="E65" s="85"/>
      <c r="F65" s="86"/>
      <c r="G65" s="20"/>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78</v>
      </c>
      <c r="C66" s="20"/>
      <c r="D66" s="20"/>
      <c r="E66" s="20"/>
      <c r="F66" s="20"/>
      <c r="G66" s="20"/>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78</v>
      </c>
      <c r="C67" s="20"/>
      <c r="D67" s="20"/>
      <c r="E67" s="20"/>
      <c r="F67" s="20"/>
      <c r="G67" s="76"/>
      <c r="H67" s="38" t="s">
        <v>34</v>
      </c>
      <c r="I67" s="20"/>
      <c r="J67" s="20"/>
      <c r="K67" s="20"/>
      <c r="L67" s="20"/>
      <c r="M67" s="20"/>
      <c r="N67" s="20"/>
      <c r="O67" s="20"/>
      <c r="P67" s="35"/>
      <c r="Q67" s="20"/>
      <c r="R67" s="15"/>
      <c r="S67" s="15"/>
      <c r="T67" s="15"/>
      <c r="U67" s="15"/>
      <c r="V67" s="15"/>
      <c r="W67" s="15"/>
      <c r="X67" s="15"/>
      <c r="Y67" s="15"/>
      <c r="Z67" s="15"/>
      <c r="AA67" s="15"/>
    </row>
    <row r="68" spans="1:27" ht="38.25">
      <c r="A68" s="273"/>
      <c r="B68" s="76" t="s">
        <v>78</v>
      </c>
      <c r="C68" s="20" t="s">
        <v>18</v>
      </c>
      <c r="D68" s="20" t="s">
        <v>19</v>
      </c>
      <c r="E68" s="20"/>
      <c r="F68" s="20"/>
      <c r="G68" s="116" t="s">
        <v>977</v>
      </c>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76" t="s">
        <v>78</v>
      </c>
      <c r="C69" s="20"/>
      <c r="D69" s="20"/>
      <c r="E69" s="20"/>
      <c r="F69" s="20"/>
      <c r="G69" s="20"/>
      <c r="H69" s="38" t="s">
        <v>36</v>
      </c>
      <c r="I69" s="20"/>
      <c r="J69" s="20"/>
      <c r="K69" s="20"/>
      <c r="L69" s="20"/>
      <c r="M69" s="20"/>
      <c r="N69" s="20"/>
      <c r="O69" s="20"/>
      <c r="P69" s="35"/>
      <c r="Q69" s="20"/>
      <c r="R69" s="15"/>
      <c r="S69" s="15"/>
      <c r="T69" s="15"/>
      <c r="U69" s="15"/>
      <c r="V69" s="15"/>
      <c r="W69" s="15"/>
      <c r="X69" s="15"/>
      <c r="Y69" s="15"/>
      <c r="Z69" s="15"/>
      <c r="AA69" s="15"/>
    </row>
    <row r="70" spans="1:27" ht="12.75">
      <c r="A70" s="273"/>
      <c r="B70" s="76" t="s">
        <v>78</v>
      </c>
      <c r="C70" s="20"/>
      <c r="D70" s="20"/>
      <c r="E70" s="20"/>
      <c r="F70" s="20"/>
      <c r="G70" s="20"/>
      <c r="H70" s="38" t="s">
        <v>37</v>
      </c>
      <c r="I70" s="20"/>
      <c r="J70" s="20"/>
      <c r="K70" s="20"/>
      <c r="L70" s="20"/>
      <c r="M70" s="20"/>
      <c r="N70" s="20"/>
      <c r="O70" s="20"/>
      <c r="P70" s="35"/>
      <c r="Q70" s="20"/>
      <c r="R70" s="15"/>
      <c r="S70" s="15"/>
      <c r="T70" s="15"/>
      <c r="U70" s="15"/>
      <c r="V70" s="15"/>
      <c r="W70" s="15"/>
      <c r="X70" s="15"/>
      <c r="Y70" s="15"/>
      <c r="Z70" s="15"/>
      <c r="AA70" s="15"/>
    </row>
    <row r="71" spans="1:27" ht="12.75">
      <c r="A71" s="274"/>
      <c r="B71" s="76" t="s">
        <v>78</v>
      </c>
      <c r="C71" s="20"/>
      <c r="D71" s="20"/>
      <c r="E71" s="20"/>
      <c r="F71" s="20"/>
      <c r="G71" s="20"/>
      <c r="H71" s="35" t="s">
        <v>38</v>
      </c>
      <c r="I71" s="20"/>
      <c r="J71" s="20"/>
      <c r="K71" s="20"/>
      <c r="L71" s="20"/>
      <c r="M71" s="20"/>
      <c r="N71" s="20"/>
      <c r="O71" s="20"/>
      <c r="P71" s="35"/>
      <c r="Q71" s="20"/>
      <c r="R71" s="15"/>
      <c r="S71" s="15"/>
      <c r="T71" s="15"/>
      <c r="U71" s="15"/>
      <c r="V71" s="15"/>
      <c r="W71" s="15"/>
      <c r="X71" s="15"/>
      <c r="Y71" s="15"/>
      <c r="Z71" s="15"/>
      <c r="AA71" s="15"/>
    </row>
    <row r="72" spans="1:27" ht="12.75">
      <c r="A72" s="272">
        <v>45814</v>
      </c>
      <c r="B72" s="84" t="s">
        <v>640</v>
      </c>
      <c r="C72" s="20"/>
      <c r="D72" s="20"/>
      <c r="E72" s="20"/>
      <c r="G72" s="119"/>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84" t="s">
        <v>640</v>
      </c>
      <c r="C73" s="20"/>
      <c r="D73" s="20"/>
      <c r="E73" s="20"/>
      <c r="F73" s="20"/>
      <c r="G73" s="20"/>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84" t="s">
        <v>632</v>
      </c>
      <c r="C74" s="20"/>
      <c r="D74" s="20"/>
      <c r="E74" s="20"/>
      <c r="F74" s="20"/>
      <c r="G74" s="20"/>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84" t="s">
        <v>632</v>
      </c>
      <c r="C75" s="20"/>
      <c r="D75" s="20"/>
      <c r="E75" s="20"/>
      <c r="F75" s="20"/>
      <c r="G75" s="20"/>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632</v>
      </c>
      <c r="C76" s="20"/>
      <c r="D76" s="20"/>
      <c r="E76" s="20"/>
      <c r="F76" s="20"/>
      <c r="G76" s="20"/>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78</v>
      </c>
      <c r="C77" s="20"/>
      <c r="D77" s="20"/>
      <c r="E77" s="20"/>
      <c r="F77" s="20"/>
      <c r="G77" s="20"/>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78</v>
      </c>
      <c r="C78" s="20"/>
      <c r="D78" s="20"/>
      <c r="E78" s="20"/>
      <c r="F78" s="20"/>
      <c r="G78" s="76"/>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78</v>
      </c>
      <c r="C79" s="20"/>
      <c r="D79" s="20"/>
      <c r="E79" s="20"/>
      <c r="F79" s="20"/>
      <c r="G79" s="76"/>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78</v>
      </c>
      <c r="C80" s="20"/>
      <c r="D80" s="20"/>
      <c r="E80" s="20"/>
      <c r="F80" s="20"/>
      <c r="G80" s="20"/>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783</v>
      </c>
      <c r="C81" s="20"/>
      <c r="D81" s="20"/>
      <c r="E81" s="20"/>
      <c r="F81" s="20"/>
      <c r="G81" s="20"/>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76" t="s">
        <v>783</v>
      </c>
      <c r="C82" s="20"/>
      <c r="D82" s="20"/>
      <c r="E82" s="20"/>
      <c r="F82" s="20"/>
      <c r="G82" s="20"/>
      <c r="H82" s="38" t="s">
        <v>35</v>
      </c>
      <c r="I82" s="20"/>
      <c r="J82" s="20"/>
      <c r="K82" s="20"/>
      <c r="L82" s="20"/>
      <c r="M82" s="20"/>
      <c r="N82" s="20"/>
      <c r="O82" s="20"/>
      <c r="P82" s="20"/>
      <c r="Q82" s="20"/>
      <c r="R82" s="15"/>
      <c r="S82" s="15"/>
      <c r="T82" s="15"/>
      <c r="U82" s="15"/>
      <c r="V82" s="15"/>
      <c r="W82" s="15"/>
      <c r="X82" s="15"/>
      <c r="Y82" s="15"/>
      <c r="Z82" s="15"/>
      <c r="AA82" s="15"/>
    </row>
    <row r="83" spans="1:27" ht="17.25" customHeight="1">
      <c r="A83" s="273"/>
      <c r="B83" s="76" t="s">
        <v>783</v>
      </c>
      <c r="C83" s="20"/>
      <c r="D83" s="20"/>
      <c r="E83" s="20"/>
      <c r="F83" s="20"/>
      <c r="G83" s="20"/>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783</v>
      </c>
      <c r="C84" s="20"/>
      <c r="D84" s="20"/>
      <c r="E84" s="83"/>
      <c r="F84" s="20"/>
      <c r="G84" s="20"/>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783</v>
      </c>
      <c r="C85" s="20"/>
      <c r="D85" s="20"/>
      <c r="E85" s="20"/>
      <c r="F85" s="20"/>
      <c r="G85" s="20"/>
      <c r="H85" s="35" t="s">
        <v>38</v>
      </c>
      <c r="I85" s="20"/>
      <c r="J85" s="20"/>
      <c r="K85" s="20"/>
      <c r="L85" s="20"/>
      <c r="M85" s="20"/>
      <c r="N85" s="20"/>
      <c r="O85" s="20"/>
      <c r="P85" s="20"/>
      <c r="Q85" s="20"/>
      <c r="R85" s="15"/>
      <c r="S85" s="15"/>
      <c r="T85" s="15"/>
      <c r="U85" s="15"/>
      <c r="V85" s="15"/>
      <c r="W85" s="15"/>
      <c r="X85" s="15"/>
      <c r="Y85" s="15"/>
      <c r="Z85" s="15"/>
      <c r="AA85" s="15"/>
    </row>
    <row r="86" spans="1:27" ht="12.75">
      <c r="A86" s="272">
        <v>45815</v>
      </c>
      <c r="B86" s="76" t="s">
        <v>78</v>
      </c>
      <c r="C86" s="20"/>
      <c r="D86" s="20"/>
      <c r="E86" s="20"/>
      <c r="F86" s="20"/>
      <c r="G86" s="20"/>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78</v>
      </c>
      <c r="C87" s="20"/>
      <c r="D87" s="20"/>
      <c r="E87" s="20"/>
      <c r="F87" s="20"/>
      <c r="G87" s="20"/>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78</v>
      </c>
      <c r="C88" s="20"/>
      <c r="D88" s="20"/>
      <c r="E88" s="20"/>
      <c r="F88" s="20"/>
      <c r="G88" s="20"/>
      <c r="H88" s="35" t="s">
        <v>24</v>
      </c>
      <c r="I88" s="20"/>
      <c r="J88" s="20"/>
      <c r="K88" s="20"/>
      <c r="L88" s="20"/>
      <c r="M88" s="20"/>
      <c r="N88" s="20"/>
      <c r="O88" s="20"/>
      <c r="P88" s="20"/>
      <c r="Q88" s="20"/>
      <c r="R88" s="15"/>
      <c r="S88" s="15"/>
      <c r="T88" s="15"/>
      <c r="U88" s="15"/>
      <c r="V88" s="15"/>
      <c r="W88" s="15"/>
      <c r="X88" s="15"/>
      <c r="Y88" s="15"/>
      <c r="Z88" s="15"/>
      <c r="AA88" s="15"/>
    </row>
    <row r="89" spans="1:27" ht="357">
      <c r="A89" s="273"/>
      <c r="B89" s="76" t="s">
        <v>78</v>
      </c>
      <c r="C89" s="20" t="s">
        <v>18</v>
      </c>
      <c r="D89" s="20" t="s">
        <v>19</v>
      </c>
      <c r="E89" s="20"/>
      <c r="F89" s="20" t="s">
        <v>978</v>
      </c>
      <c r="G89" s="116" t="s">
        <v>979</v>
      </c>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76" t="s">
        <v>78</v>
      </c>
      <c r="C90" s="20"/>
      <c r="D90" s="20"/>
      <c r="E90" s="20"/>
      <c r="F90" s="20"/>
      <c r="G90" s="20"/>
      <c r="H90" s="35" t="s">
        <v>26</v>
      </c>
      <c r="I90" s="20"/>
      <c r="J90" s="20"/>
      <c r="K90" s="20"/>
      <c r="L90" s="20"/>
      <c r="M90" s="20"/>
      <c r="N90" s="20"/>
      <c r="O90" s="20"/>
      <c r="P90" s="20"/>
      <c r="Q90" s="20"/>
      <c r="R90" s="15"/>
      <c r="S90" s="15"/>
      <c r="T90" s="15"/>
      <c r="U90" s="15"/>
      <c r="V90" s="15"/>
      <c r="W90" s="15"/>
      <c r="X90" s="15"/>
      <c r="Y90" s="15"/>
      <c r="Z90" s="15"/>
      <c r="AA90" s="15"/>
    </row>
    <row r="91" spans="1:27" ht="12.75">
      <c r="A91" s="273"/>
      <c r="B91" s="76" t="s">
        <v>78</v>
      </c>
      <c r="C91" s="20"/>
      <c r="D91" s="20"/>
      <c r="E91" s="20"/>
      <c r="F91" s="20"/>
      <c r="G91" s="20"/>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78</v>
      </c>
      <c r="C92" s="20"/>
      <c r="D92" s="20"/>
      <c r="E92" s="20"/>
      <c r="F92" s="20"/>
      <c r="G92" s="20"/>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78</v>
      </c>
      <c r="C93" s="20"/>
      <c r="D93" s="20"/>
      <c r="E93" s="20"/>
      <c r="F93" s="78"/>
      <c r="G93" s="20"/>
      <c r="H93" s="35" t="s">
        <v>29</v>
      </c>
      <c r="I93" s="20"/>
      <c r="J93" s="20"/>
      <c r="K93" s="20"/>
      <c r="L93" s="20"/>
      <c r="M93" s="20"/>
      <c r="N93" s="20"/>
      <c r="O93" s="20"/>
      <c r="P93" s="20"/>
      <c r="Q93" s="20"/>
      <c r="R93" s="15"/>
      <c r="S93" s="15"/>
      <c r="T93" s="15"/>
      <c r="U93" s="15"/>
      <c r="V93" s="15"/>
      <c r="W93" s="15"/>
      <c r="X93" s="15"/>
      <c r="Y93" s="15"/>
      <c r="Z93" s="15"/>
      <c r="AA93" s="15"/>
    </row>
    <row r="94" spans="1:27" ht="38.25">
      <c r="A94" s="273"/>
      <c r="B94" s="76" t="s">
        <v>78</v>
      </c>
      <c r="C94" s="20" t="s">
        <v>18</v>
      </c>
      <c r="D94" s="20" t="s">
        <v>19</v>
      </c>
      <c r="E94" s="20"/>
      <c r="F94" s="20"/>
      <c r="G94" s="116" t="s">
        <v>980</v>
      </c>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522</v>
      </c>
      <c r="C95" s="20"/>
      <c r="D95" s="20"/>
      <c r="E95" s="20"/>
      <c r="F95" s="20"/>
      <c r="G95" s="20"/>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76" t="s">
        <v>522</v>
      </c>
      <c r="C96" s="20"/>
      <c r="D96" s="20"/>
      <c r="E96" s="20"/>
      <c r="F96" s="20"/>
      <c r="G96" s="20"/>
      <c r="H96" s="38" t="s">
        <v>35</v>
      </c>
      <c r="I96" s="20"/>
      <c r="J96" s="20"/>
      <c r="K96" s="20"/>
      <c r="L96" s="20"/>
      <c r="M96" s="20"/>
      <c r="N96" s="20"/>
      <c r="O96" s="20"/>
      <c r="P96" s="20"/>
      <c r="Q96" s="20"/>
      <c r="R96" s="15"/>
      <c r="S96" s="15"/>
      <c r="T96" s="15"/>
      <c r="U96" s="15"/>
      <c r="V96" s="15"/>
      <c r="W96" s="15"/>
      <c r="X96" s="15"/>
      <c r="Y96" s="15"/>
      <c r="Z96" s="15"/>
      <c r="AA96" s="15"/>
    </row>
    <row r="97" spans="1:27" ht="12.75">
      <c r="A97" s="273"/>
      <c r="B97" s="76" t="s">
        <v>522</v>
      </c>
      <c r="C97" s="20"/>
      <c r="D97" s="20"/>
      <c r="E97" s="20"/>
      <c r="F97" s="20"/>
      <c r="G97" s="20"/>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522</v>
      </c>
      <c r="C98" s="20"/>
      <c r="D98" s="20"/>
      <c r="E98" s="20"/>
      <c r="F98" s="20"/>
      <c r="G98" s="20"/>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522</v>
      </c>
      <c r="C99" s="20"/>
      <c r="D99" s="20"/>
      <c r="E99" s="20"/>
      <c r="F99" s="20"/>
      <c r="G99" s="20"/>
      <c r="H99" s="35" t="s">
        <v>38</v>
      </c>
      <c r="I99" s="20"/>
      <c r="J99" s="20"/>
      <c r="K99" s="20"/>
      <c r="L99" s="20"/>
      <c r="M99" s="20"/>
      <c r="N99" s="20"/>
      <c r="O99" s="20"/>
      <c r="P99" s="20"/>
      <c r="Q99" s="20"/>
      <c r="R99" s="15"/>
      <c r="S99" s="15"/>
      <c r="T99" s="15"/>
      <c r="U99" s="15"/>
      <c r="V99" s="15"/>
      <c r="W99" s="15"/>
      <c r="X99" s="15"/>
      <c r="Y99" s="15"/>
      <c r="Z99" s="15"/>
      <c r="AA99" s="15"/>
    </row>
    <row r="100" spans="1:27" ht="12.75">
      <c r="A100" s="272">
        <v>45816</v>
      </c>
      <c r="B100" s="76" t="s">
        <v>78</v>
      </c>
      <c r="C100" s="20"/>
      <c r="D100" s="20"/>
      <c r="E100" s="20"/>
      <c r="F100" s="20"/>
      <c r="G100" s="20"/>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78</v>
      </c>
      <c r="C101" s="20" t="s">
        <v>18</v>
      </c>
      <c r="D101" s="20" t="s">
        <v>19</v>
      </c>
      <c r="E101" s="20"/>
      <c r="F101" s="20"/>
      <c r="G101" s="116" t="s">
        <v>981</v>
      </c>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78</v>
      </c>
      <c r="C102" s="20" t="s">
        <v>54</v>
      </c>
      <c r="D102" s="20" t="s">
        <v>19</v>
      </c>
      <c r="E102" s="20"/>
      <c r="F102" s="20"/>
      <c r="G102" s="116" t="s">
        <v>982</v>
      </c>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783</v>
      </c>
      <c r="C103" s="20"/>
      <c r="D103" s="20"/>
      <c r="E103" s="78"/>
      <c r="F103" s="88"/>
      <c r="G103" s="20"/>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783</v>
      </c>
      <c r="C104" s="20"/>
      <c r="D104" s="20"/>
      <c r="E104" s="20"/>
      <c r="F104" s="20"/>
      <c r="G104" s="20"/>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783</v>
      </c>
      <c r="C105" s="20"/>
      <c r="D105" s="20"/>
      <c r="E105" s="20"/>
      <c r="F105" s="20"/>
      <c r="G105" s="20"/>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783</v>
      </c>
      <c r="C106" s="20"/>
      <c r="D106" s="20"/>
      <c r="E106" s="20"/>
      <c r="F106" s="20"/>
      <c r="G106" s="20"/>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783</v>
      </c>
      <c r="C107" s="20"/>
      <c r="D107" s="20"/>
      <c r="E107" s="20"/>
      <c r="F107" s="20"/>
      <c r="G107" s="20"/>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76" t="s">
        <v>78</v>
      </c>
      <c r="C108" s="20"/>
      <c r="D108" s="20"/>
      <c r="E108" s="20"/>
      <c r="F108" s="20"/>
      <c r="G108" s="20"/>
      <c r="H108" s="35" t="s">
        <v>30</v>
      </c>
      <c r="I108" s="20"/>
      <c r="J108" s="20"/>
      <c r="K108" s="20"/>
      <c r="L108" s="20"/>
      <c r="M108" s="20"/>
      <c r="N108" s="20"/>
      <c r="O108" s="20"/>
      <c r="P108" s="20"/>
      <c r="Q108" s="20"/>
      <c r="R108" s="15"/>
      <c r="S108" s="15"/>
      <c r="T108" s="15"/>
      <c r="U108" s="15"/>
      <c r="V108" s="15"/>
      <c r="W108" s="15"/>
      <c r="X108" s="15"/>
      <c r="Y108" s="15"/>
      <c r="Z108" s="15"/>
      <c r="AA108" s="15"/>
    </row>
    <row r="109" spans="1:27" ht="12.75">
      <c r="A109" s="273"/>
      <c r="B109" s="76" t="s">
        <v>78</v>
      </c>
      <c r="C109" s="20" t="s">
        <v>18</v>
      </c>
      <c r="D109" s="20" t="s">
        <v>19</v>
      </c>
      <c r="E109" s="20"/>
      <c r="F109" s="20"/>
      <c r="G109" s="120" t="s">
        <v>983</v>
      </c>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78</v>
      </c>
      <c r="C110" s="20"/>
      <c r="D110" s="20"/>
      <c r="E110" s="20"/>
      <c r="F110" s="20"/>
      <c r="G110" s="20"/>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78</v>
      </c>
      <c r="C111" s="20"/>
      <c r="D111" s="20"/>
      <c r="E111" s="20"/>
      <c r="F111" s="20"/>
      <c r="G111" s="76"/>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78</v>
      </c>
      <c r="C112" s="20"/>
      <c r="D112" s="20"/>
      <c r="E112" s="20"/>
      <c r="F112" s="20"/>
      <c r="G112" s="20"/>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78</v>
      </c>
      <c r="C113" s="20"/>
      <c r="D113" s="20"/>
      <c r="E113" s="20"/>
      <c r="F113" s="20"/>
      <c r="G113" s="20"/>
      <c r="H113" s="35" t="s">
        <v>38</v>
      </c>
      <c r="I113" s="20"/>
      <c r="J113" s="20"/>
      <c r="K113" s="20"/>
      <c r="L113" s="20"/>
      <c r="M113" s="20"/>
      <c r="N113" s="20"/>
      <c r="O113" s="20"/>
      <c r="P113" s="20"/>
      <c r="Q113" s="20"/>
      <c r="R113" s="15"/>
      <c r="S113" s="15"/>
      <c r="T113" s="15"/>
      <c r="U113" s="15"/>
      <c r="V113" s="15"/>
      <c r="W113" s="15"/>
      <c r="X113" s="15"/>
      <c r="Y113" s="15"/>
      <c r="Z113" s="15"/>
      <c r="AA113" s="15"/>
    </row>
    <row r="114" spans="1:27" ht="409.5">
      <c r="A114" s="272">
        <v>45817</v>
      </c>
      <c r="B114" s="76" t="s">
        <v>640</v>
      </c>
      <c r="C114" s="20" t="s">
        <v>18</v>
      </c>
      <c r="D114" s="20" t="s">
        <v>19</v>
      </c>
      <c r="E114" s="20" t="s">
        <v>984</v>
      </c>
      <c r="F114" s="20" t="s">
        <v>985</v>
      </c>
      <c r="G114" s="116" t="s">
        <v>986</v>
      </c>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640</v>
      </c>
      <c r="C115" s="20"/>
      <c r="D115" s="20"/>
      <c r="E115" s="20"/>
      <c r="F115" s="20"/>
      <c r="G115" s="20"/>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640</v>
      </c>
      <c r="C116" s="20"/>
      <c r="D116" s="20"/>
      <c r="E116" s="20"/>
      <c r="F116" s="20"/>
      <c r="G116" s="20"/>
      <c r="H116" s="35" t="s">
        <v>24</v>
      </c>
      <c r="I116" s="20"/>
      <c r="J116" s="20"/>
      <c r="K116" s="20"/>
      <c r="L116" s="20"/>
      <c r="M116" s="20"/>
      <c r="N116" s="20"/>
      <c r="O116" s="20"/>
      <c r="P116" s="20"/>
      <c r="Q116" s="20"/>
      <c r="R116" s="15"/>
      <c r="S116" s="15"/>
      <c r="T116" s="15"/>
      <c r="U116" s="15"/>
      <c r="V116" s="15"/>
      <c r="W116" s="15"/>
      <c r="X116" s="15"/>
      <c r="Y116" s="15"/>
      <c r="Z116" s="15"/>
      <c r="AA116" s="15"/>
    </row>
    <row r="117" spans="1:27" ht="38.25">
      <c r="A117" s="273"/>
      <c r="B117" s="76" t="s">
        <v>640</v>
      </c>
      <c r="C117" s="20" t="s">
        <v>102</v>
      </c>
      <c r="D117" s="20" t="s">
        <v>92</v>
      </c>
      <c r="E117" s="20"/>
      <c r="F117" s="65" t="s">
        <v>987</v>
      </c>
      <c r="G117" s="116" t="s">
        <v>988</v>
      </c>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640</v>
      </c>
      <c r="C118" s="20"/>
      <c r="D118" s="20"/>
      <c r="E118" s="20"/>
      <c r="F118" s="20"/>
      <c r="G118" s="20"/>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76" t="s">
        <v>78</v>
      </c>
      <c r="C119" s="20"/>
      <c r="D119" s="20"/>
      <c r="E119" s="20"/>
      <c r="F119" s="20"/>
      <c r="G119" s="20"/>
      <c r="H119" s="35" t="s">
        <v>27</v>
      </c>
      <c r="I119" s="20"/>
      <c r="J119" s="20"/>
      <c r="K119" s="20"/>
      <c r="L119" s="20"/>
      <c r="M119" s="20"/>
      <c r="N119" s="20"/>
      <c r="O119" s="20"/>
      <c r="P119" s="20"/>
      <c r="Q119" s="20"/>
      <c r="R119" s="15"/>
      <c r="S119" s="15"/>
      <c r="T119" s="15"/>
      <c r="U119" s="15"/>
      <c r="V119" s="15"/>
      <c r="W119" s="15"/>
      <c r="X119" s="15"/>
      <c r="Y119" s="15"/>
      <c r="Z119" s="15"/>
      <c r="AA119" s="15"/>
    </row>
    <row r="120" spans="1:27" ht="63.75">
      <c r="A120" s="273"/>
      <c r="B120" s="76" t="s">
        <v>78</v>
      </c>
      <c r="C120" s="20" t="s">
        <v>18</v>
      </c>
      <c r="D120" s="20" t="s">
        <v>19</v>
      </c>
      <c r="E120" s="20"/>
      <c r="F120" s="20"/>
      <c r="G120" s="116" t="s">
        <v>989</v>
      </c>
      <c r="H120" s="35" t="s">
        <v>28</v>
      </c>
      <c r="I120" s="20"/>
      <c r="J120" s="20"/>
      <c r="K120" s="20"/>
      <c r="L120" s="20"/>
      <c r="M120" s="20"/>
      <c r="N120" s="20"/>
      <c r="O120" s="20"/>
      <c r="P120" s="20"/>
      <c r="Q120" s="20"/>
      <c r="R120" s="15"/>
      <c r="S120" s="15"/>
      <c r="T120" s="15"/>
      <c r="U120" s="15"/>
      <c r="V120" s="15"/>
      <c r="W120" s="15"/>
      <c r="X120" s="15"/>
      <c r="Y120" s="15"/>
      <c r="Z120" s="15"/>
      <c r="AA120" s="15"/>
    </row>
    <row r="121" spans="1:27" ht="51">
      <c r="A121" s="273"/>
      <c r="B121" s="76" t="s">
        <v>78</v>
      </c>
      <c r="C121" s="20" t="s">
        <v>102</v>
      </c>
      <c r="D121" s="20" t="s">
        <v>19</v>
      </c>
      <c r="E121" s="47"/>
      <c r="F121" s="47"/>
      <c r="G121" s="116" t="s">
        <v>990</v>
      </c>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78</v>
      </c>
      <c r="C122" s="20"/>
      <c r="D122" s="20"/>
      <c r="E122" s="20"/>
      <c r="F122" s="20"/>
      <c r="G122" s="20"/>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522</v>
      </c>
      <c r="C123" s="20"/>
      <c r="D123" s="20"/>
      <c r="E123" s="20"/>
      <c r="F123" s="20"/>
      <c r="G123" s="20"/>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522</v>
      </c>
      <c r="C124" s="20"/>
      <c r="D124" s="20"/>
      <c r="E124" s="20"/>
      <c r="F124" s="20"/>
      <c r="G124" s="20"/>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522</v>
      </c>
      <c r="C125" s="20"/>
      <c r="D125" s="20"/>
      <c r="E125" s="20"/>
      <c r="F125" s="20"/>
      <c r="G125" s="20"/>
      <c r="H125" s="38" t="s">
        <v>36</v>
      </c>
      <c r="I125" s="20"/>
      <c r="J125" s="20"/>
      <c r="K125" s="20"/>
      <c r="L125" s="20"/>
      <c r="M125" s="20"/>
      <c r="N125" s="20"/>
      <c r="O125" s="20"/>
      <c r="P125" s="20"/>
      <c r="Q125" s="20"/>
      <c r="R125" s="15"/>
      <c r="S125" s="15"/>
      <c r="T125" s="15"/>
      <c r="U125" s="15"/>
      <c r="V125" s="15"/>
      <c r="W125" s="15"/>
      <c r="X125" s="15"/>
      <c r="Y125" s="15"/>
      <c r="Z125" s="15"/>
      <c r="AA125" s="15"/>
    </row>
    <row r="126" spans="1:27" ht="76.5">
      <c r="A126" s="273"/>
      <c r="B126" s="76" t="s">
        <v>78</v>
      </c>
      <c r="C126" s="20" t="s">
        <v>18</v>
      </c>
      <c r="D126" s="20" t="s">
        <v>19</v>
      </c>
      <c r="E126" s="20"/>
      <c r="F126" s="20" t="s">
        <v>991</v>
      </c>
      <c r="G126" s="116" t="s">
        <v>992</v>
      </c>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78</v>
      </c>
      <c r="C127" s="20" t="s">
        <v>928</v>
      </c>
      <c r="D127" s="20" t="s">
        <v>19</v>
      </c>
      <c r="E127" s="20"/>
      <c r="F127" s="78"/>
      <c r="G127" s="116" t="s">
        <v>993</v>
      </c>
      <c r="H127" s="35" t="s">
        <v>38</v>
      </c>
      <c r="I127" s="20"/>
      <c r="J127" s="20"/>
      <c r="K127" s="20"/>
      <c r="L127" s="20"/>
      <c r="M127" s="20"/>
      <c r="N127" s="20"/>
      <c r="O127" s="20"/>
      <c r="P127" s="20"/>
      <c r="Q127" s="20"/>
      <c r="R127" s="15"/>
      <c r="S127" s="15"/>
      <c r="T127" s="15"/>
      <c r="U127" s="15"/>
      <c r="V127" s="15"/>
      <c r="W127" s="15"/>
      <c r="X127" s="15"/>
      <c r="Y127" s="15"/>
      <c r="Z127" s="15"/>
      <c r="AA127" s="15"/>
    </row>
    <row r="128" spans="1:27" ht="409.5">
      <c r="A128" s="272">
        <v>45818</v>
      </c>
      <c r="B128" s="76" t="s">
        <v>640</v>
      </c>
      <c r="C128" s="20" t="s">
        <v>18</v>
      </c>
      <c r="D128" s="20" t="s">
        <v>19</v>
      </c>
      <c r="E128" s="20" t="s">
        <v>994</v>
      </c>
      <c r="F128" s="20"/>
      <c r="G128" s="59" t="s">
        <v>995</v>
      </c>
      <c r="H128" s="34" t="s">
        <v>17</v>
      </c>
      <c r="I128" s="20"/>
      <c r="J128" s="20"/>
      <c r="K128" s="20"/>
      <c r="L128" s="20"/>
      <c r="M128" s="20"/>
      <c r="N128" s="20"/>
      <c r="O128" s="20"/>
      <c r="P128" s="20"/>
      <c r="Q128" s="20"/>
      <c r="R128" s="15"/>
      <c r="S128" s="15"/>
      <c r="T128" s="15"/>
      <c r="U128" s="15"/>
      <c r="V128" s="15"/>
      <c r="W128" s="15"/>
      <c r="X128" s="15"/>
      <c r="Y128" s="15"/>
      <c r="Z128" s="15"/>
      <c r="AA128" s="15"/>
    </row>
    <row r="129" spans="1:27" ht="255">
      <c r="A129" s="273"/>
      <c r="B129" s="76" t="s">
        <v>640</v>
      </c>
      <c r="C129" s="20" t="s">
        <v>638</v>
      </c>
      <c r="D129" s="20" t="s">
        <v>92</v>
      </c>
      <c r="E129" s="20"/>
      <c r="F129" s="65" t="s">
        <v>996</v>
      </c>
      <c r="G129" s="116" t="s">
        <v>997</v>
      </c>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640</v>
      </c>
      <c r="C130" s="20"/>
      <c r="D130" s="20"/>
      <c r="E130" s="20"/>
      <c r="F130" s="20"/>
      <c r="G130" s="20"/>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640</v>
      </c>
      <c r="C131" s="20"/>
      <c r="D131" s="20"/>
      <c r="E131" s="20"/>
      <c r="F131" s="20"/>
      <c r="G131" s="20"/>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78</v>
      </c>
      <c r="C132" s="20" t="s">
        <v>928</v>
      </c>
      <c r="D132" s="20" t="s">
        <v>19</v>
      </c>
      <c r="E132" s="20"/>
      <c r="F132" s="20"/>
      <c r="G132" s="120" t="s">
        <v>998</v>
      </c>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78</v>
      </c>
      <c r="C133" s="20"/>
      <c r="D133" s="20"/>
      <c r="E133" s="20"/>
      <c r="F133" s="20"/>
      <c r="G133" s="20"/>
      <c r="H133" s="35" t="s">
        <v>27</v>
      </c>
      <c r="I133" s="20"/>
      <c r="J133" s="20"/>
      <c r="K133" s="20"/>
      <c r="L133" s="20"/>
      <c r="M133" s="20"/>
      <c r="N133" s="20"/>
      <c r="O133" s="20"/>
      <c r="P133" s="20"/>
      <c r="Q133" s="20"/>
      <c r="R133" s="15"/>
      <c r="S133" s="15"/>
      <c r="T133" s="15"/>
      <c r="U133" s="15"/>
      <c r="V133" s="15"/>
      <c r="W133" s="15"/>
      <c r="X133" s="15"/>
      <c r="Y133" s="15"/>
      <c r="Z133" s="15"/>
      <c r="AA133" s="15"/>
    </row>
    <row r="134" spans="1:27" ht="38.25">
      <c r="A134" s="273"/>
      <c r="B134" s="76" t="s">
        <v>78</v>
      </c>
      <c r="C134" s="20" t="s">
        <v>541</v>
      </c>
      <c r="D134" s="20" t="s">
        <v>19</v>
      </c>
      <c r="E134" s="20"/>
      <c r="F134" s="20"/>
      <c r="G134" s="116" t="s">
        <v>999</v>
      </c>
      <c r="H134" s="35" t="s">
        <v>28</v>
      </c>
      <c r="I134" s="20"/>
      <c r="J134" s="20"/>
      <c r="K134" s="20"/>
      <c r="L134" s="20"/>
      <c r="M134" s="20"/>
      <c r="N134" s="20"/>
      <c r="O134" s="20"/>
      <c r="P134" s="20"/>
      <c r="Q134" s="20"/>
      <c r="R134" s="15"/>
      <c r="S134" s="15"/>
      <c r="T134" s="15"/>
      <c r="U134" s="15"/>
      <c r="V134" s="15"/>
      <c r="W134" s="15"/>
      <c r="X134" s="15"/>
      <c r="Y134" s="15"/>
      <c r="Z134" s="15"/>
      <c r="AA134" s="15"/>
    </row>
    <row r="135" spans="1:27" ht="38.25">
      <c r="A135" s="273"/>
      <c r="B135" s="76" t="s">
        <v>78</v>
      </c>
      <c r="C135" s="20" t="s">
        <v>102</v>
      </c>
      <c r="D135" s="20" t="s">
        <v>19</v>
      </c>
      <c r="E135" s="20"/>
      <c r="F135" s="20"/>
      <c r="G135" s="116" t="s">
        <v>1000</v>
      </c>
      <c r="H135" s="35" t="s">
        <v>29</v>
      </c>
      <c r="I135" s="20"/>
      <c r="J135" s="20"/>
      <c r="K135" s="20"/>
      <c r="L135" s="20"/>
      <c r="M135" s="20"/>
      <c r="N135" s="20"/>
      <c r="O135" s="20"/>
      <c r="P135" s="20"/>
      <c r="Q135" s="20"/>
      <c r="R135" s="15"/>
      <c r="S135" s="15"/>
      <c r="T135" s="15"/>
      <c r="U135" s="15"/>
      <c r="V135" s="15"/>
      <c r="W135" s="15"/>
      <c r="X135" s="15"/>
      <c r="Y135" s="15"/>
      <c r="Z135" s="15"/>
      <c r="AA135" s="15"/>
    </row>
    <row r="136" spans="1:27" ht="114.75">
      <c r="A136" s="273"/>
      <c r="B136" s="76" t="s">
        <v>78</v>
      </c>
      <c r="C136" s="20" t="s">
        <v>102</v>
      </c>
      <c r="D136" s="20" t="s">
        <v>19</v>
      </c>
      <c r="E136" s="20"/>
      <c r="F136" s="20"/>
      <c r="G136" s="116" t="s">
        <v>1001</v>
      </c>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522</v>
      </c>
      <c r="C137" s="20"/>
      <c r="D137" s="20"/>
      <c r="E137" s="20"/>
      <c r="F137" s="20"/>
      <c r="G137" s="20"/>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522</v>
      </c>
      <c r="C138" s="20"/>
      <c r="D138" s="20"/>
      <c r="E138" s="20"/>
      <c r="F138" s="20"/>
      <c r="G138" s="20"/>
      <c r="H138" s="38" t="s">
        <v>35</v>
      </c>
      <c r="I138" s="20"/>
      <c r="J138" s="20"/>
      <c r="K138" s="20"/>
      <c r="L138" s="20"/>
      <c r="M138" s="20"/>
      <c r="N138" s="20"/>
      <c r="O138" s="20"/>
      <c r="P138" s="20"/>
      <c r="Q138" s="20"/>
      <c r="R138" s="15"/>
      <c r="S138" s="15"/>
      <c r="T138" s="15"/>
      <c r="U138" s="15"/>
      <c r="V138" s="15"/>
      <c r="W138" s="15"/>
      <c r="X138" s="15"/>
      <c r="Y138" s="15"/>
      <c r="Z138" s="15"/>
      <c r="AA138" s="15"/>
    </row>
    <row r="139" spans="1:27" ht="102">
      <c r="A139" s="273"/>
      <c r="B139" s="76" t="s">
        <v>522</v>
      </c>
      <c r="C139" s="20" t="s">
        <v>18</v>
      </c>
      <c r="D139" s="20" t="s">
        <v>92</v>
      </c>
      <c r="E139" s="78"/>
      <c r="F139" s="65" t="s">
        <v>1002</v>
      </c>
      <c r="G139" s="20" t="s">
        <v>1003</v>
      </c>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78</v>
      </c>
      <c r="C140" s="20"/>
      <c r="D140" s="20"/>
      <c r="E140" s="20"/>
      <c r="F140" s="20"/>
      <c r="G140" s="20"/>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78</v>
      </c>
      <c r="C141" s="20" t="s">
        <v>41</v>
      </c>
      <c r="D141" s="20" t="s">
        <v>19</v>
      </c>
      <c r="E141" s="20"/>
      <c r="F141" s="20"/>
      <c r="G141" s="116" t="s">
        <v>1004</v>
      </c>
      <c r="H141" s="35" t="s">
        <v>38</v>
      </c>
      <c r="I141" s="20"/>
      <c r="J141" s="20"/>
      <c r="K141" s="20"/>
      <c r="L141" s="20"/>
      <c r="M141" s="20"/>
      <c r="N141" s="20"/>
      <c r="O141" s="20"/>
      <c r="P141" s="20"/>
      <c r="Q141" s="20"/>
      <c r="R141" s="15"/>
      <c r="S141" s="15"/>
      <c r="T141" s="15"/>
      <c r="U141" s="15"/>
      <c r="V141" s="15"/>
      <c r="W141" s="15"/>
      <c r="X141" s="15"/>
      <c r="Y141" s="15"/>
      <c r="Z141" s="15"/>
      <c r="AA141" s="15"/>
    </row>
    <row r="142" spans="1:27" ht="63.75">
      <c r="A142" s="272">
        <v>45819</v>
      </c>
      <c r="B142" s="76" t="s">
        <v>640</v>
      </c>
      <c r="C142" s="20" t="s">
        <v>18</v>
      </c>
      <c r="D142" s="20" t="s">
        <v>19</v>
      </c>
      <c r="E142" s="20" t="s">
        <v>984</v>
      </c>
      <c r="F142" s="20"/>
      <c r="G142" s="17" t="s">
        <v>1005</v>
      </c>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640</v>
      </c>
      <c r="C143" s="20" t="s">
        <v>18</v>
      </c>
      <c r="D143" s="20" t="s">
        <v>19</v>
      </c>
      <c r="E143" s="20" t="s">
        <v>1006</v>
      </c>
      <c r="F143" s="20"/>
      <c r="G143" s="116" t="s">
        <v>1007</v>
      </c>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640</v>
      </c>
      <c r="C144" s="20"/>
      <c r="D144" s="20"/>
      <c r="E144" s="20"/>
      <c r="F144" s="20"/>
      <c r="G144" s="20"/>
      <c r="H144" s="35" t="s">
        <v>24</v>
      </c>
      <c r="I144" s="20"/>
      <c r="J144" s="20"/>
      <c r="K144" s="20"/>
      <c r="L144" s="20"/>
      <c r="M144" s="20"/>
      <c r="N144" s="20"/>
      <c r="O144" s="20"/>
      <c r="P144" s="20"/>
      <c r="Q144" s="20"/>
      <c r="R144" s="15"/>
      <c r="S144" s="15"/>
      <c r="T144" s="15"/>
      <c r="U144" s="15"/>
      <c r="V144" s="15"/>
      <c r="W144" s="15"/>
      <c r="X144" s="15"/>
      <c r="Y144" s="15"/>
      <c r="Z144" s="15"/>
      <c r="AA144" s="15"/>
    </row>
    <row r="145" spans="1:27" ht="114.75">
      <c r="A145" s="273"/>
      <c r="B145" s="76" t="s">
        <v>640</v>
      </c>
      <c r="C145" s="20" t="s">
        <v>18</v>
      </c>
      <c r="D145" s="20" t="s">
        <v>19</v>
      </c>
      <c r="E145" s="20" t="s">
        <v>1008</v>
      </c>
      <c r="F145" s="20"/>
      <c r="G145" s="116" t="s">
        <v>1009</v>
      </c>
      <c r="H145" s="35" t="s">
        <v>25</v>
      </c>
      <c r="I145" s="20"/>
      <c r="J145" s="20"/>
      <c r="K145" s="20"/>
      <c r="L145" s="20"/>
      <c r="M145" s="20"/>
      <c r="N145" s="20"/>
      <c r="O145" s="20"/>
      <c r="P145" s="20"/>
      <c r="Q145" s="20"/>
      <c r="R145" s="15"/>
      <c r="S145" s="15"/>
      <c r="T145" s="15"/>
      <c r="U145" s="15"/>
      <c r="V145" s="15"/>
      <c r="W145" s="15"/>
      <c r="X145" s="15"/>
      <c r="Y145" s="15"/>
      <c r="Z145" s="15"/>
      <c r="AA145" s="15"/>
    </row>
    <row r="146" spans="1:27" ht="102">
      <c r="A146" s="273"/>
      <c r="B146" s="76" t="s">
        <v>640</v>
      </c>
      <c r="C146" s="20" t="s">
        <v>18</v>
      </c>
      <c r="D146" s="20" t="s">
        <v>19</v>
      </c>
      <c r="E146" s="20" t="s">
        <v>1010</v>
      </c>
      <c r="F146" s="20"/>
      <c r="G146" s="116" t="s">
        <v>1011</v>
      </c>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78</v>
      </c>
      <c r="C147" s="20" t="s">
        <v>41</v>
      </c>
      <c r="D147" s="20" t="s">
        <v>19</v>
      </c>
      <c r="E147" s="20"/>
      <c r="F147" s="20"/>
      <c r="G147" s="120" t="s">
        <v>1012</v>
      </c>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78</v>
      </c>
      <c r="C148" s="20"/>
      <c r="D148" s="20"/>
      <c r="E148" s="20"/>
      <c r="F148" s="20"/>
      <c r="G148" s="76"/>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78</v>
      </c>
      <c r="C149" s="20"/>
      <c r="D149" s="20"/>
      <c r="E149" s="20"/>
      <c r="F149" s="20"/>
      <c r="G149" s="20"/>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78</v>
      </c>
      <c r="C150" s="20"/>
      <c r="D150" s="20"/>
      <c r="E150" s="20"/>
      <c r="F150" s="20"/>
      <c r="G150" s="20"/>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783</v>
      </c>
      <c r="C151" s="20"/>
      <c r="D151" s="20"/>
      <c r="E151" s="20"/>
      <c r="F151" s="20"/>
      <c r="G151" s="20"/>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783</v>
      </c>
      <c r="C152" s="20"/>
      <c r="D152" s="20"/>
      <c r="E152" s="20"/>
      <c r="F152" s="20"/>
      <c r="G152" s="20"/>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783</v>
      </c>
      <c r="C153" s="20"/>
      <c r="D153" s="20"/>
      <c r="E153" s="20"/>
      <c r="F153" s="20"/>
      <c r="G153" s="20"/>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78</v>
      </c>
      <c r="C154" s="20"/>
      <c r="D154" s="20"/>
      <c r="E154" s="20"/>
      <c r="F154" s="20"/>
      <c r="G154" s="20"/>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78</v>
      </c>
      <c r="C155" s="20"/>
      <c r="D155" s="20"/>
      <c r="E155" s="20"/>
      <c r="F155" s="20"/>
      <c r="G155" s="20"/>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45820</v>
      </c>
      <c r="B156" s="76" t="s">
        <v>78</v>
      </c>
      <c r="C156" s="20"/>
      <c r="D156" s="20"/>
      <c r="E156" s="20"/>
      <c r="F156" s="20"/>
      <c r="G156" s="20"/>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78</v>
      </c>
      <c r="C157" s="20"/>
      <c r="D157" s="20"/>
      <c r="E157" s="20"/>
      <c r="F157" s="20"/>
      <c r="G157" s="20"/>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78</v>
      </c>
      <c r="C158" s="20"/>
      <c r="D158" s="20"/>
      <c r="E158" s="20"/>
      <c r="F158" s="20"/>
      <c r="G158" s="20"/>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78</v>
      </c>
      <c r="C159" s="20"/>
      <c r="D159" s="20"/>
      <c r="E159" s="20"/>
      <c r="F159" s="20"/>
      <c r="G159" s="20"/>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78</v>
      </c>
      <c r="C160" s="20"/>
      <c r="D160" s="20"/>
      <c r="E160" s="20"/>
      <c r="F160" s="78"/>
      <c r="G160" s="20"/>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78</v>
      </c>
      <c r="C161" s="20"/>
      <c r="D161" s="20"/>
      <c r="E161" s="20"/>
      <c r="F161" s="20"/>
      <c r="G161" s="20"/>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78</v>
      </c>
      <c r="C162" s="20"/>
      <c r="D162" s="20"/>
      <c r="E162" s="20"/>
      <c r="F162" s="20"/>
      <c r="G162" s="20"/>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78</v>
      </c>
      <c r="C163" s="20"/>
      <c r="D163" s="20"/>
      <c r="E163" s="20"/>
      <c r="F163" s="20"/>
      <c r="G163" s="20"/>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78</v>
      </c>
      <c r="C164" s="20"/>
      <c r="D164" s="20"/>
      <c r="E164" s="20"/>
      <c r="F164" s="20"/>
      <c r="G164" s="20"/>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783</v>
      </c>
      <c r="C165" s="20"/>
      <c r="D165" s="20"/>
      <c r="E165" s="78"/>
      <c r="F165" s="20"/>
      <c r="G165" s="20"/>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783</v>
      </c>
      <c r="C166" s="20"/>
      <c r="D166" s="20"/>
      <c r="E166" s="20"/>
      <c r="F166" s="20"/>
      <c r="G166" s="20"/>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783</v>
      </c>
      <c r="C167" s="20"/>
      <c r="D167" s="20"/>
      <c r="E167" s="20"/>
      <c r="F167" s="20"/>
      <c r="G167" s="20"/>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783</v>
      </c>
      <c r="C168" s="20"/>
      <c r="D168" s="20"/>
      <c r="E168" s="20"/>
      <c r="F168" s="20"/>
      <c r="G168" s="20"/>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783</v>
      </c>
      <c r="C169" s="20"/>
      <c r="D169" s="20"/>
      <c r="E169" s="20"/>
      <c r="F169" s="20"/>
      <c r="G169" s="76"/>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45821</v>
      </c>
      <c r="B170" s="76" t="s">
        <v>78</v>
      </c>
      <c r="C170" s="20"/>
      <c r="D170" s="20"/>
      <c r="E170" s="20"/>
      <c r="F170" s="20"/>
      <c r="G170" s="20"/>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78</v>
      </c>
      <c r="C171" s="20"/>
      <c r="D171" s="20"/>
      <c r="E171" s="78"/>
      <c r="F171" s="78"/>
      <c r="G171" s="20"/>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78</v>
      </c>
      <c r="C172" s="20"/>
      <c r="D172" s="20"/>
      <c r="E172" s="78"/>
      <c r="F172" s="78"/>
      <c r="G172" s="20"/>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78</v>
      </c>
      <c r="C173" s="20"/>
      <c r="D173" s="20"/>
      <c r="E173" s="88"/>
      <c r="F173" s="78"/>
      <c r="G173" s="20"/>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78</v>
      </c>
      <c r="C174" s="20"/>
      <c r="D174" s="20"/>
      <c r="E174" s="78"/>
      <c r="F174" s="78"/>
      <c r="G174" s="20"/>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78</v>
      </c>
      <c r="C175" s="20"/>
      <c r="D175" s="20"/>
      <c r="E175" s="20"/>
      <c r="F175" s="20"/>
      <c r="G175" s="20"/>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78</v>
      </c>
      <c r="C176" s="20" t="s">
        <v>18</v>
      </c>
      <c r="D176" s="20" t="s">
        <v>19</v>
      </c>
      <c r="E176" s="20"/>
      <c r="F176" s="20" t="s">
        <v>1013</v>
      </c>
      <c r="G176" s="120" t="s">
        <v>1014</v>
      </c>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78</v>
      </c>
      <c r="C177" s="20"/>
      <c r="D177" s="20"/>
      <c r="E177" s="20"/>
      <c r="F177" s="20"/>
      <c r="G177" s="20"/>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78</v>
      </c>
      <c r="C178" s="20"/>
      <c r="D178" s="20"/>
      <c r="E178" s="20"/>
      <c r="F178" s="20"/>
      <c r="G178" s="20"/>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783</v>
      </c>
      <c r="C179" s="20"/>
      <c r="D179" s="20"/>
      <c r="E179" s="20"/>
      <c r="F179" s="20"/>
      <c r="G179" s="20"/>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783</v>
      </c>
      <c r="C180" s="20"/>
      <c r="D180" s="20"/>
      <c r="E180" s="20"/>
      <c r="F180" s="20"/>
      <c r="G180" s="20"/>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783</v>
      </c>
      <c r="C181" s="20"/>
      <c r="D181" s="20"/>
      <c r="E181" s="20"/>
      <c r="F181" s="20"/>
      <c r="G181" s="20"/>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783</v>
      </c>
      <c r="C182" s="20"/>
      <c r="D182" s="20"/>
      <c r="E182" s="20"/>
      <c r="F182" s="20"/>
      <c r="G182" s="20"/>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783</v>
      </c>
      <c r="C183" s="20"/>
      <c r="D183" s="20"/>
      <c r="E183" s="20"/>
      <c r="F183" s="20"/>
      <c r="G183" s="20"/>
      <c r="H183" s="51" t="s">
        <v>38</v>
      </c>
      <c r="I183" s="20"/>
      <c r="J183" s="20"/>
      <c r="K183" s="20"/>
      <c r="L183" s="20"/>
      <c r="M183" s="20"/>
      <c r="N183" s="20"/>
      <c r="O183" s="20"/>
      <c r="P183" s="20"/>
      <c r="Q183" s="20"/>
      <c r="R183" s="15"/>
      <c r="S183" s="15"/>
      <c r="T183" s="15"/>
      <c r="U183" s="15"/>
      <c r="V183" s="15"/>
      <c r="W183" s="15"/>
      <c r="X183" s="15"/>
      <c r="Y183" s="15"/>
      <c r="Z183" s="15"/>
      <c r="AA183" s="15"/>
    </row>
    <row r="184" spans="1:27" ht="63.75">
      <c r="A184" s="272">
        <v>45822</v>
      </c>
      <c r="B184" s="76" t="s">
        <v>640</v>
      </c>
      <c r="C184" s="20" t="s">
        <v>18</v>
      </c>
      <c r="D184" s="20" t="s">
        <v>19</v>
      </c>
      <c r="E184" s="20" t="s">
        <v>1015</v>
      </c>
      <c r="F184" s="20"/>
      <c r="G184" s="17" t="s">
        <v>1016</v>
      </c>
      <c r="H184" s="55" t="s">
        <v>17</v>
      </c>
      <c r="I184" s="20"/>
      <c r="J184" s="20"/>
      <c r="K184" s="20"/>
      <c r="L184" s="20"/>
      <c r="M184" s="20"/>
      <c r="N184" s="20"/>
      <c r="O184" s="20"/>
      <c r="P184" s="20"/>
      <c r="Q184" s="20"/>
      <c r="R184" s="15"/>
      <c r="S184" s="15"/>
      <c r="T184" s="15"/>
      <c r="U184" s="15"/>
      <c r="V184" s="15"/>
      <c r="W184" s="15"/>
      <c r="X184" s="15"/>
      <c r="Y184" s="15"/>
      <c r="Z184" s="15"/>
      <c r="AA184" s="15"/>
    </row>
    <row r="185" spans="1:27" ht="25.5">
      <c r="A185" s="273"/>
      <c r="B185" s="76" t="s">
        <v>640</v>
      </c>
      <c r="C185" s="20" t="s">
        <v>18</v>
      </c>
      <c r="D185" s="20" t="s">
        <v>19</v>
      </c>
      <c r="E185" s="20" t="s">
        <v>1015</v>
      </c>
      <c r="F185" s="20"/>
      <c r="G185" s="71" t="s">
        <v>1014</v>
      </c>
      <c r="H185" s="52" t="s">
        <v>22</v>
      </c>
      <c r="I185" s="20"/>
      <c r="J185" s="20"/>
      <c r="K185" s="20"/>
      <c r="L185" s="20"/>
      <c r="M185" s="20"/>
      <c r="N185" s="20"/>
      <c r="O185" s="20"/>
      <c r="P185" s="20"/>
      <c r="Q185" s="20"/>
      <c r="R185" s="15"/>
      <c r="S185" s="15"/>
      <c r="T185" s="15"/>
      <c r="U185" s="15"/>
      <c r="V185" s="15"/>
      <c r="W185" s="15"/>
      <c r="X185" s="15"/>
      <c r="Y185" s="15"/>
      <c r="Z185" s="15"/>
      <c r="AA185" s="15"/>
    </row>
    <row r="186" spans="1:27" ht="229.5">
      <c r="A186" s="273"/>
      <c r="B186" s="76" t="s">
        <v>640</v>
      </c>
      <c r="C186" s="20" t="s">
        <v>18</v>
      </c>
      <c r="D186" s="20" t="s">
        <v>19</v>
      </c>
      <c r="E186" s="78"/>
      <c r="F186" s="78"/>
      <c r="G186" s="116" t="s">
        <v>1017</v>
      </c>
      <c r="H186" s="52" t="s">
        <v>24</v>
      </c>
      <c r="I186" s="20"/>
      <c r="J186" s="20"/>
      <c r="K186" s="20"/>
      <c r="L186" s="20"/>
      <c r="M186" s="20"/>
      <c r="N186" s="20"/>
      <c r="O186" s="20"/>
      <c r="P186" s="20"/>
      <c r="Q186" s="20"/>
      <c r="R186" s="15"/>
      <c r="S186" s="15"/>
      <c r="T186" s="15"/>
      <c r="U186" s="15"/>
      <c r="V186" s="15"/>
      <c r="W186" s="15"/>
      <c r="X186" s="15"/>
      <c r="Y186" s="15"/>
      <c r="Z186" s="15"/>
      <c r="AA186" s="15"/>
    </row>
    <row r="187" spans="1:27" ht="12.75">
      <c r="A187" s="273"/>
      <c r="B187" s="76" t="s">
        <v>640</v>
      </c>
      <c r="C187" s="20"/>
      <c r="D187" s="20"/>
      <c r="E187" s="20"/>
      <c r="F187" s="20"/>
      <c r="G187" s="20"/>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640</v>
      </c>
      <c r="C188" s="20"/>
      <c r="D188" s="20"/>
      <c r="E188" s="76"/>
      <c r="F188" s="20"/>
      <c r="G188" s="76"/>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76" t="s">
        <v>522</v>
      </c>
      <c r="C189" s="20"/>
      <c r="D189" s="20"/>
      <c r="E189" s="20"/>
      <c r="F189" s="20"/>
      <c r="G189" s="20"/>
      <c r="H189" s="52" t="s">
        <v>27</v>
      </c>
      <c r="I189" s="20"/>
      <c r="J189" s="20"/>
      <c r="K189" s="20"/>
      <c r="L189" s="20"/>
      <c r="M189" s="20"/>
      <c r="N189" s="20"/>
      <c r="O189" s="20"/>
      <c r="P189" s="20"/>
      <c r="Q189" s="20"/>
      <c r="R189" s="15"/>
      <c r="S189" s="15"/>
      <c r="T189" s="15"/>
      <c r="U189" s="15"/>
      <c r="V189" s="15"/>
      <c r="W189" s="15"/>
      <c r="X189" s="15"/>
      <c r="Y189" s="15"/>
      <c r="Z189" s="15"/>
      <c r="AA189" s="15"/>
    </row>
    <row r="190" spans="1:27" ht="12.75">
      <c r="A190" s="273"/>
      <c r="B190" s="76" t="s">
        <v>522</v>
      </c>
      <c r="C190" s="20"/>
      <c r="D190" s="20"/>
      <c r="E190" s="20"/>
      <c r="F190" s="15"/>
      <c r="G190" s="20"/>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522</v>
      </c>
      <c r="C191" s="20"/>
      <c r="D191" s="20"/>
      <c r="E191" s="20"/>
      <c r="F191" s="20"/>
      <c r="G191" s="20"/>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522</v>
      </c>
      <c r="C192" s="20"/>
      <c r="D192" s="20"/>
      <c r="E192" s="20"/>
      <c r="F192" s="20"/>
      <c r="G192" s="20"/>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522</v>
      </c>
      <c r="C193" s="20"/>
      <c r="D193" s="20"/>
      <c r="E193" s="20"/>
      <c r="F193" s="20"/>
      <c r="G193" s="20"/>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522</v>
      </c>
      <c r="C194" s="20"/>
      <c r="D194" s="20"/>
      <c r="E194" s="20"/>
      <c r="F194" s="20"/>
      <c r="G194" s="20"/>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632</v>
      </c>
      <c r="C195" s="20"/>
      <c r="D195" s="20"/>
      <c r="E195" s="20"/>
      <c r="F195" s="20"/>
      <c r="G195" s="20"/>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632</v>
      </c>
      <c r="C196" s="20"/>
      <c r="D196" s="20"/>
      <c r="E196" s="20"/>
      <c r="F196" s="20"/>
      <c r="G196" s="20"/>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632</v>
      </c>
      <c r="C197" s="20"/>
      <c r="D197" s="20"/>
      <c r="E197" s="20"/>
      <c r="F197" s="20"/>
      <c r="G197" s="20"/>
      <c r="H197" s="54" t="s">
        <v>38</v>
      </c>
      <c r="I197" s="20"/>
      <c r="J197" s="20"/>
      <c r="K197" s="20"/>
      <c r="L197" s="20"/>
      <c r="M197" s="20"/>
      <c r="N197" s="20"/>
      <c r="O197" s="20"/>
      <c r="P197" s="20"/>
      <c r="Q197" s="20"/>
      <c r="R197" s="15"/>
      <c r="S197" s="15"/>
      <c r="T197" s="15"/>
      <c r="U197" s="15"/>
      <c r="V197" s="15"/>
      <c r="W197" s="15"/>
      <c r="X197" s="15"/>
      <c r="Y197" s="15"/>
      <c r="Z197" s="15"/>
      <c r="AA197" s="15"/>
    </row>
    <row r="198" spans="1:27" ht="12.75">
      <c r="A198" s="272">
        <v>45823</v>
      </c>
      <c r="B198" s="76" t="s">
        <v>640</v>
      </c>
      <c r="C198" s="20"/>
      <c r="D198" s="20"/>
      <c r="E198" s="20"/>
      <c r="F198" s="20"/>
      <c r="G198" s="20"/>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640</v>
      </c>
      <c r="C199" s="20"/>
      <c r="D199" s="20"/>
      <c r="E199" s="20"/>
      <c r="F199" s="20"/>
      <c r="G199" s="121"/>
      <c r="H199" s="52" t="s">
        <v>22</v>
      </c>
      <c r="I199" s="20"/>
      <c r="J199" s="20"/>
      <c r="K199" s="20"/>
      <c r="L199" s="20"/>
      <c r="M199" s="20"/>
      <c r="N199" s="20"/>
      <c r="O199" s="20"/>
      <c r="P199" s="20"/>
      <c r="Q199" s="20"/>
      <c r="R199" s="15"/>
      <c r="S199" s="15"/>
      <c r="T199" s="15"/>
      <c r="U199" s="15"/>
      <c r="V199" s="15"/>
      <c r="W199" s="15"/>
      <c r="X199" s="15"/>
      <c r="Y199" s="15"/>
      <c r="Z199" s="15"/>
      <c r="AA199" s="15"/>
    </row>
    <row r="200" spans="1:27" ht="12.75">
      <c r="A200" s="273"/>
      <c r="B200" s="76" t="s">
        <v>640</v>
      </c>
      <c r="C200" s="20"/>
      <c r="D200" s="20"/>
      <c r="E200" s="20"/>
      <c r="F200" s="20"/>
      <c r="G200" s="121"/>
      <c r="H200" s="52" t="s">
        <v>24</v>
      </c>
      <c r="I200" s="20"/>
      <c r="J200" s="20"/>
      <c r="K200" s="20"/>
      <c r="L200" s="20"/>
      <c r="M200" s="20"/>
      <c r="N200" s="20"/>
      <c r="O200" s="20"/>
      <c r="P200" s="20"/>
      <c r="Q200" s="20"/>
      <c r="R200" s="15"/>
      <c r="S200" s="15"/>
      <c r="T200" s="15"/>
      <c r="U200" s="15"/>
      <c r="V200" s="15"/>
      <c r="W200" s="15"/>
      <c r="X200" s="15"/>
      <c r="Y200" s="15"/>
      <c r="Z200" s="15"/>
      <c r="AA200" s="15"/>
    </row>
    <row r="201" spans="1:27" ht="12.75">
      <c r="A201" s="273"/>
      <c r="B201" s="76" t="s">
        <v>640</v>
      </c>
      <c r="C201" s="20"/>
      <c r="D201" s="20"/>
      <c r="E201" s="20"/>
      <c r="F201" s="20"/>
      <c r="G201" s="20"/>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783</v>
      </c>
      <c r="C202" s="20"/>
      <c r="D202" s="20"/>
      <c r="E202" s="20"/>
      <c r="F202" s="20"/>
      <c r="G202" s="20"/>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783</v>
      </c>
      <c r="C203" s="20"/>
      <c r="D203" s="20"/>
      <c r="E203" s="20"/>
      <c r="F203" s="20"/>
      <c r="G203" s="76"/>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783</v>
      </c>
      <c r="C204" s="20"/>
      <c r="D204" s="20"/>
      <c r="E204" s="20"/>
      <c r="F204" s="20"/>
      <c r="G204" s="20"/>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783</v>
      </c>
      <c r="C205" s="20"/>
      <c r="D205" s="20"/>
      <c r="E205" s="20"/>
      <c r="F205" s="20"/>
      <c r="G205" s="20"/>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78</v>
      </c>
      <c r="C206" s="20"/>
      <c r="D206" s="20"/>
      <c r="E206" s="20"/>
      <c r="F206" s="20"/>
      <c r="G206" s="20"/>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76" t="s">
        <v>78</v>
      </c>
      <c r="C207" s="20"/>
      <c r="D207" s="20"/>
      <c r="E207" s="20"/>
      <c r="F207" s="76"/>
      <c r="G207" s="76"/>
      <c r="H207" s="52" t="s">
        <v>34</v>
      </c>
      <c r="I207" s="20"/>
      <c r="J207" s="20"/>
      <c r="K207" s="20"/>
      <c r="L207" s="20"/>
      <c r="M207" s="20"/>
      <c r="N207" s="20"/>
      <c r="O207" s="20"/>
      <c r="P207" s="20"/>
      <c r="Q207" s="20"/>
      <c r="R207" s="20"/>
      <c r="S207" s="15"/>
      <c r="T207" s="15"/>
      <c r="U207" s="15"/>
      <c r="V207" s="15"/>
      <c r="W207" s="15"/>
      <c r="X207" s="15"/>
      <c r="Y207" s="15"/>
      <c r="Z207" s="15"/>
      <c r="AA207" s="15"/>
    </row>
    <row r="208" spans="1:27" ht="12.75">
      <c r="A208" s="273"/>
      <c r="B208" s="76" t="s">
        <v>78</v>
      </c>
      <c r="C208" s="20" t="s">
        <v>18</v>
      </c>
      <c r="D208" s="20" t="s">
        <v>19</v>
      </c>
      <c r="E208" s="20"/>
      <c r="F208" s="20"/>
      <c r="G208" s="120" t="s">
        <v>1018</v>
      </c>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78</v>
      </c>
      <c r="C209" s="20"/>
      <c r="D209" s="20"/>
      <c r="E209" s="20"/>
      <c r="F209" s="20"/>
      <c r="G209" s="76"/>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78</v>
      </c>
      <c r="C210" s="20"/>
      <c r="D210" s="20"/>
      <c r="E210" s="92"/>
      <c r="F210" s="20"/>
      <c r="G210" s="20"/>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78</v>
      </c>
      <c r="C211" s="20"/>
      <c r="D211" s="20"/>
      <c r="E211" s="20"/>
      <c r="F211" s="20"/>
      <c r="G211" s="20"/>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45824</v>
      </c>
      <c r="B212" s="76" t="s">
        <v>640</v>
      </c>
      <c r="C212" s="20"/>
      <c r="D212" s="20"/>
      <c r="E212" s="20"/>
      <c r="F212" s="20"/>
      <c r="G212" s="20"/>
      <c r="H212" s="55" t="s">
        <v>17</v>
      </c>
      <c r="I212" s="20"/>
      <c r="J212" s="20"/>
      <c r="K212" s="20"/>
      <c r="L212" s="20"/>
      <c r="M212" s="20"/>
      <c r="N212" s="20"/>
      <c r="O212" s="20"/>
      <c r="P212" s="20"/>
      <c r="Q212" s="20"/>
      <c r="R212" s="20"/>
      <c r="S212" s="15"/>
      <c r="T212" s="15"/>
      <c r="U212" s="15"/>
      <c r="V212" s="15"/>
      <c r="W212" s="15"/>
      <c r="X212" s="15"/>
      <c r="Y212" s="15"/>
      <c r="Z212" s="15"/>
      <c r="AA212" s="15"/>
    </row>
    <row r="213" spans="1:27" ht="12.75">
      <c r="A213" s="273"/>
      <c r="B213" s="76" t="s">
        <v>640</v>
      </c>
      <c r="C213" s="20"/>
      <c r="D213" s="20"/>
      <c r="E213" s="20"/>
      <c r="F213" s="20"/>
      <c r="G213" s="20"/>
      <c r="H213" s="52" t="s">
        <v>22</v>
      </c>
      <c r="I213" s="20"/>
      <c r="J213" s="20"/>
      <c r="K213" s="20"/>
      <c r="L213" s="20"/>
      <c r="M213" s="20"/>
      <c r="N213" s="20"/>
      <c r="O213" s="20"/>
      <c r="P213" s="20"/>
      <c r="Q213" s="20"/>
      <c r="R213" s="20"/>
      <c r="S213" s="15"/>
      <c r="T213" s="15"/>
      <c r="U213" s="15"/>
      <c r="V213" s="15"/>
      <c r="W213" s="15"/>
      <c r="X213" s="15"/>
      <c r="Y213" s="15"/>
      <c r="Z213" s="15"/>
      <c r="AA213" s="15"/>
    </row>
    <row r="214" spans="1:27" ht="12.75">
      <c r="A214" s="273"/>
      <c r="B214" s="76" t="s">
        <v>640</v>
      </c>
      <c r="C214" s="20"/>
      <c r="D214" s="20"/>
      <c r="E214" s="20"/>
      <c r="F214" s="20"/>
      <c r="G214" s="20"/>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640</v>
      </c>
      <c r="C215" s="20"/>
      <c r="D215" s="20"/>
      <c r="E215" s="20"/>
      <c r="F215" s="20"/>
      <c r="G215" s="20"/>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640</v>
      </c>
      <c r="C216" s="20"/>
      <c r="D216" s="20"/>
      <c r="E216" s="20"/>
      <c r="F216" s="20"/>
      <c r="G216" s="20"/>
      <c r="H216" s="52" t="s">
        <v>26</v>
      </c>
      <c r="I216" s="20"/>
      <c r="J216" s="20"/>
      <c r="K216" s="20"/>
      <c r="L216" s="20"/>
      <c r="M216" s="20"/>
      <c r="N216" s="20"/>
      <c r="O216" s="20"/>
      <c r="P216" s="20"/>
      <c r="Q216" s="20"/>
      <c r="R216" s="20"/>
      <c r="S216" s="15"/>
      <c r="T216" s="15"/>
      <c r="U216" s="15"/>
      <c r="V216" s="15"/>
      <c r="W216" s="15"/>
      <c r="X216" s="15"/>
      <c r="Y216" s="15"/>
      <c r="Z216" s="15"/>
      <c r="AA216" s="15"/>
    </row>
    <row r="217" spans="1:27" ht="25.5">
      <c r="A217" s="273"/>
      <c r="B217" s="76" t="s">
        <v>78</v>
      </c>
      <c r="C217" s="20" t="s">
        <v>18</v>
      </c>
      <c r="D217" s="20" t="s">
        <v>19</v>
      </c>
      <c r="E217" s="78"/>
      <c r="F217" s="20"/>
      <c r="G217" s="116" t="s">
        <v>1019</v>
      </c>
      <c r="H217" s="52" t="s">
        <v>27</v>
      </c>
      <c r="I217" s="20"/>
      <c r="J217" s="20"/>
      <c r="K217" s="20"/>
      <c r="L217" s="20"/>
      <c r="M217" s="20"/>
      <c r="N217" s="20"/>
      <c r="O217" s="20"/>
      <c r="P217" s="20"/>
      <c r="Q217" s="20"/>
      <c r="R217" s="20"/>
      <c r="S217" s="15"/>
      <c r="T217" s="15"/>
      <c r="U217" s="15"/>
      <c r="V217" s="15"/>
      <c r="W217" s="15"/>
      <c r="X217" s="15"/>
      <c r="Y217" s="15"/>
      <c r="Z217" s="15"/>
      <c r="AA217" s="15"/>
    </row>
    <row r="218" spans="1:27" ht="63.75">
      <c r="A218" s="273"/>
      <c r="B218" s="76" t="s">
        <v>78</v>
      </c>
      <c r="C218" s="20" t="s">
        <v>102</v>
      </c>
      <c r="D218" s="20" t="s">
        <v>19</v>
      </c>
      <c r="E218" s="20"/>
      <c r="F218" s="20"/>
      <c r="G218" s="116" t="s">
        <v>1020</v>
      </c>
      <c r="H218" s="52" t="s">
        <v>28</v>
      </c>
      <c r="I218" s="20"/>
      <c r="J218" s="20"/>
      <c r="K218" s="20"/>
      <c r="L218" s="20"/>
      <c r="M218" s="20"/>
      <c r="N218" s="20"/>
      <c r="O218" s="20"/>
      <c r="P218" s="20"/>
      <c r="Q218" s="20"/>
      <c r="R218" s="20"/>
      <c r="S218" s="15"/>
      <c r="T218" s="15"/>
      <c r="U218" s="15"/>
      <c r="V218" s="15"/>
      <c r="W218" s="15"/>
      <c r="X218" s="15"/>
      <c r="Y218" s="15"/>
      <c r="Z218" s="15"/>
      <c r="AA218" s="15"/>
    </row>
    <row r="219" spans="1:27" ht="15.75" customHeight="1">
      <c r="A219" s="273"/>
      <c r="B219" s="76" t="s">
        <v>78</v>
      </c>
      <c r="C219" s="20"/>
      <c r="D219" s="20"/>
      <c r="E219" s="20"/>
      <c r="F219" s="20"/>
      <c r="G219" s="20"/>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78</v>
      </c>
      <c r="C220" s="20"/>
      <c r="D220" s="20"/>
      <c r="E220" s="76"/>
      <c r="F220" s="20"/>
      <c r="G220" s="20"/>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783</v>
      </c>
      <c r="C221" s="20"/>
      <c r="D221" s="20"/>
      <c r="E221" s="20"/>
      <c r="F221" s="93"/>
      <c r="G221" s="20"/>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783</v>
      </c>
      <c r="C222" s="20"/>
      <c r="D222" s="20"/>
      <c r="E222" s="20"/>
      <c r="F222" s="20"/>
      <c r="G222" s="20"/>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783</v>
      </c>
      <c r="C223" s="20"/>
      <c r="D223" s="20"/>
      <c r="E223" s="20"/>
      <c r="F223" s="20"/>
      <c r="G223" s="20"/>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783</v>
      </c>
      <c r="C224" s="20"/>
      <c r="D224" s="20"/>
      <c r="E224" s="20"/>
      <c r="F224" s="20"/>
      <c r="G224" s="20"/>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783</v>
      </c>
      <c r="C225" s="20"/>
      <c r="D225" s="20"/>
      <c r="E225" s="20"/>
      <c r="F225" s="20"/>
      <c r="G225" s="20"/>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45825</v>
      </c>
      <c r="B226" s="76" t="s">
        <v>640</v>
      </c>
      <c r="C226" s="20"/>
      <c r="D226" s="20"/>
      <c r="E226" s="20"/>
      <c r="F226" s="20"/>
      <c r="G226" s="20"/>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640</v>
      </c>
      <c r="C227" s="20"/>
      <c r="D227" s="20"/>
      <c r="E227" s="20"/>
      <c r="F227" s="20"/>
      <c r="G227" s="20"/>
      <c r="H227" s="52" t="s">
        <v>22</v>
      </c>
      <c r="I227" s="20"/>
      <c r="J227" s="20"/>
      <c r="K227" s="20"/>
      <c r="L227" s="20"/>
      <c r="M227" s="20"/>
      <c r="N227" s="20"/>
      <c r="O227" s="20"/>
      <c r="P227" s="20"/>
      <c r="Q227" s="20"/>
      <c r="R227" s="20"/>
      <c r="S227" s="15"/>
      <c r="T227" s="15"/>
      <c r="U227" s="15"/>
      <c r="V227" s="15"/>
      <c r="W227" s="15"/>
      <c r="X227" s="15"/>
      <c r="Y227" s="15"/>
      <c r="Z227" s="15"/>
      <c r="AA227" s="15"/>
    </row>
    <row r="228" spans="1:27" ht="114.75">
      <c r="A228" s="273"/>
      <c r="B228" s="76" t="s">
        <v>640</v>
      </c>
      <c r="C228" s="20" t="s">
        <v>102</v>
      </c>
      <c r="D228" s="20" t="s">
        <v>19</v>
      </c>
      <c r="E228" s="20"/>
      <c r="F228" s="20"/>
      <c r="G228" s="116" t="s">
        <v>1021</v>
      </c>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640</v>
      </c>
      <c r="C229" s="20"/>
      <c r="D229" s="20"/>
      <c r="E229" s="20"/>
      <c r="F229" s="20"/>
      <c r="G229" s="20"/>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640</v>
      </c>
      <c r="C230" s="20"/>
      <c r="D230" s="20"/>
      <c r="E230" s="20"/>
      <c r="F230" s="20"/>
      <c r="G230" s="20"/>
      <c r="H230" s="52" t="s">
        <v>26</v>
      </c>
      <c r="I230" s="20"/>
      <c r="J230" s="20"/>
      <c r="K230" s="20"/>
      <c r="L230" s="20"/>
      <c r="M230" s="20"/>
      <c r="N230" s="20"/>
      <c r="O230" s="20"/>
      <c r="P230" s="20"/>
      <c r="Q230" s="20"/>
      <c r="R230" s="20"/>
      <c r="S230" s="15"/>
      <c r="T230" s="15"/>
      <c r="U230" s="15"/>
      <c r="V230" s="15"/>
      <c r="W230" s="15"/>
      <c r="X230" s="15"/>
      <c r="Y230" s="15"/>
      <c r="Z230" s="15"/>
      <c r="AA230" s="15"/>
    </row>
    <row r="231" spans="1:27" ht="89.25">
      <c r="A231" s="273"/>
      <c r="B231" s="76" t="s">
        <v>78</v>
      </c>
      <c r="C231" s="20" t="s">
        <v>102</v>
      </c>
      <c r="D231" s="20" t="s">
        <v>19</v>
      </c>
      <c r="E231" s="20"/>
      <c r="F231" s="20"/>
      <c r="G231" s="116" t="s">
        <v>1022</v>
      </c>
      <c r="H231" s="52" t="s">
        <v>27</v>
      </c>
      <c r="I231" s="20"/>
      <c r="J231" s="20"/>
      <c r="K231" s="20"/>
      <c r="L231" s="20"/>
      <c r="M231" s="20"/>
      <c r="N231" s="20"/>
      <c r="O231" s="20"/>
      <c r="P231" s="20"/>
      <c r="Q231" s="20"/>
      <c r="R231" s="20"/>
      <c r="S231" s="15"/>
      <c r="T231" s="15"/>
      <c r="U231" s="15"/>
      <c r="V231" s="15"/>
      <c r="W231" s="15"/>
      <c r="X231" s="15"/>
      <c r="Y231" s="15"/>
      <c r="Z231" s="15"/>
      <c r="AA231" s="15"/>
    </row>
    <row r="232" spans="1:27" ht="178.5">
      <c r="A232" s="273"/>
      <c r="B232" s="76" t="s">
        <v>78</v>
      </c>
      <c r="C232" s="20" t="s">
        <v>54</v>
      </c>
      <c r="D232" s="20" t="s">
        <v>19</v>
      </c>
      <c r="E232" s="20"/>
      <c r="F232" s="20"/>
      <c r="G232" s="116" t="s">
        <v>1023</v>
      </c>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78</v>
      </c>
      <c r="C233" s="20"/>
      <c r="D233" s="20"/>
      <c r="E233" s="20"/>
      <c r="F233" s="20"/>
      <c r="G233" s="76"/>
      <c r="H233" s="52" t="s">
        <v>29</v>
      </c>
      <c r="I233" s="20"/>
      <c r="J233" s="20"/>
      <c r="K233" s="20"/>
      <c r="L233" s="20"/>
      <c r="M233" s="20"/>
      <c r="N233" s="20"/>
      <c r="O233" s="20"/>
      <c r="P233" s="20"/>
      <c r="Q233" s="20"/>
      <c r="R233" s="20"/>
      <c r="S233" s="15"/>
      <c r="T233" s="15"/>
      <c r="U233" s="15"/>
      <c r="V233" s="15"/>
      <c r="W233" s="15"/>
      <c r="X233" s="15"/>
      <c r="Y233" s="15"/>
      <c r="Z233" s="15"/>
      <c r="AA233" s="15"/>
    </row>
    <row r="234" spans="1:27" ht="13.5" customHeight="1">
      <c r="A234" s="273"/>
      <c r="B234" s="76" t="s">
        <v>78</v>
      </c>
      <c r="C234" s="20"/>
      <c r="D234" s="20"/>
      <c r="E234" s="20"/>
      <c r="F234" s="20"/>
      <c r="G234" s="20"/>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783</v>
      </c>
      <c r="C235" s="20"/>
      <c r="D235" s="20"/>
      <c r="E235" s="20"/>
      <c r="F235" s="20"/>
      <c r="G235" s="20"/>
      <c r="H235" s="52" t="s">
        <v>34</v>
      </c>
      <c r="I235" s="20"/>
      <c r="J235" s="20"/>
      <c r="K235" s="20"/>
      <c r="L235" s="20"/>
      <c r="M235" s="20"/>
      <c r="N235" s="20"/>
      <c r="O235" s="20"/>
      <c r="P235" s="20"/>
      <c r="Q235" s="20"/>
      <c r="R235" s="20"/>
      <c r="S235" s="15"/>
      <c r="T235" s="15"/>
      <c r="U235" s="15"/>
      <c r="V235" s="15"/>
      <c r="W235" s="15"/>
      <c r="X235" s="15"/>
      <c r="Y235" s="15"/>
      <c r="Z235" s="15"/>
      <c r="AA235" s="15"/>
    </row>
    <row r="236" spans="1:27" ht="51">
      <c r="A236" s="273"/>
      <c r="B236" s="76" t="s">
        <v>783</v>
      </c>
      <c r="C236" s="20" t="s">
        <v>18</v>
      </c>
      <c r="D236" s="20" t="s">
        <v>19</v>
      </c>
      <c r="E236" s="20"/>
      <c r="F236" s="65" t="s">
        <v>1024</v>
      </c>
      <c r="G236" s="20" t="s">
        <v>1025</v>
      </c>
      <c r="H236" s="57" t="s">
        <v>35</v>
      </c>
      <c r="I236" s="20"/>
      <c r="J236" s="20"/>
      <c r="K236" s="20"/>
      <c r="L236" s="20"/>
      <c r="M236" s="20"/>
      <c r="N236" s="20"/>
      <c r="O236" s="20"/>
      <c r="P236" s="20"/>
      <c r="Q236" s="20"/>
      <c r="R236" s="20"/>
      <c r="S236" s="15"/>
      <c r="T236" s="15"/>
      <c r="U236" s="15"/>
      <c r="V236" s="15"/>
      <c r="W236" s="15"/>
      <c r="X236" s="15"/>
      <c r="Y236" s="15"/>
      <c r="Z236" s="15"/>
      <c r="AA236" s="15"/>
    </row>
    <row r="237" spans="1:27" ht="15" customHeight="1">
      <c r="A237" s="273"/>
      <c r="B237" s="76" t="s">
        <v>783</v>
      </c>
      <c r="C237" s="20" t="s">
        <v>18</v>
      </c>
      <c r="D237" s="20" t="s">
        <v>19</v>
      </c>
      <c r="E237" s="20"/>
      <c r="F237" s="20" t="s">
        <v>1026</v>
      </c>
      <c r="G237" s="20" t="s">
        <v>1027</v>
      </c>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78</v>
      </c>
      <c r="C238" s="20"/>
      <c r="D238" s="20"/>
      <c r="E238" s="20"/>
      <c r="F238" s="20"/>
      <c r="G238" s="20"/>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78</v>
      </c>
      <c r="C239" s="20"/>
      <c r="D239" s="20"/>
      <c r="E239" s="20"/>
      <c r="F239" s="20"/>
      <c r="G239" s="20"/>
      <c r="H239" s="54" t="s">
        <v>38</v>
      </c>
      <c r="I239" s="20"/>
      <c r="J239" s="20"/>
      <c r="K239" s="20"/>
      <c r="L239" s="20"/>
      <c r="M239" s="20"/>
      <c r="N239" s="20"/>
      <c r="O239" s="20"/>
      <c r="P239" s="20"/>
      <c r="Q239" s="20"/>
      <c r="R239" s="20"/>
      <c r="S239" s="15"/>
      <c r="T239" s="15"/>
      <c r="U239" s="15"/>
      <c r="V239" s="15"/>
      <c r="W239" s="15"/>
      <c r="X239" s="15"/>
      <c r="Y239" s="15"/>
      <c r="Z239" s="15"/>
      <c r="AA239" s="15"/>
    </row>
    <row r="240" spans="1:27" ht="12.75">
      <c r="A240" s="272">
        <v>45826</v>
      </c>
      <c r="B240" s="76" t="s">
        <v>640</v>
      </c>
      <c r="C240" s="20"/>
      <c r="D240" s="20"/>
      <c r="E240" s="20"/>
      <c r="F240" s="20"/>
      <c r="G240" s="20"/>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640</v>
      </c>
      <c r="C241" s="20"/>
      <c r="D241" s="20"/>
      <c r="E241" s="20"/>
      <c r="F241" s="20"/>
      <c r="G241" s="20"/>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640</v>
      </c>
      <c r="C242" s="20"/>
      <c r="D242" s="20"/>
      <c r="E242" s="92"/>
      <c r="F242" s="20"/>
      <c r="G242" s="20"/>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640</v>
      </c>
      <c r="C243" s="20"/>
      <c r="D243" s="20"/>
      <c r="E243" s="20"/>
      <c r="F243" s="20"/>
      <c r="G243" s="20"/>
      <c r="H243" s="55" t="s">
        <v>25</v>
      </c>
      <c r="I243" s="20"/>
      <c r="J243" s="20"/>
      <c r="K243" s="20"/>
      <c r="L243" s="20"/>
      <c r="M243" s="20"/>
      <c r="N243" s="20"/>
      <c r="O243" s="20"/>
      <c r="P243" s="20"/>
      <c r="Q243" s="20"/>
      <c r="R243" s="20"/>
      <c r="S243" s="15"/>
      <c r="T243" s="15"/>
      <c r="U243" s="15"/>
      <c r="V243" s="15"/>
      <c r="W243" s="15"/>
      <c r="X243" s="15"/>
      <c r="Y243" s="15"/>
      <c r="Z243" s="15"/>
      <c r="AA243" s="15"/>
    </row>
    <row r="244" spans="1:27" ht="12.75">
      <c r="A244" s="273"/>
      <c r="B244" s="76" t="s">
        <v>640</v>
      </c>
      <c r="C244" s="20"/>
      <c r="D244" s="20"/>
      <c r="E244" s="20"/>
      <c r="F244" s="20"/>
      <c r="G244" s="20"/>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78</v>
      </c>
      <c r="C245" s="20"/>
      <c r="D245" s="20"/>
      <c r="E245" s="20"/>
      <c r="F245" s="20"/>
      <c r="G245" s="20"/>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78</v>
      </c>
      <c r="C246" s="20"/>
      <c r="D246" s="20"/>
      <c r="E246" s="20"/>
      <c r="F246" s="20"/>
      <c r="G246" s="20"/>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78</v>
      </c>
      <c r="C247" s="20"/>
      <c r="D247" s="20"/>
      <c r="E247" s="20"/>
      <c r="F247" s="20"/>
      <c r="G247" s="20"/>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78</v>
      </c>
      <c r="C248" s="20"/>
      <c r="D248" s="20"/>
      <c r="E248" s="20"/>
      <c r="F248" s="20"/>
      <c r="G248" s="20"/>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783</v>
      </c>
      <c r="C249" s="20"/>
      <c r="D249" s="20"/>
      <c r="E249" s="20"/>
      <c r="F249" s="20"/>
      <c r="G249" s="20"/>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783</v>
      </c>
      <c r="C250" s="20"/>
      <c r="D250" s="20"/>
      <c r="E250" s="20"/>
      <c r="F250" s="20"/>
      <c r="G250" s="20"/>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783</v>
      </c>
      <c r="C251" s="20"/>
      <c r="D251" s="20"/>
      <c r="E251" s="20"/>
      <c r="F251" s="20"/>
      <c r="G251" s="20"/>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783</v>
      </c>
      <c r="C252" s="20"/>
      <c r="D252" s="20"/>
      <c r="E252" s="20"/>
      <c r="F252" s="20"/>
      <c r="G252" s="20"/>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783</v>
      </c>
      <c r="C253" s="20"/>
      <c r="D253" s="20"/>
      <c r="E253" s="20"/>
      <c r="F253" s="20"/>
      <c r="G253" s="76"/>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72">
        <v>45827</v>
      </c>
      <c r="B254" s="76" t="s">
        <v>78</v>
      </c>
      <c r="C254" s="20"/>
      <c r="D254" s="20"/>
      <c r="E254" s="20"/>
      <c r="F254" s="20"/>
      <c r="G254" s="20"/>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78</v>
      </c>
      <c r="C255" s="20"/>
      <c r="D255" s="20"/>
      <c r="E255" s="20"/>
      <c r="F255" s="20"/>
      <c r="G255" s="20"/>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78</v>
      </c>
      <c r="C256" s="20"/>
      <c r="D256" s="20"/>
      <c r="E256" s="20"/>
      <c r="F256" s="20"/>
      <c r="G256" s="20"/>
      <c r="H256" s="55" t="s">
        <v>24</v>
      </c>
      <c r="I256" s="20"/>
      <c r="J256" s="20"/>
      <c r="K256" s="20"/>
      <c r="L256" s="20"/>
      <c r="M256" s="20"/>
      <c r="N256" s="20"/>
      <c r="O256" s="20"/>
      <c r="P256" s="20"/>
      <c r="Q256" s="20"/>
      <c r="R256" s="20"/>
      <c r="S256" s="15"/>
      <c r="T256" s="15"/>
      <c r="U256" s="15"/>
      <c r="V256" s="15"/>
      <c r="W256" s="15"/>
      <c r="X256" s="15"/>
      <c r="Y256" s="15"/>
      <c r="Z256" s="15"/>
      <c r="AA256" s="15"/>
    </row>
    <row r="257" spans="1:27" ht="12.75">
      <c r="A257" s="273"/>
      <c r="B257" s="76" t="s">
        <v>78</v>
      </c>
      <c r="C257" s="20"/>
      <c r="D257" s="20"/>
      <c r="E257" s="20"/>
      <c r="F257" s="20"/>
      <c r="G257" s="20"/>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640</v>
      </c>
      <c r="C258" s="20"/>
      <c r="D258" s="20"/>
      <c r="E258" s="20"/>
      <c r="F258" s="20"/>
      <c r="G258" s="20"/>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640</v>
      </c>
      <c r="C259" s="20"/>
      <c r="D259" s="20"/>
      <c r="E259" s="20"/>
      <c r="F259" s="20"/>
      <c r="G259" s="20"/>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c r="D260" s="20"/>
      <c r="E260" s="20"/>
      <c r="F260" s="20"/>
      <c r="G260" s="20"/>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20"/>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c r="D262" s="20"/>
      <c r="E262" s="20"/>
      <c r="F262" s="20"/>
      <c r="G262" s="76"/>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78</v>
      </c>
      <c r="C263" s="20"/>
      <c r="D263" s="20"/>
      <c r="E263" s="20"/>
      <c r="G263" s="122"/>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78</v>
      </c>
      <c r="C264" s="20"/>
      <c r="D264" s="20"/>
      <c r="E264" s="20"/>
      <c r="F264" s="20"/>
      <c r="G264" s="20"/>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78</v>
      </c>
      <c r="C265" s="20"/>
      <c r="D265" s="20"/>
      <c r="E265" s="20"/>
      <c r="F265" s="20"/>
      <c r="G265" s="20"/>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78</v>
      </c>
      <c r="C266" s="20"/>
      <c r="D266" s="20"/>
      <c r="E266" s="20"/>
      <c r="F266" s="20"/>
      <c r="G266" s="20"/>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78</v>
      </c>
      <c r="C267" s="20"/>
      <c r="D267" s="20"/>
      <c r="E267" s="20"/>
      <c r="F267" s="20"/>
      <c r="G267" s="20"/>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45828</v>
      </c>
      <c r="B268" s="76" t="s">
        <v>640</v>
      </c>
      <c r="C268" s="20"/>
      <c r="D268" s="20"/>
      <c r="E268" s="20"/>
      <c r="F268" s="20"/>
      <c r="G268" s="76"/>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640</v>
      </c>
      <c r="C269" s="20"/>
      <c r="D269" s="20"/>
      <c r="E269" s="20"/>
      <c r="F269" s="20"/>
      <c r="G269" s="20"/>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640</v>
      </c>
      <c r="C270" s="20"/>
      <c r="D270" s="20"/>
      <c r="E270" s="20"/>
      <c r="F270" s="20"/>
      <c r="G270" s="20"/>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640</v>
      </c>
      <c r="C271" s="20"/>
      <c r="D271" s="20"/>
      <c r="E271" s="20"/>
      <c r="F271" s="20"/>
      <c r="G271" s="20"/>
      <c r="H271" s="55" t="s">
        <v>25</v>
      </c>
      <c r="I271" s="20"/>
      <c r="J271" s="20"/>
      <c r="K271" s="20"/>
      <c r="L271" s="20"/>
      <c r="M271" s="20"/>
      <c r="N271" s="20"/>
      <c r="O271" s="20"/>
      <c r="P271" s="20"/>
      <c r="Q271" s="20"/>
      <c r="R271" s="20"/>
      <c r="S271" s="15"/>
      <c r="T271" s="15"/>
      <c r="U271" s="15"/>
      <c r="V271" s="15"/>
      <c r="W271" s="15"/>
      <c r="X271" s="15"/>
      <c r="Y271" s="15"/>
      <c r="Z271" s="15"/>
      <c r="AA271" s="15"/>
    </row>
    <row r="272" spans="1:27" ht="13.5" customHeight="1">
      <c r="A272" s="273"/>
      <c r="B272" s="76" t="s">
        <v>78</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78</v>
      </c>
      <c r="C273" s="20"/>
      <c r="D273" s="20"/>
      <c r="E273" s="20"/>
      <c r="F273" s="20"/>
      <c r="G273" s="20"/>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78</v>
      </c>
      <c r="C274" s="20"/>
      <c r="D274" s="20"/>
      <c r="E274" s="20"/>
      <c r="F274" s="20"/>
      <c r="G274" s="76"/>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78</v>
      </c>
      <c r="C275" s="20"/>
      <c r="D275" s="20"/>
      <c r="E275" s="20"/>
      <c r="F275" s="20"/>
      <c r="G275" s="76"/>
      <c r="H275" s="55" t="s">
        <v>29</v>
      </c>
      <c r="I275" s="20"/>
      <c r="J275" s="20"/>
      <c r="K275" s="20"/>
      <c r="L275" s="20"/>
      <c r="M275" s="20"/>
      <c r="N275" s="20"/>
      <c r="O275" s="20"/>
      <c r="P275" s="20"/>
      <c r="Q275" s="20"/>
      <c r="R275" s="20"/>
      <c r="S275" s="15"/>
      <c r="T275" s="15"/>
      <c r="U275" s="15"/>
      <c r="V275" s="15"/>
      <c r="W275" s="15"/>
      <c r="X275" s="15"/>
      <c r="Y275" s="15"/>
      <c r="Z275" s="15"/>
      <c r="AA275" s="15"/>
    </row>
    <row r="276" spans="1:27" ht="38.25">
      <c r="A276" s="273"/>
      <c r="B276" s="76" t="s">
        <v>783</v>
      </c>
      <c r="C276" s="20" t="s">
        <v>18</v>
      </c>
      <c r="D276" s="20" t="s">
        <v>19</v>
      </c>
      <c r="E276" s="20"/>
      <c r="F276" s="20" t="s">
        <v>1028</v>
      </c>
      <c r="G276" s="76" t="s">
        <v>1029</v>
      </c>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783</v>
      </c>
      <c r="C277" s="20"/>
      <c r="D277" s="20"/>
      <c r="E277" s="20"/>
      <c r="F277" s="20"/>
      <c r="G277" s="20"/>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783</v>
      </c>
      <c r="C278" s="20"/>
      <c r="D278" s="20"/>
      <c r="E278" s="20"/>
      <c r="F278" s="20"/>
      <c r="G278" s="20"/>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783</v>
      </c>
      <c r="C279" s="20"/>
      <c r="D279" s="20"/>
      <c r="E279" s="20"/>
      <c r="F279" s="20"/>
      <c r="G279" s="20"/>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78</v>
      </c>
      <c r="C280" s="20"/>
      <c r="D280" s="20"/>
      <c r="E280" s="20"/>
      <c r="F280" s="20"/>
      <c r="G280" s="20"/>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78</v>
      </c>
      <c r="C281" s="20"/>
      <c r="D281" s="20"/>
      <c r="E281" s="20"/>
      <c r="F281" s="20"/>
      <c r="G281" s="20"/>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45829</v>
      </c>
      <c r="B282" s="76" t="s">
        <v>78</v>
      </c>
      <c r="C282" s="20"/>
      <c r="D282" s="20"/>
      <c r="E282" s="20"/>
      <c r="F282" s="20"/>
      <c r="G282" s="20"/>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78</v>
      </c>
      <c r="C283" s="20"/>
      <c r="D283" s="20"/>
      <c r="E283" s="20"/>
      <c r="F283" s="20"/>
      <c r="G283" s="20"/>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78</v>
      </c>
      <c r="C284" s="20"/>
      <c r="D284" s="20"/>
      <c r="E284" s="20"/>
      <c r="F284" s="20"/>
      <c r="G284" s="20"/>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78</v>
      </c>
      <c r="C285" s="20"/>
      <c r="D285" s="20"/>
      <c r="E285" s="20"/>
      <c r="F285" s="20"/>
      <c r="G285" s="20"/>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78</v>
      </c>
      <c r="C286" s="20"/>
      <c r="D286" s="20"/>
      <c r="E286" s="20"/>
      <c r="F286" s="20"/>
      <c r="G286" s="20"/>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78</v>
      </c>
      <c r="C287" s="20"/>
      <c r="D287" s="20"/>
      <c r="E287" s="20"/>
      <c r="F287" s="20"/>
      <c r="G287" s="20"/>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78</v>
      </c>
      <c r="C288" s="20"/>
      <c r="D288" s="20"/>
      <c r="E288" s="20"/>
      <c r="F288" s="88"/>
      <c r="G288" s="20"/>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78</v>
      </c>
      <c r="C289" s="20"/>
      <c r="D289" s="20"/>
      <c r="E289" s="20"/>
      <c r="F289" s="20"/>
      <c r="G289" s="20"/>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G290" s="20"/>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783</v>
      </c>
      <c r="C291" s="20"/>
      <c r="D291" s="20"/>
      <c r="E291" s="20"/>
      <c r="F291" s="20"/>
      <c r="G291" s="20"/>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783</v>
      </c>
      <c r="C292" s="20"/>
      <c r="D292" s="20"/>
      <c r="E292" s="20"/>
      <c r="F292" s="20"/>
      <c r="G292" s="20"/>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783</v>
      </c>
      <c r="C293" s="20"/>
      <c r="D293" s="20"/>
      <c r="E293" s="20"/>
      <c r="F293" s="20"/>
      <c r="G293" s="20"/>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783</v>
      </c>
      <c r="C294" s="20"/>
      <c r="D294" s="20"/>
      <c r="E294" s="20"/>
      <c r="F294" s="20"/>
      <c r="G294" s="20"/>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783</v>
      </c>
      <c r="C295" s="20"/>
      <c r="D295" s="20"/>
      <c r="E295" s="20"/>
      <c r="F295" s="20"/>
      <c r="G295" s="20"/>
      <c r="H295" s="62" t="s">
        <v>38</v>
      </c>
      <c r="I295" s="20"/>
      <c r="J295" s="20"/>
      <c r="K295" s="20"/>
      <c r="L295" s="20"/>
      <c r="M295" s="20"/>
      <c r="N295" s="20"/>
      <c r="O295" s="20"/>
      <c r="P295" s="20"/>
      <c r="Q295" s="20"/>
      <c r="R295" s="20"/>
      <c r="S295" s="15"/>
      <c r="T295" s="15"/>
      <c r="U295" s="15"/>
      <c r="V295" s="15"/>
      <c r="W295" s="15"/>
      <c r="X295" s="15"/>
      <c r="Y295" s="15"/>
      <c r="Z295" s="15"/>
      <c r="AA295" s="15"/>
    </row>
    <row r="296" spans="1:27" ht="15">
      <c r="A296" s="272">
        <v>45830</v>
      </c>
      <c r="B296" s="76" t="s">
        <v>640</v>
      </c>
      <c r="C296" s="20"/>
      <c r="D296" s="20"/>
      <c r="E296" s="20"/>
      <c r="F296" s="96"/>
      <c r="G296" s="20"/>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640</v>
      </c>
      <c r="C297" s="20"/>
      <c r="D297" s="20"/>
      <c r="E297" s="20"/>
      <c r="F297" s="20"/>
      <c r="G297" s="20"/>
      <c r="H297" s="55" t="s">
        <v>22</v>
      </c>
      <c r="I297" s="20"/>
      <c r="J297" s="20"/>
      <c r="K297" s="20"/>
      <c r="L297" s="20"/>
      <c r="M297" s="20"/>
      <c r="N297" s="20"/>
      <c r="O297" s="20"/>
      <c r="P297" s="20"/>
      <c r="Q297" s="20"/>
      <c r="R297" s="20"/>
      <c r="S297" s="15"/>
      <c r="T297" s="15"/>
      <c r="U297" s="15"/>
      <c r="V297" s="15"/>
      <c r="W297" s="15"/>
      <c r="X297" s="15"/>
      <c r="Y297" s="15"/>
      <c r="Z297" s="15"/>
      <c r="AA297" s="15"/>
    </row>
    <row r="298" spans="1:27" ht="15">
      <c r="A298" s="273"/>
      <c r="B298" s="76" t="s">
        <v>640</v>
      </c>
      <c r="C298" s="20"/>
      <c r="D298" s="20"/>
      <c r="E298" s="20"/>
      <c r="F298" s="96"/>
      <c r="G298" s="20"/>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640</v>
      </c>
      <c r="C299" s="20"/>
      <c r="D299" s="20"/>
      <c r="E299" s="20"/>
      <c r="F299" s="20"/>
      <c r="G299" s="20"/>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640</v>
      </c>
      <c r="C300" s="20"/>
      <c r="D300" s="20"/>
      <c r="E300" s="20"/>
      <c r="F300" s="20"/>
      <c r="G300" s="20"/>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78</v>
      </c>
      <c r="C301" s="20"/>
      <c r="D301" s="20"/>
      <c r="E301" s="20"/>
      <c r="F301" s="20"/>
      <c r="G301" s="20"/>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78</v>
      </c>
      <c r="C302" s="20"/>
      <c r="D302" s="20"/>
      <c r="E302" s="20"/>
      <c r="F302" s="20"/>
      <c r="G302" s="20"/>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20"/>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78</v>
      </c>
      <c r="C304" s="20"/>
      <c r="D304" s="20"/>
      <c r="E304" s="20"/>
      <c r="F304" s="20"/>
      <c r="G304" s="20"/>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78</v>
      </c>
      <c r="C305" s="20"/>
      <c r="D305" s="20"/>
      <c r="E305" s="20"/>
      <c r="F305" s="20"/>
      <c r="G305" s="20"/>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78</v>
      </c>
      <c r="C306" s="20"/>
      <c r="D306" s="20"/>
      <c r="E306" s="20"/>
      <c r="F306" s="20"/>
      <c r="G306" s="20"/>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78</v>
      </c>
      <c r="C307" s="20"/>
      <c r="D307" s="20"/>
      <c r="E307" s="20"/>
      <c r="F307" s="20"/>
      <c r="G307" s="20"/>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78</v>
      </c>
      <c r="C308" s="20"/>
      <c r="D308" s="20"/>
      <c r="E308" s="20"/>
      <c r="F308" s="20"/>
      <c r="G308" s="20"/>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78</v>
      </c>
      <c r="C309" s="20"/>
      <c r="D309" s="20"/>
      <c r="E309" s="20"/>
      <c r="F309" s="20"/>
      <c r="G309" s="20"/>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45831</v>
      </c>
      <c r="B310" s="76" t="s">
        <v>640</v>
      </c>
      <c r="C310" s="20"/>
      <c r="D310" s="20"/>
      <c r="E310" s="20"/>
      <c r="F310" s="20"/>
      <c r="G310" s="20"/>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640</v>
      </c>
      <c r="C311" s="20"/>
      <c r="D311" s="20"/>
      <c r="E311" s="20"/>
      <c r="F311" s="20"/>
      <c r="G311" s="20"/>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640</v>
      </c>
      <c r="C312" s="20"/>
      <c r="D312" s="20"/>
      <c r="E312" s="20"/>
      <c r="F312" s="20"/>
      <c r="G312" s="20"/>
      <c r="H312" s="55" t="s">
        <v>24</v>
      </c>
      <c r="I312" s="20"/>
      <c r="J312" s="20"/>
      <c r="K312" s="20"/>
      <c r="L312" s="20"/>
      <c r="M312" s="20"/>
      <c r="N312" s="20"/>
      <c r="O312" s="20"/>
      <c r="P312" s="20"/>
      <c r="Q312" s="20"/>
      <c r="R312" s="20"/>
      <c r="S312" s="15"/>
      <c r="T312" s="15"/>
      <c r="U312" s="15"/>
      <c r="V312" s="15"/>
      <c r="W312" s="15"/>
      <c r="X312" s="15"/>
      <c r="Y312" s="15"/>
      <c r="Z312" s="15"/>
      <c r="AA312" s="15"/>
    </row>
    <row r="313" spans="1:27" ht="409.5">
      <c r="A313" s="273"/>
      <c r="B313" s="76" t="s">
        <v>640</v>
      </c>
      <c r="C313" s="20" t="s">
        <v>18</v>
      </c>
      <c r="D313" s="20" t="s">
        <v>19</v>
      </c>
      <c r="E313" s="78" t="s">
        <v>1030</v>
      </c>
      <c r="F313" s="78"/>
      <c r="G313" s="20" t="s">
        <v>1031</v>
      </c>
      <c r="H313" s="55" t="s">
        <v>25</v>
      </c>
      <c r="I313" s="20"/>
      <c r="J313" s="20"/>
      <c r="K313" s="20"/>
      <c r="L313" s="20"/>
      <c r="M313" s="20"/>
      <c r="N313" s="20"/>
      <c r="O313" s="20"/>
      <c r="P313" s="20"/>
      <c r="Q313" s="20"/>
      <c r="R313" s="20"/>
      <c r="S313" s="15"/>
      <c r="T313" s="15"/>
      <c r="U313" s="15"/>
      <c r="V313" s="15"/>
      <c r="W313" s="15"/>
      <c r="X313" s="15"/>
      <c r="Y313" s="15"/>
      <c r="Z313" s="15"/>
      <c r="AA313" s="15"/>
    </row>
    <row r="314" spans="1:27" ht="63.75">
      <c r="A314" s="273"/>
      <c r="B314" s="76" t="s">
        <v>640</v>
      </c>
      <c r="C314" s="20" t="s">
        <v>638</v>
      </c>
      <c r="D314" s="20" t="s">
        <v>92</v>
      </c>
      <c r="E314" s="20" t="s">
        <v>1032</v>
      </c>
      <c r="F314" s="32" t="s">
        <v>996</v>
      </c>
      <c r="G314" s="20" t="s">
        <v>1033</v>
      </c>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78</v>
      </c>
      <c r="C315" s="20"/>
      <c r="D315" s="20"/>
      <c r="E315" s="20"/>
      <c r="F315" s="20"/>
      <c r="G315" s="20"/>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v>
      </c>
      <c r="C316" s="20"/>
      <c r="D316" s="20"/>
      <c r="E316" s="20"/>
      <c r="F316" s="20"/>
      <c r="G316" s="76"/>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78</v>
      </c>
      <c r="C317" s="20"/>
      <c r="D317" s="20"/>
      <c r="E317" s="20"/>
      <c r="F317" s="20"/>
      <c r="G317" s="20"/>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78</v>
      </c>
      <c r="C318" s="20"/>
      <c r="D318" s="20"/>
      <c r="E318" s="20"/>
      <c r="F318" s="20"/>
      <c r="G318" s="20"/>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783</v>
      </c>
      <c r="C319" s="20"/>
      <c r="D319" s="20"/>
      <c r="E319" s="20"/>
      <c r="F319" s="20"/>
      <c r="G319" s="20"/>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783</v>
      </c>
      <c r="C320" s="20"/>
      <c r="D320" s="20"/>
      <c r="E320" s="20"/>
      <c r="F320" s="20"/>
      <c r="G320" s="20"/>
      <c r="H320" s="55" t="s">
        <v>35</v>
      </c>
      <c r="I320" s="20"/>
      <c r="J320" s="20"/>
      <c r="K320" s="20"/>
      <c r="L320" s="20"/>
      <c r="M320" s="20"/>
      <c r="N320" s="20"/>
      <c r="O320" s="20"/>
      <c r="P320" s="20"/>
      <c r="Q320" s="20"/>
      <c r="R320" s="20"/>
      <c r="S320" s="15"/>
      <c r="T320" s="15"/>
      <c r="U320" s="15"/>
      <c r="V320" s="15"/>
      <c r="W320" s="15"/>
      <c r="X320" s="15"/>
      <c r="Y320" s="15"/>
      <c r="Z320" s="15"/>
      <c r="AA320" s="15"/>
    </row>
    <row r="321" spans="1:27" ht="153">
      <c r="A321" s="273"/>
      <c r="B321" s="76" t="s">
        <v>783</v>
      </c>
      <c r="C321" s="20" t="s">
        <v>541</v>
      </c>
      <c r="D321" s="20" t="s">
        <v>19</v>
      </c>
      <c r="E321" s="20"/>
      <c r="F321" s="20"/>
      <c r="G321" s="20" t="s">
        <v>1034</v>
      </c>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78</v>
      </c>
      <c r="C322" s="20"/>
      <c r="D322" s="20"/>
      <c r="E322" s="20"/>
      <c r="F322" s="20"/>
      <c r="G322" s="20"/>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78</v>
      </c>
      <c r="C323" s="20"/>
      <c r="D323" s="20"/>
      <c r="E323" s="20"/>
      <c r="F323" s="20"/>
      <c r="G323" s="20"/>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45832</v>
      </c>
      <c r="B324" s="76" t="s">
        <v>640</v>
      </c>
      <c r="C324" s="20"/>
      <c r="D324" s="20"/>
      <c r="E324" s="20"/>
      <c r="F324" s="20"/>
      <c r="G324" s="20"/>
      <c r="H324" s="61" t="s">
        <v>17</v>
      </c>
      <c r="I324" s="20"/>
      <c r="J324" s="20"/>
      <c r="K324" s="20"/>
      <c r="L324" s="20"/>
      <c r="M324" s="20"/>
      <c r="N324" s="20"/>
      <c r="O324" s="20"/>
      <c r="P324" s="20"/>
      <c r="Q324" s="20"/>
      <c r="R324" s="20"/>
      <c r="S324" s="15"/>
      <c r="T324" s="15"/>
      <c r="U324" s="15"/>
      <c r="V324" s="15"/>
      <c r="W324" s="15"/>
      <c r="X324" s="15"/>
      <c r="Y324" s="15"/>
      <c r="Z324" s="15"/>
      <c r="AA324" s="15"/>
    </row>
    <row r="325" spans="1:27" ht="280.5">
      <c r="A325" s="273"/>
      <c r="B325" s="76" t="s">
        <v>640</v>
      </c>
      <c r="C325" s="20" t="s">
        <v>41</v>
      </c>
      <c r="D325" s="20" t="s">
        <v>92</v>
      </c>
      <c r="E325" s="20"/>
      <c r="F325" s="32" t="s">
        <v>1035</v>
      </c>
      <c r="G325" s="20" t="s">
        <v>1036</v>
      </c>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640</v>
      </c>
      <c r="C326" s="20"/>
      <c r="D326" s="20"/>
      <c r="E326" s="20"/>
      <c r="F326" s="20"/>
      <c r="G326" s="76"/>
      <c r="H326" s="55" t="s">
        <v>24</v>
      </c>
      <c r="I326" s="20"/>
      <c r="J326" s="20"/>
      <c r="K326" s="20"/>
      <c r="L326" s="20"/>
      <c r="M326" s="20"/>
      <c r="N326" s="20"/>
      <c r="O326" s="20"/>
      <c r="P326" s="20"/>
      <c r="Q326" s="20"/>
      <c r="R326" s="20"/>
      <c r="S326" s="15"/>
      <c r="T326" s="15"/>
      <c r="U326" s="15"/>
      <c r="V326" s="15"/>
      <c r="W326" s="15"/>
      <c r="X326" s="15"/>
      <c r="Y326" s="15"/>
      <c r="Z326" s="15"/>
      <c r="AA326" s="15"/>
    </row>
    <row r="327" spans="1:27" ht="409.5">
      <c r="A327" s="273"/>
      <c r="B327" s="76" t="s">
        <v>640</v>
      </c>
      <c r="C327" s="20" t="s">
        <v>41</v>
      </c>
      <c r="D327" s="20" t="s">
        <v>92</v>
      </c>
      <c r="E327" s="20"/>
      <c r="F327" s="32" t="s">
        <v>1037</v>
      </c>
      <c r="G327" s="20" t="s">
        <v>1038</v>
      </c>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640</v>
      </c>
      <c r="C328" s="20"/>
      <c r="D328" s="20"/>
      <c r="E328" s="20"/>
      <c r="F328" s="20"/>
      <c r="G328" s="20"/>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78</v>
      </c>
      <c r="C329" s="20"/>
      <c r="D329" s="20"/>
      <c r="E329" s="20"/>
      <c r="F329" s="20"/>
      <c r="G329" s="123"/>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78</v>
      </c>
      <c r="C330" s="20"/>
      <c r="D330" s="20"/>
      <c r="E330" s="20"/>
      <c r="F330" s="20"/>
      <c r="G330" s="20"/>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78</v>
      </c>
      <c r="C331" s="20"/>
      <c r="D331" s="20"/>
      <c r="E331" s="20"/>
      <c r="F331" s="20"/>
      <c r="G331" s="20"/>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78</v>
      </c>
      <c r="C332" s="20"/>
      <c r="D332" s="20"/>
      <c r="E332" s="20"/>
      <c r="F332" s="20"/>
      <c r="G332" s="20"/>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522</v>
      </c>
      <c r="C333" s="20"/>
      <c r="D333" s="20"/>
      <c r="E333" s="20"/>
      <c r="F333" s="20"/>
      <c r="G333" s="20"/>
      <c r="H333" s="55" t="s">
        <v>34</v>
      </c>
      <c r="I333" s="20"/>
      <c r="J333" s="20"/>
      <c r="K333" s="20"/>
      <c r="L333" s="20"/>
      <c r="M333" s="20"/>
      <c r="N333" s="20"/>
      <c r="O333" s="20"/>
      <c r="P333" s="20"/>
      <c r="Q333" s="20"/>
      <c r="R333" s="20"/>
      <c r="S333" s="15"/>
      <c r="T333" s="15"/>
      <c r="U333" s="15"/>
      <c r="V333" s="15"/>
      <c r="W333" s="15"/>
      <c r="X333" s="15"/>
      <c r="Y333" s="15"/>
      <c r="Z333" s="15"/>
      <c r="AA333" s="15"/>
    </row>
    <row r="334" spans="1:27" ht="12.75">
      <c r="A334" s="273"/>
      <c r="B334" s="76" t="s">
        <v>522</v>
      </c>
      <c r="C334" s="20"/>
      <c r="D334" s="20"/>
      <c r="E334" s="20"/>
      <c r="F334" s="20"/>
      <c r="G334" s="20"/>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522</v>
      </c>
      <c r="C335" s="20"/>
      <c r="D335" s="20"/>
      <c r="E335" s="20"/>
      <c r="F335" s="20"/>
      <c r="G335" s="20"/>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78</v>
      </c>
      <c r="C336" s="20"/>
      <c r="D336" s="20"/>
      <c r="E336" s="20"/>
      <c r="F336" s="20"/>
      <c r="G336" s="20"/>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78</v>
      </c>
      <c r="C337" s="20"/>
      <c r="D337" s="20"/>
      <c r="E337" s="20"/>
      <c r="F337" s="20"/>
      <c r="G337" s="20"/>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45833</v>
      </c>
      <c r="B338" s="76" t="s">
        <v>640</v>
      </c>
      <c r="C338" s="20"/>
      <c r="D338" s="20"/>
      <c r="E338" s="20"/>
      <c r="F338" s="20"/>
      <c r="G338" s="20"/>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640</v>
      </c>
      <c r="C339" s="20"/>
      <c r="D339" s="20"/>
      <c r="E339" s="20"/>
      <c r="F339" s="20"/>
      <c r="G339" s="20"/>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640</v>
      </c>
      <c r="C340" s="20"/>
      <c r="D340" s="20"/>
      <c r="E340" s="20"/>
      <c r="F340" s="20"/>
      <c r="G340" s="20"/>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640</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640</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78</v>
      </c>
      <c r="C343" s="20"/>
      <c r="D343" s="20"/>
      <c r="E343" s="20"/>
      <c r="F343" s="20"/>
      <c r="G343" s="20"/>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78</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78</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78</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78</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78</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78</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45834</v>
      </c>
      <c r="B352" s="76" t="s">
        <v>640</v>
      </c>
      <c r="C352" s="20"/>
      <c r="D352" s="20"/>
      <c r="E352" s="20"/>
      <c r="F352" s="20"/>
      <c r="G352" s="20"/>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640</v>
      </c>
      <c r="C353" s="20"/>
      <c r="D353" s="20"/>
      <c r="E353" s="20"/>
      <c r="F353" s="20"/>
      <c r="G353" s="20"/>
      <c r="H353" s="55" t="s">
        <v>22</v>
      </c>
      <c r="I353" s="20"/>
      <c r="J353" s="20"/>
      <c r="K353" s="20"/>
      <c r="L353" s="20"/>
      <c r="M353" s="20"/>
      <c r="N353" s="20"/>
      <c r="O353" s="20"/>
      <c r="P353" s="20"/>
      <c r="Q353" s="20"/>
      <c r="R353" s="20"/>
      <c r="S353" s="15"/>
      <c r="T353" s="15"/>
      <c r="U353" s="15"/>
      <c r="V353" s="15"/>
      <c r="W353" s="15"/>
      <c r="X353" s="15"/>
      <c r="Y353" s="15"/>
      <c r="Z353" s="15"/>
      <c r="AA353" s="15"/>
    </row>
    <row r="354" spans="1:27" ht="12.75">
      <c r="A354" s="273"/>
      <c r="B354" s="76" t="s">
        <v>640</v>
      </c>
      <c r="C354" s="20"/>
      <c r="D354" s="20"/>
      <c r="E354" s="20"/>
      <c r="F354" s="20"/>
      <c r="G354" s="20"/>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640</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640</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78</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78</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78</v>
      </c>
      <c r="C359" s="20"/>
      <c r="D359" s="20"/>
      <c r="E359" s="20"/>
      <c r="F359" s="20"/>
      <c r="G359" s="20"/>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78</v>
      </c>
      <c r="C360" s="20"/>
      <c r="D360" s="20"/>
      <c r="E360" s="20"/>
      <c r="F360" s="20"/>
      <c r="G360" s="76"/>
      <c r="H360" s="55" t="s">
        <v>30</v>
      </c>
      <c r="I360" s="20"/>
      <c r="J360" s="20"/>
      <c r="K360" s="20"/>
      <c r="L360" s="20"/>
      <c r="M360" s="20"/>
      <c r="N360" s="20"/>
      <c r="O360" s="20"/>
      <c r="P360" s="20"/>
      <c r="Q360" s="20"/>
      <c r="R360" s="20"/>
      <c r="S360" s="15"/>
      <c r="T360" s="15"/>
      <c r="U360" s="15"/>
      <c r="V360" s="15"/>
      <c r="W360" s="15"/>
      <c r="X360" s="15"/>
      <c r="Y360" s="15"/>
      <c r="Z360" s="15"/>
      <c r="AA360" s="15"/>
    </row>
    <row r="361" spans="1:27" ht="178.5">
      <c r="A361" s="273"/>
      <c r="B361" s="76" t="s">
        <v>783</v>
      </c>
      <c r="C361" s="20" t="s">
        <v>18</v>
      </c>
      <c r="D361" s="20" t="s">
        <v>19</v>
      </c>
      <c r="E361" s="20"/>
      <c r="F361" s="20" t="s">
        <v>1039</v>
      </c>
      <c r="G361" s="76" t="s">
        <v>1040</v>
      </c>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783</v>
      </c>
      <c r="C362" s="20"/>
      <c r="D362" s="20"/>
      <c r="E362" s="20"/>
      <c r="F362" s="20"/>
      <c r="G362" s="76"/>
      <c r="H362" s="55" t="s">
        <v>35</v>
      </c>
      <c r="I362" s="20"/>
      <c r="J362" s="20"/>
      <c r="K362" s="20"/>
      <c r="L362" s="20"/>
      <c r="M362" s="20"/>
      <c r="N362" s="20"/>
      <c r="O362" s="20"/>
      <c r="P362" s="20"/>
      <c r="Q362" s="20"/>
      <c r="R362" s="20"/>
      <c r="S362" s="15"/>
      <c r="T362" s="15"/>
      <c r="U362" s="15"/>
      <c r="V362" s="15"/>
      <c r="W362" s="15"/>
      <c r="X362" s="15"/>
      <c r="Y362" s="15"/>
      <c r="Z362" s="15"/>
      <c r="AA362" s="15"/>
    </row>
    <row r="363" spans="1:27" ht="12.75">
      <c r="A363" s="273"/>
      <c r="B363" s="76" t="s">
        <v>783</v>
      </c>
      <c r="C363" s="20"/>
      <c r="D363" s="20"/>
      <c r="E363" s="97"/>
      <c r="F363" s="20"/>
      <c r="G363" s="20"/>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78</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45835</v>
      </c>
      <c r="B366" s="76" t="s">
        <v>640</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640</v>
      </c>
      <c r="C367" s="20"/>
      <c r="D367" s="20"/>
      <c r="E367" s="20"/>
      <c r="F367" s="20"/>
      <c r="G367" s="20"/>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640</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640</v>
      </c>
      <c r="C369" s="20" t="s">
        <v>224</v>
      </c>
      <c r="D369" s="20" t="s">
        <v>19</v>
      </c>
      <c r="E369" s="20"/>
      <c r="F369" s="20"/>
      <c r="G369" s="20" t="s">
        <v>1041</v>
      </c>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78</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78</v>
      </c>
      <c r="C371" s="20"/>
      <c r="D371" s="20"/>
      <c r="E371" s="20"/>
      <c r="F371" s="20"/>
      <c r="G371" s="20"/>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78</v>
      </c>
      <c r="C372" s="20"/>
      <c r="D372" s="20"/>
      <c r="E372" s="20"/>
      <c r="F372" s="20"/>
      <c r="G372" s="20"/>
      <c r="H372" s="55" t="s">
        <v>28</v>
      </c>
      <c r="I372" s="20"/>
      <c r="J372" s="20"/>
      <c r="K372" s="20"/>
      <c r="L372" s="20"/>
      <c r="M372" s="20"/>
      <c r="N372" s="20"/>
      <c r="O372" s="20"/>
      <c r="P372" s="20"/>
      <c r="Q372" s="20"/>
      <c r="R372" s="20"/>
      <c r="S372" s="15"/>
      <c r="T372" s="15"/>
      <c r="U372" s="15"/>
      <c r="V372" s="15"/>
      <c r="W372" s="15"/>
      <c r="X372" s="15"/>
      <c r="Y372" s="15"/>
      <c r="Z372" s="15"/>
      <c r="AA372" s="15"/>
    </row>
    <row r="373" spans="1:27" ht="12.75">
      <c r="A373" s="273"/>
      <c r="B373" s="76" t="s">
        <v>78</v>
      </c>
      <c r="C373" s="20"/>
      <c r="D373" s="20"/>
      <c r="E373" s="20"/>
      <c r="F373" s="20"/>
      <c r="G373" s="20"/>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522</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522</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522</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522</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522</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522</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2.75">
      <c r="A380" s="272">
        <v>45836</v>
      </c>
      <c r="B380" s="76" t="s">
        <v>640</v>
      </c>
      <c r="C380" s="20"/>
      <c r="D380" s="20"/>
      <c r="E380" s="20"/>
      <c r="F380" s="20"/>
      <c r="G380" s="20"/>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640</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640</v>
      </c>
      <c r="C382" s="20"/>
      <c r="D382" s="20"/>
      <c r="E382" s="20"/>
      <c r="F382" s="20"/>
      <c r="G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640</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640</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640</v>
      </c>
      <c r="C385" s="20"/>
      <c r="D385" s="20"/>
      <c r="E385" s="20"/>
      <c r="F385" s="20"/>
      <c r="G385" s="20"/>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522</v>
      </c>
      <c r="C386" s="20"/>
      <c r="D386" s="20"/>
      <c r="E386" s="20"/>
      <c r="F386" s="20"/>
      <c r="G386" s="20"/>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522</v>
      </c>
      <c r="C387" s="20"/>
      <c r="D387" s="20"/>
      <c r="E387" s="20"/>
      <c r="F387" s="20"/>
      <c r="G387" s="76"/>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522</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783</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783</v>
      </c>
      <c r="C390" s="20"/>
      <c r="D390" s="20"/>
      <c r="E390" s="20"/>
      <c r="F390" s="20"/>
      <c r="G390" s="7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783</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783</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783</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row r="394" spans="1:27" ht="12.75">
      <c r="A394" s="272">
        <v>45837</v>
      </c>
      <c r="B394" s="76" t="s">
        <v>640</v>
      </c>
      <c r="C394" s="20"/>
      <c r="D394" s="20"/>
      <c r="E394" s="20"/>
      <c r="F394" s="20"/>
      <c r="G394" s="20"/>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640</v>
      </c>
      <c r="C395" s="20"/>
      <c r="D395" s="20"/>
      <c r="E395" s="20"/>
      <c r="F395" s="20"/>
      <c r="G395" s="20"/>
      <c r="H395" s="55" t="s">
        <v>22</v>
      </c>
      <c r="I395" s="20"/>
      <c r="J395" s="20"/>
      <c r="K395" s="20"/>
      <c r="L395" s="20"/>
      <c r="M395" s="20"/>
      <c r="N395" s="20"/>
      <c r="O395" s="20"/>
      <c r="P395" s="20"/>
      <c r="Q395" s="20"/>
      <c r="R395" s="20"/>
      <c r="S395" s="15"/>
      <c r="T395" s="15"/>
      <c r="U395" s="15"/>
      <c r="V395" s="15"/>
      <c r="W395" s="15"/>
      <c r="X395" s="15"/>
      <c r="Y395" s="15"/>
      <c r="Z395" s="15"/>
      <c r="AA395" s="15"/>
    </row>
    <row r="396" spans="1:27" ht="12.75">
      <c r="A396" s="273"/>
      <c r="B396" s="76" t="s">
        <v>640</v>
      </c>
      <c r="C396" s="20"/>
      <c r="D396" s="20"/>
      <c r="E396" s="20"/>
      <c r="F396" s="20"/>
      <c r="G396" s="20"/>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640</v>
      </c>
      <c r="C397" s="20"/>
      <c r="D397" s="20"/>
      <c r="E397" s="20"/>
      <c r="F397" s="20"/>
      <c r="G397" s="20"/>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640</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522</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522</v>
      </c>
      <c r="C400" s="20" t="s">
        <v>18</v>
      </c>
      <c r="D400" s="20" t="s">
        <v>31</v>
      </c>
      <c r="E400" s="20"/>
      <c r="F400" s="20"/>
      <c r="G400" s="76" t="s">
        <v>1042</v>
      </c>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522</v>
      </c>
      <c r="C401" s="20" t="s">
        <v>18</v>
      </c>
      <c r="D401" s="20" t="s">
        <v>19</v>
      </c>
      <c r="E401" s="20"/>
      <c r="F401" s="20"/>
      <c r="G401" s="76" t="s">
        <v>1043</v>
      </c>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522</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632</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632</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632</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632</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632</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45838</v>
      </c>
      <c r="B408" s="76" t="s">
        <v>640</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640</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640</v>
      </c>
      <c r="C410" s="20"/>
      <c r="D410" s="50"/>
      <c r="E410" s="50"/>
      <c r="F410" s="50"/>
      <c r="G410" s="20"/>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640</v>
      </c>
      <c r="C411" s="20"/>
      <c r="D411" s="50"/>
      <c r="E411" s="50"/>
      <c r="F411" s="50"/>
      <c r="G411" s="20"/>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640</v>
      </c>
      <c r="C412" s="20"/>
      <c r="D412" s="50"/>
      <c r="E412" s="50"/>
      <c r="F412" s="50"/>
      <c r="G412" s="76"/>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640</v>
      </c>
      <c r="C413" s="20"/>
      <c r="D413" s="50"/>
      <c r="E413" s="50"/>
      <c r="F413" s="50"/>
      <c r="G413" s="76"/>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76" t="s">
        <v>640</v>
      </c>
      <c r="C414" s="20"/>
      <c r="D414" s="50"/>
      <c r="E414" s="50"/>
      <c r="F414" s="50"/>
      <c r="G414" s="20"/>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640</v>
      </c>
      <c r="C415" s="20"/>
      <c r="D415" s="50"/>
      <c r="E415" s="50"/>
      <c r="F415" s="50"/>
      <c r="G415" s="76"/>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640</v>
      </c>
      <c r="C416" s="20"/>
      <c r="D416" s="50"/>
      <c r="E416" s="50"/>
      <c r="F416" s="50"/>
      <c r="G416" s="20"/>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76" t="s">
        <v>783</v>
      </c>
      <c r="C417" s="20"/>
      <c r="D417" s="50"/>
      <c r="E417" s="50"/>
      <c r="F417" s="50"/>
      <c r="G417" s="20"/>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783</v>
      </c>
      <c r="C418" s="20"/>
      <c r="D418" s="50"/>
      <c r="E418" s="50"/>
      <c r="F418" s="50"/>
      <c r="G418" s="20"/>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76" t="s">
        <v>783</v>
      </c>
      <c r="C419" s="20"/>
      <c r="D419" s="50"/>
      <c r="E419" s="50"/>
      <c r="F419" s="50"/>
      <c r="G419" s="20"/>
      <c r="H419" s="55" t="s">
        <v>36</v>
      </c>
      <c r="I419" s="20"/>
      <c r="J419" s="20"/>
      <c r="K419" s="20"/>
      <c r="L419" s="20"/>
      <c r="M419" s="20"/>
      <c r="N419" s="20"/>
      <c r="O419" s="20"/>
      <c r="P419" s="20"/>
      <c r="Q419" s="20"/>
      <c r="R419" s="20"/>
      <c r="S419" s="15"/>
      <c r="T419" s="15"/>
      <c r="U419" s="15"/>
      <c r="V419" s="15"/>
      <c r="W419" s="15"/>
      <c r="X419" s="15"/>
      <c r="Y419" s="15"/>
      <c r="Z419" s="15"/>
      <c r="AA419" s="15"/>
    </row>
    <row r="420" spans="1:27" ht="15" customHeight="1">
      <c r="A420" s="273"/>
      <c r="B420" s="76" t="s">
        <v>783</v>
      </c>
      <c r="C420" s="20"/>
      <c r="D420" s="50"/>
      <c r="E420" s="50"/>
      <c r="F420" s="50"/>
      <c r="G420" s="20"/>
      <c r="H420" s="55" t="s">
        <v>37</v>
      </c>
      <c r="I420" s="20"/>
      <c r="J420" s="20"/>
      <c r="K420" s="20"/>
      <c r="L420" s="20"/>
      <c r="M420" s="20"/>
      <c r="N420" s="20"/>
      <c r="O420" s="20"/>
      <c r="P420" s="20"/>
      <c r="Q420" s="20"/>
      <c r="R420" s="20"/>
      <c r="S420" s="15"/>
      <c r="T420" s="15"/>
      <c r="U420" s="15"/>
      <c r="V420" s="15"/>
      <c r="W420" s="15"/>
      <c r="X420" s="15"/>
      <c r="Y420" s="15"/>
      <c r="Z420" s="15"/>
      <c r="AA420" s="15"/>
    </row>
    <row r="421" spans="1:27" ht="12.75">
      <c r="A421" s="274"/>
      <c r="B421" s="76" t="s">
        <v>783</v>
      </c>
      <c r="C421" s="20"/>
      <c r="D421" s="50"/>
      <c r="E421" s="50"/>
      <c r="F421" s="50"/>
      <c r="G421" s="20"/>
      <c r="H421" s="98" t="s">
        <v>38</v>
      </c>
      <c r="I421" s="20"/>
      <c r="J421" s="20"/>
      <c r="K421" s="20"/>
      <c r="L421" s="20"/>
      <c r="M421" s="20"/>
      <c r="N421" s="20"/>
      <c r="O421" s="20"/>
      <c r="P421" s="20"/>
      <c r="Q421" s="20"/>
      <c r="R421" s="20"/>
      <c r="S421" s="15"/>
      <c r="T421" s="15"/>
      <c r="U421" s="15"/>
      <c r="V421" s="15"/>
      <c r="W421" s="15"/>
      <c r="X421" s="15"/>
      <c r="Y421" s="15"/>
      <c r="Z421" s="15"/>
      <c r="AA421" s="15"/>
    </row>
  </sheetData>
  <autoFilter ref="A1:AA421" xr:uid="{00000000-0009-0000-0000-00000A000000}"/>
  <customSheetViews>
    <customSheetView guid="{EE409CCF-41C7-4BE1-8A6A-F342F255A85B}" filter="1" showAutoFilter="1">
      <pageMargins left="0.7" right="0.7" top="0.75" bottom="0.75" header="0.3" footer="0.3"/>
      <autoFilter ref="A1:AA421" xr:uid="{7F532EC7-AC01-4B10-8D76-69292119419C}"/>
    </customSheetView>
  </customSheetViews>
  <mergeCells count="31">
    <mergeCell ref="A380:A393"/>
    <mergeCell ref="A394:A407"/>
    <mergeCell ref="A408:A421"/>
    <mergeCell ref="A212:A225"/>
    <mergeCell ref="A226:A239"/>
    <mergeCell ref="A240:A253"/>
    <mergeCell ref="A254:A267"/>
    <mergeCell ref="A268:A281"/>
    <mergeCell ref="A282:A295"/>
    <mergeCell ref="A296:A309"/>
    <mergeCell ref="A310:A323"/>
    <mergeCell ref="A324:A337"/>
    <mergeCell ref="A338:A351"/>
    <mergeCell ref="A352:A365"/>
    <mergeCell ref="A366:A379"/>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117" r:id="rId1" xr:uid="{00000000-0004-0000-0A00-000000000000}"/>
    <hyperlink ref="G128" r:id="rId2" xr:uid="{00000000-0004-0000-0A00-000001000000}"/>
    <hyperlink ref="F129" r:id="rId3" xr:uid="{00000000-0004-0000-0A00-000002000000}"/>
    <hyperlink ref="F139" r:id="rId4" xr:uid="{00000000-0004-0000-0A00-000003000000}"/>
    <hyperlink ref="F236" r:id="rId5" xr:uid="{00000000-0004-0000-0A00-000004000000}"/>
    <hyperlink ref="F314" r:id="rId6" xr:uid="{00000000-0004-0000-0A00-000005000000}"/>
    <hyperlink ref="F325" r:id="rId7" xr:uid="{00000000-0004-0000-0A00-000006000000}"/>
    <hyperlink ref="F327" r:id="rId8" xr:uid="{00000000-0004-0000-0A00-000007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0A00-000000000000}">
          <x14:formula1>
            <xm:f>'Служебный лист 2'!$B$2:$B$21</xm:f>
          </x14:formula1>
          <xm:sqref>C2:C421</xm:sqref>
        </x14:dataValidation>
        <x14:dataValidation type="list" allowBlank="1" showErrorMessage="1" xr:uid="{00000000-0002-0000-0A00-000001000000}">
          <x14:formula1>
            <xm:f>'Служебный лист 2'!$A$2:$A$7</xm:f>
          </x14:formula1>
          <xm:sqref>B2:B421</xm:sqref>
        </x14:dataValidation>
        <x14:dataValidation type="list" allowBlank="1" showErrorMessage="1" xr:uid="{00000000-0002-0000-0A00-000002000000}">
          <x14:formula1>
            <xm:f>'Служебный лист'!$C$2:$C$1000</xm:f>
          </x14:formula1>
          <xm:sqref>D2:D421</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435"/>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32.7109375" customWidth="1"/>
    <col min="6" max="6" width="18.7109375" customWidth="1"/>
    <col min="7" max="7" width="24.28515625" customWidth="1"/>
    <col min="8" max="8" width="11" customWidth="1"/>
  </cols>
  <sheetData>
    <row r="1" spans="1:27" ht="38.25">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45839</v>
      </c>
      <c r="B2" s="76" t="s">
        <v>640</v>
      </c>
      <c r="C2" s="20"/>
      <c r="D2" s="20"/>
      <c r="E2" s="20"/>
      <c r="F2" s="20"/>
      <c r="G2" s="17"/>
      <c r="H2" s="19" t="s">
        <v>17</v>
      </c>
      <c r="I2" s="20"/>
      <c r="J2" s="20"/>
      <c r="K2" s="20"/>
      <c r="L2" s="20"/>
      <c r="M2" s="20"/>
      <c r="N2" s="20"/>
      <c r="O2" s="20"/>
      <c r="P2" s="50"/>
      <c r="Q2" s="20"/>
      <c r="R2" s="15"/>
      <c r="S2" s="15"/>
      <c r="T2" s="15"/>
      <c r="U2" s="15"/>
      <c r="V2" s="15"/>
      <c r="W2" s="15"/>
      <c r="X2" s="15"/>
      <c r="Y2" s="15"/>
      <c r="Z2" s="15"/>
      <c r="AA2" s="15"/>
    </row>
    <row r="3" spans="1:27" ht="12.75">
      <c r="A3" s="273"/>
      <c r="B3" s="76" t="s">
        <v>640</v>
      </c>
      <c r="C3" s="20"/>
      <c r="D3" s="20"/>
      <c r="E3" s="20"/>
      <c r="F3" s="20"/>
      <c r="G3" s="17"/>
      <c r="H3" s="20" t="s">
        <v>22</v>
      </c>
      <c r="I3" s="20"/>
      <c r="J3" s="20"/>
      <c r="K3" s="20"/>
      <c r="L3" s="20"/>
      <c r="M3" s="20"/>
      <c r="N3" s="20"/>
      <c r="O3" s="20"/>
      <c r="P3" s="35"/>
      <c r="Q3" s="20"/>
      <c r="R3" s="15"/>
      <c r="S3" s="15"/>
      <c r="T3" s="15"/>
      <c r="U3" s="15"/>
      <c r="V3" s="15"/>
      <c r="W3" s="15"/>
      <c r="X3" s="15"/>
      <c r="Y3" s="15"/>
      <c r="Z3" s="15"/>
      <c r="AA3" s="15"/>
    </row>
    <row r="4" spans="1:27" ht="15.75" customHeight="1">
      <c r="A4" s="273"/>
      <c r="B4" s="76" t="s">
        <v>640</v>
      </c>
      <c r="C4" s="20"/>
      <c r="D4" s="20"/>
      <c r="E4" s="20"/>
      <c r="F4" s="20"/>
      <c r="G4" s="17"/>
      <c r="H4" s="20" t="s">
        <v>24</v>
      </c>
      <c r="I4" s="20"/>
      <c r="J4" s="20"/>
      <c r="K4" s="20"/>
      <c r="L4" s="20"/>
      <c r="M4" s="20"/>
      <c r="N4" s="20"/>
      <c r="O4" s="20"/>
      <c r="P4" s="35"/>
      <c r="Q4" s="20"/>
      <c r="R4" s="15"/>
      <c r="S4" s="15"/>
      <c r="T4" s="15"/>
      <c r="U4" s="15"/>
      <c r="V4" s="15"/>
      <c r="W4" s="15"/>
      <c r="X4" s="15"/>
      <c r="Y4" s="15"/>
      <c r="Z4" s="15"/>
      <c r="AA4" s="15"/>
    </row>
    <row r="5" spans="1:27" ht="12.75">
      <c r="A5" s="273"/>
      <c r="B5" s="76" t="s">
        <v>78</v>
      </c>
      <c r="C5" s="20"/>
      <c r="D5" s="20"/>
      <c r="E5" s="20"/>
      <c r="F5" s="20"/>
      <c r="G5" s="17"/>
      <c r="H5" s="20" t="s">
        <v>25</v>
      </c>
      <c r="I5" s="20"/>
      <c r="J5" s="20"/>
      <c r="K5" s="20"/>
      <c r="L5" s="20"/>
      <c r="M5" s="20"/>
      <c r="N5" s="20"/>
      <c r="O5" s="20"/>
      <c r="P5" s="35"/>
      <c r="Q5" s="20"/>
      <c r="R5" s="15"/>
      <c r="S5" s="15"/>
      <c r="T5" s="15"/>
      <c r="U5" s="15"/>
      <c r="V5" s="15"/>
      <c r="W5" s="15"/>
      <c r="X5" s="15"/>
      <c r="Y5" s="15"/>
      <c r="Z5" s="15"/>
      <c r="AA5" s="15"/>
    </row>
    <row r="6" spans="1:27" ht="12.75">
      <c r="A6" s="273"/>
      <c r="B6" s="76" t="s">
        <v>78</v>
      </c>
      <c r="C6" s="20"/>
      <c r="D6" s="20"/>
      <c r="E6" s="20"/>
      <c r="F6" s="20"/>
      <c r="G6" s="17"/>
      <c r="H6" s="20" t="s">
        <v>26</v>
      </c>
      <c r="I6" s="20"/>
      <c r="J6" s="20"/>
      <c r="K6" s="20"/>
      <c r="L6" s="20"/>
      <c r="M6" s="20"/>
      <c r="N6" s="20"/>
      <c r="O6" s="20"/>
      <c r="P6" s="35"/>
      <c r="Q6" s="20"/>
      <c r="R6" s="15"/>
      <c r="S6" s="15"/>
      <c r="T6" s="15"/>
      <c r="U6" s="15"/>
      <c r="V6" s="15"/>
      <c r="W6" s="15"/>
      <c r="X6" s="15"/>
      <c r="Y6" s="15"/>
      <c r="Z6" s="15"/>
      <c r="AA6" s="15"/>
    </row>
    <row r="7" spans="1:27" ht="12.75">
      <c r="A7" s="273"/>
      <c r="B7" s="76" t="s">
        <v>78</v>
      </c>
      <c r="C7" s="20"/>
      <c r="D7" s="20"/>
      <c r="E7" s="20"/>
      <c r="F7" s="20"/>
      <c r="G7" s="17"/>
      <c r="H7" s="20" t="s">
        <v>27</v>
      </c>
      <c r="I7" s="20"/>
      <c r="J7" s="20"/>
      <c r="K7" s="20"/>
      <c r="L7" s="20"/>
      <c r="M7" s="20"/>
      <c r="N7" s="20"/>
      <c r="O7" s="20"/>
      <c r="P7" s="35"/>
      <c r="Q7" s="20"/>
      <c r="R7" s="15"/>
      <c r="S7" s="15"/>
      <c r="T7" s="15"/>
      <c r="U7" s="15"/>
      <c r="V7" s="15"/>
      <c r="W7" s="15"/>
      <c r="X7" s="15"/>
      <c r="Y7" s="15"/>
      <c r="Z7" s="15"/>
      <c r="AA7" s="15"/>
    </row>
    <row r="8" spans="1:27" ht="12.75">
      <c r="A8" s="273"/>
      <c r="B8" s="76" t="s">
        <v>522</v>
      </c>
      <c r="C8" s="20"/>
      <c r="D8" s="20"/>
      <c r="E8" s="20"/>
      <c r="F8" s="20"/>
      <c r="G8" s="17"/>
      <c r="H8" s="20" t="s">
        <v>28</v>
      </c>
      <c r="I8" s="20"/>
      <c r="J8" s="20"/>
      <c r="K8" s="20"/>
      <c r="L8" s="20"/>
      <c r="M8" s="20"/>
      <c r="N8" s="20"/>
      <c r="O8" s="20"/>
      <c r="P8" s="35"/>
      <c r="Q8" s="20"/>
      <c r="R8" s="15"/>
      <c r="S8" s="15"/>
      <c r="T8" s="15"/>
      <c r="U8" s="15"/>
      <c r="V8" s="15"/>
      <c r="W8" s="15"/>
      <c r="X8" s="15"/>
      <c r="Y8" s="15"/>
      <c r="Z8" s="15"/>
      <c r="AA8" s="15"/>
    </row>
    <row r="9" spans="1:27" ht="14.25">
      <c r="A9" s="273"/>
      <c r="B9" s="76" t="s">
        <v>522</v>
      </c>
      <c r="C9" s="20"/>
      <c r="D9" s="78"/>
      <c r="E9" s="78"/>
      <c r="F9" s="20"/>
      <c r="G9" s="17"/>
      <c r="H9" s="20" t="s">
        <v>29</v>
      </c>
      <c r="I9" s="20"/>
      <c r="J9" s="20"/>
      <c r="K9" s="20"/>
      <c r="L9" s="20"/>
      <c r="M9" s="20"/>
      <c r="N9" s="20"/>
      <c r="O9" s="20"/>
      <c r="P9" s="35"/>
      <c r="Q9" s="20"/>
      <c r="R9" s="15"/>
      <c r="S9" s="15"/>
      <c r="T9" s="15"/>
      <c r="U9" s="15"/>
      <c r="V9" s="15"/>
      <c r="W9" s="15"/>
      <c r="X9" s="15"/>
      <c r="Y9" s="15"/>
      <c r="Z9" s="15"/>
      <c r="AA9" s="15"/>
    </row>
    <row r="10" spans="1:27" ht="12.75">
      <c r="A10" s="273"/>
      <c r="B10" s="76" t="s">
        <v>522</v>
      </c>
      <c r="C10" s="20"/>
      <c r="D10" s="20"/>
      <c r="E10" s="15"/>
      <c r="F10" s="20"/>
      <c r="G10" s="68"/>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522</v>
      </c>
      <c r="C11" s="20"/>
      <c r="D11" s="20"/>
      <c r="E11" s="20"/>
      <c r="F11" s="20"/>
      <c r="G11" s="17"/>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522</v>
      </c>
      <c r="C12" s="20"/>
      <c r="D12" s="20"/>
      <c r="E12" s="20"/>
      <c r="F12" s="20"/>
      <c r="G12" s="17"/>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78</v>
      </c>
      <c r="C13" s="20"/>
      <c r="D13" s="20"/>
      <c r="E13" s="20"/>
      <c r="F13" s="20"/>
      <c r="G13" s="17"/>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78</v>
      </c>
      <c r="C14" s="20"/>
      <c r="D14" s="20"/>
      <c r="E14" s="15"/>
      <c r="F14" s="20"/>
      <c r="G14" s="17"/>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78</v>
      </c>
      <c r="C15" s="20"/>
      <c r="D15" s="20"/>
      <c r="E15" s="20"/>
      <c r="F15" s="20"/>
      <c r="G15" s="17"/>
      <c r="H15" s="25" t="s">
        <v>38</v>
      </c>
      <c r="I15" s="20"/>
      <c r="J15" s="20"/>
      <c r="K15" s="20"/>
      <c r="L15" s="20"/>
      <c r="M15" s="20"/>
      <c r="N15" s="20"/>
      <c r="O15" s="20"/>
      <c r="P15" s="35"/>
      <c r="Q15" s="20"/>
      <c r="R15" s="15"/>
      <c r="S15" s="15"/>
      <c r="T15" s="15"/>
      <c r="U15" s="15"/>
      <c r="V15" s="15"/>
      <c r="W15" s="15"/>
      <c r="X15" s="15"/>
      <c r="Y15" s="15"/>
      <c r="Z15" s="15"/>
      <c r="AA15" s="15"/>
    </row>
    <row r="16" spans="1:27" ht="12.75">
      <c r="A16" s="272">
        <v>45840</v>
      </c>
      <c r="B16" s="76" t="s">
        <v>640</v>
      </c>
      <c r="C16" s="20"/>
      <c r="D16" s="20"/>
      <c r="E16" s="20"/>
      <c r="F16" s="20"/>
      <c r="G16" s="17"/>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17"/>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c r="D18" s="20"/>
      <c r="E18" s="20"/>
      <c r="F18" s="20"/>
      <c r="G18" s="17"/>
      <c r="H18" s="20" t="s">
        <v>24</v>
      </c>
      <c r="I18" s="20"/>
      <c r="J18" s="20"/>
      <c r="K18" s="20"/>
      <c r="L18" s="20"/>
      <c r="M18" s="20"/>
      <c r="N18" s="20"/>
      <c r="O18" s="20"/>
      <c r="P18" s="35"/>
      <c r="Q18" s="20"/>
      <c r="R18" s="15"/>
      <c r="S18" s="15"/>
      <c r="T18" s="15"/>
      <c r="U18" s="15"/>
      <c r="V18" s="15"/>
      <c r="W18" s="15"/>
      <c r="X18" s="15"/>
      <c r="Y18" s="15"/>
      <c r="Z18" s="15"/>
      <c r="AA18" s="15"/>
    </row>
    <row r="19" spans="1:27" ht="38.25">
      <c r="A19" s="273"/>
      <c r="B19" s="16" t="s">
        <v>78</v>
      </c>
      <c r="C19" s="17" t="s">
        <v>68</v>
      </c>
      <c r="D19" s="17" t="s">
        <v>19</v>
      </c>
      <c r="E19" s="17"/>
      <c r="F19" s="17"/>
      <c r="G19" s="17" t="s">
        <v>1044</v>
      </c>
      <c r="H19" s="17" t="s">
        <v>25</v>
      </c>
      <c r="I19" s="17"/>
      <c r="J19" s="17"/>
      <c r="K19" s="17"/>
      <c r="L19" s="17"/>
      <c r="M19" s="17"/>
      <c r="N19" s="17"/>
      <c r="O19" s="17"/>
      <c r="P19" s="44"/>
      <c r="Q19" s="17"/>
      <c r="R19" s="22"/>
      <c r="S19" s="22"/>
      <c r="T19" s="22"/>
      <c r="U19" s="22"/>
      <c r="V19" s="22"/>
      <c r="W19" s="22"/>
      <c r="X19" s="22"/>
      <c r="Y19" s="22"/>
      <c r="Z19" s="22"/>
      <c r="AA19" s="22"/>
    </row>
    <row r="20" spans="1:27" ht="63.75">
      <c r="A20" s="273"/>
      <c r="B20" s="76" t="s">
        <v>78</v>
      </c>
      <c r="C20" s="20" t="s">
        <v>44</v>
      </c>
      <c r="D20" s="20" t="s">
        <v>92</v>
      </c>
      <c r="E20" s="20"/>
      <c r="F20" s="20"/>
      <c r="G20" s="17" t="s">
        <v>1045</v>
      </c>
      <c r="H20" s="20" t="s">
        <v>26</v>
      </c>
      <c r="I20" s="20"/>
      <c r="J20" s="20"/>
      <c r="K20" s="20"/>
      <c r="L20" s="20"/>
      <c r="M20" s="20"/>
      <c r="N20" s="20"/>
      <c r="O20" s="20"/>
      <c r="P20" s="35"/>
      <c r="Q20" s="20"/>
      <c r="R20" s="15"/>
      <c r="S20" s="15"/>
      <c r="T20" s="15"/>
      <c r="U20" s="15"/>
      <c r="V20" s="15"/>
      <c r="W20" s="15"/>
      <c r="X20" s="15"/>
      <c r="Y20" s="15"/>
      <c r="Z20" s="15"/>
      <c r="AA20" s="15"/>
    </row>
    <row r="21" spans="1:27" ht="12.75">
      <c r="A21" s="273"/>
      <c r="B21" s="76" t="s">
        <v>78</v>
      </c>
      <c r="C21" s="20"/>
      <c r="D21" s="20"/>
      <c r="E21" s="15"/>
      <c r="F21" s="15"/>
      <c r="G21" s="17"/>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78</v>
      </c>
      <c r="C22" s="20"/>
      <c r="D22" s="20"/>
      <c r="E22" s="20"/>
      <c r="F22" s="20"/>
      <c r="G22" s="17"/>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78</v>
      </c>
      <c r="C23" s="20"/>
      <c r="D23" s="20"/>
      <c r="E23" s="20"/>
      <c r="F23" s="20"/>
      <c r="G23" s="17"/>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78</v>
      </c>
      <c r="C24" s="20"/>
      <c r="D24" s="20"/>
      <c r="E24" s="20"/>
      <c r="F24" s="20"/>
      <c r="G24" s="17"/>
      <c r="H24" s="20" t="s">
        <v>30</v>
      </c>
      <c r="I24" s="20"/>
      <c r="J24" s="20"/>
      <c r="K24" s="20"/>
      <c r="L24" s="20"/>
      <c r="M24" s="20"/>
      <c r="N24" s="20"/>
      <c r="O24" s="20"/>
      <c r="P24" s="35"/>
      <c r="Q24" s="20"/>
      <c r="R24" s="15"/>
      <c r="S24" s="15"/>
      <c r="T24" s="15"/>
      <c r="U24" s="15"/>
      <c r="V24" s="15"/>
      <c r="W24" s="15"/>
      <c r="X24" s="15"/>
      <c r="Y24" s="15"/>
      <c r="Z24" s="15"/>
      <c r="AA24" s="15"/>
    </row>
    <row r="25" spans="1:27" ht="102">
      <c r="A25" s="273"/>
      <c r="B25" s="16" t="s">
        <v>783</v>
      </c>
      <c r="C25" s="17" t="s">
        <v>693</v>
      </c>
      <c r="D25" s="17" t="s">
        <v>19</v>
      </c>
      <c r="E25" s="17"/>
      <c r="F25" s="17" t="s">
        <v>1046</v>
      </c>
      <c r="G25" s="16" t="s">
        <v>1047</v>
      </c>
      <c r="H25" s="27" t="s">
        <v>34</v>
      </c>
      <c r="I25" s="17"/>
      <c r="J25" s="17"/>
      <c r="K25" s="17"/>
      <c r="L25" s="17"/>
      <c r="M25" s="17"/>
      <c r="N25" s="17"/>
      <c r="O25" s="17"/>
      <c r="P25" s="44"/>
      <c r="Q25" s="17"/>
      <c r="R25" s="22"/>
      <c r="S25" s="22"/>
      <c r="T25" s="22"/>
      <c r="U25" s="22"/>
      <c r="V25" s="22"/>
      <c r="W25" s="22"/>
      <c r="X25" s="22"/>
      <c r="Y25" s="22"/>
      <c r="Z25" s="22"/>
      <c r="AA25" s="22"/>
    </row>
    <row r="26" spans="1:27" ht="18" customHeight="1">
      <c r="A26" s="273"/>
      <c r="B26" s="16" t="s">
        <v>783</v>
      </c>
      <c r="C26" s="17" t="s">
        <v>18</v>
      </c>
      <c r="D26" s="17" t="s">
        <v>19</v>
      </c>
      <c r="E26" s="17"/>
      <c r="F26" s="17" t="s">
        <v>1048</v>
      </c>
      <c r="G26" s="16" t="s">
        <v>1049</v>
      </c>
      <c r="H26" s="28" t="s">
        <v>35</v>
      </c>
      <c r="I26" s="17"/>
      <c r="J26" s="17"/>
      <c r="K26" s="17"/>
      <c r="L26" s="17"/>
      <c r="M26" s="17"/>
      <c r="N26" s="17"/>
      <c r="O26" s="17"/>
      <c r="P26" s="44"/>
      <c r="Q26" s="17"/>
      <c r="R26" s="22"/>
      <c r="S26" s="22"/>
      <c r="T26" s="22"/>
      <c r="U26" s="22"/>
      <c r="V26" s="22"/>
      <c r="W26" s="22"/>
      <c r="X26" s="22"/>
      <c r="Y26" s="22"/>
      <c r="Z26" s="22"/>
      <c r="AA26" s="22"/>
    </row>
    <row r="27" spans="1:27" ht="16.5" customHeight="1">
      <c r="A27" s="273"/>
      <c r="B27" s="76" t="s">
        <v>783</v>
      </c>
      <c r="C27" s="20"/>
      <c r="D27" s="20"/>
      <c r="E27" s="20"/>
      <c r="F27" s="20"/>
      <c r="G27" s="22"/>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783</v>
      </c>
      <c r="C28" s="20"/>
      <c r="D28" s="20"/>
      <c r="E28" s="20"/>
      <c r="F28" s="20"/>
      <c r="G28" s="22"/>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783</v>
      </c>
      <c r="C29" s="20"/>
      <c r="D29" s="20"/>
      <c r="E29" s="20"/>
      <c r="F29" s="20"/>
      <c r="G29" s="17"/>
      <c r="H29" s="25" t="s">
        <v>38</v>
      </c>
      <c r="I29" s="20"/>
      <c r="J29" s="20"/>
      <c r="K29" s="20"/>
      <c r="L29" s="20"/>
      <c r="M29" s="20"/>
      <c r="N29" s="20"/>
      <c r="O29" s="20"/>
      <c r="P29" s="35"/>
      <c r="Q29" s="20"/>
      <c r="R29" s="15"/>
      <c r="S29" s="15"/>
      <c r="T29" s="15"/>
      <c r="U29" s="15"/>
      <c r="V29" s="15"/>
      <c r="W29" s="15"/>
      <c r="X29" s="15"/>
      <c r="Y29" s="15"/>
      <c r="Z29" s="15"/>
      <c r="AA29" s="15"/>
    </row>
    <row r="30" spans="1:27" ht="12.75">
      <c r="A30" s="272">
        <v>45841</v>
      </c>
      <c r="B30" s="76" t="s">
        <v>640</v>
      </c>
      <c r="C30" s="20"/>
      <c r="D30" s="20"/>
      <c r="E30" s="20"/>
      <c r="F30" s="20"/>
      <c r="G30" s="17"/>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640</v>
      </c>
      <c r="C31" s="20"/>
      <c r="D31" s="20"/>
      <c r="E31" s="20"/>
      <c r="F31" s="20"/>
      <c r="G31" s="17"/>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640</v>
      </c>
      <c r="C32" s="76"/>
      <c r="D32" s="76"/>
      <c r="E32" s="80"/>
      <c r="F32" s="76"/>
      <c r="G32" s="3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78</v>
      </c>
      <c r="C33" s="76"/>
      <c r="D33" s="76"/>
      <c r="E33" s="76"/>
      <c r="F33" s="76"/>
      <c r="G33" s="16"/>
      <c r="H33" s="20" t="s">
        <v>25</v>
      </c>
      <c r="I33" s="20"/>
      <c r="J33" s="20"/>
      <c r="K33" s="20"/>
      <c r="L33" s="20"/>
      <c r="M33" s="20"/>
      <c r="N33" s="20"/>
      <c r="O33" s="20"/>
      <c r="P33" s="35"/>
      <c r="Q33" s="20"/>
      <c r="R33" s="15"/>
      <c r="S33" s="15"/>
      <c r="T33" s="15"/>
      <c r="U33" s="15"/>
      <c r="V33" s="15"/>
      <c r="W33" s="15"/>
      <c r="X33" s="15"/>
      <c r="Y33" s="15"/>
      <c r="Z33" s="15"/>
      <c r="AA33" s="15"/>
    </row>
    <row r="34" spans="1:27" ht="12.75">
      <c r="A34" s="273"/>
      <c r="B34" s="76" t="s">
        <v>78</v>
      </c>
      <c r="C34" s="20"/>
      <c r="D34" s="20"/>
      <c r="E34" s="20"/>
      <c r="F34" s="20"/>
      <c r="G34" s="17"/>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78</v>
      </c>
      <c r="C35" s="20"/>
      <c r="D35" s="20"/>
      <c r="E35" s="20"/>
      <c r="F35" s="20"/>
      <c r="G35" s="17"/>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78</v>
      </c>
      <c r="C36" s="20"/>
      <c r="D36" s="20"/>
      <c r="E36" s="20"/>
      <c r="F36" s="20"/>
      <c r="G36" s="17"/>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78</v>
      </c>
      <c r="C37" s="20"/>
      <c r="D37" s="20"/>
      <c r="E37" s="20"/>
      <c r="F37" s="20"/>
      <c r="G37" s="17"/>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78</v>
      </c>
      <c r="C38" s="20"/>
      <c r="D38" s="20"/>
      <c r="E38" s="20"/>
      <c r="F38" s="20"/>
      <c r="G38" s="16"/>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78</v>
      </c>
      <c r="C39" s="20"/>
      <c r="D39" s="20"/>
      <c r="E39" s="20"/>
      <c r="F39" s="20"/>
      <c r="G39" s="16"/>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78</v>
      </c>
      <c r="C40" s="20"/>
      <c r="D40" s="20"/>
      <c r="E40" s="20"/>
      <c r="F40" s="76"/>
      <c r="G40" s="16"/>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522</v>
      </c>
      <c r="C41" s="20"/>
      <c r="D41" s="20"/>
      <c r="E41" s="20"/>
      <c r="F41" s="20"/>
      <c r="G41" s="17"/>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522</v>
      </c>
      <c r="C42" s="20"/>
      <c r="D42" s="20"/>
      <c r="E42" s="20"/>
      <c r="F42" s="20"/>
      <c r="G42" s="17"/>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522</v>
      </c>
      <c r="C43" s="20" t="s">
        <v>18</v>
      </c>
      <c r="D43" s="20" t="s">
        <v>19</v>
      </c>
      <c r="E43" s="20"/>
      <c r="F43" s="20"/>
      <c r="G43" s="124" t="s">
        <v>1050</v>
      </c>
      <c r="H43" s="25" t="s">
        <v>38</v>
      </c>
      <c r="I43" s="20"/>
      <c r="J43" s="20"/>
      <c r="K43" s="20"/>
      <c r="L43" s="20"/>
      <c r="M43" s="20"/>
      <c r="N43" s="20"/>
      <c r="O43" s="20"/>
      <c r="P43" s="35"/>
      <c r="Q43" s="20"/>
      <c r="R43" s="15"/>
      <c r="S43" s="15"/>
      <c r="T43" s="15"/>
      <c r="U43" s="15"/>
      <c r="V43" s="15"/>
      <c r="W43" s="15"/>
      <c r="X43" s="15"/>
      <c r="Y43" s="15"/>
      <c r="Z43" s="15"/>
      <c r="AA43" s="15"/>
    </row>
    <row r="44" spans="1:27" ht="12.75">
      <c r="A44" s="272">
        <v>45842</v>
      </c>
      <c r="B44" s="76" t="s">
        <v>640</v>
      </c>
      <c r="C44" s="20"/>
      <c r="D44" s="20"/>
      <c r="E44" s="20"/>
      <c r="F44" s="20"/>
      <c r="G44" s="16"/>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640</v>
      </c>
      <c r="C45" s="20"/>
      <c r="D45" s="20"/>
      <c r="E45" s="78"/>
      <c r="F45" s="78"/>
      <c r="G45" s="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640</v>
      </c>
      <c r="C46" s="20"/>
      <c r="D46" s="20"/>
      <c r="E46" s="20"/>
      <c r="F46" s="20"/>
      <c r="G46" s="17"/>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640</v>
      </c>
      <c r="C47" s="20"/>
      <c r="D47" s="20"/>
      <c r="E47" s="20"/>
      <c r="F47" s="20"/>
      <c r="G47" s="17"/>
      <c r="H47" s="20" t="s">
        <v>25</v>
      </c>
      <c r="I47" s="20"/>
      <c r="J47" s="20"/>
      <c r="K47" s="20"/>
      <c r="L47" s="20"/>
      <c r="M47" s="20"/>
      <c r="N47" s="20"/>
      <c r="O47" s="20"/>
      <c r="P47" s="50"/>
      <c r="Q47" s="20"/>
      <c r="R47" s="15"/>
      <c r="S47" s="15"/>
      <c r="T47" s="15"/>
      <c r="U47" s="15"/>
      <c r="V47" s="15"/>
      <c r="W47" s="15"/>
      <c r="X47" s="15"/>
      <c r="Y47" s="15"/>
      <c r="Z47" s="15"/>
      <c r="AA47" s="15"/>
    </row>
    <row r="48" spans="1:27" ht="12.75">
      <c r="A48" s="273"/>
      <c r="B48" s="76" t="s">
        <v>640</v>
      </c>
      <c r="C48" s="20"/>
      <c r="D48" s="20"/>
      <c r="E48" s="20"/>
      <c r="F48" s="20"/>
      <c r="G48" s="17"/>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522</v>
      </c>
      <c r="C49" s="20"/>
      <c r="D49" s="20"/>
      <c r="E49" s="83"/>
      <c r="F49" s="15"/>
      <c r="G49" s="17"/>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522</v>
      </c>
      <c r="C50" s="20"/>
      <c r="D50" s="20"/>
      <c r="E50" s="20"/>
      <c r="F50" s="20"/>
      <c r="G50" s="17"/>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522</v>
      </c>
      <c r="C51" s="20"/>
      <c r="D51" s="20"/>
      <c r="E51" s="20"/>
      <c r="F51" s="20"/>
      <c r="G51" s="17"/>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522</v>
      </c>
      <c r="C52" s="20"/>
      <c r="D52" s="20"/>
      <c r="E52" s="20"/>
      <c r="F52" s="20"/>
      <c r="G52" s="17"/>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783</v>
      </c>
      <c r="C53" s="20"/>
      <c r="D53" s="20"/>
      <c r="E53" s="20"/>
      <c r="F53" s="20"/>
      <c r="G53" s="17"/>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783</v>
      </c>
      <c r="C54" s="20"/>
      <c r="D54" s="20"/>
      <c r="E54" s="20"/>
      <c r="F54" s="20"/>
      <c r="G54" s="17"/>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783</v>
      </c>
      <c r="C55" s="20"/>
      <c r="D55" s="20"/>
      <c r="E55" s="20"/>
      <c r="F55" s="20"/>
      <c r="G55" s="17"/>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783</v>
      </c>
      <c r="C56" s="20"/>
      <c r="D56" s="20"/>
      <c r="E56" s="20"/>
      <c r="F56" s="20"/>
      <c r="G56" s="17"/>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783</v>
      </c>
      <c r="C57" s="20"/>
      <c r="D57" s="20"/>
      <c r="E57" s="20"/>
      <c r="F57" s="20"/>
      <c r="G57" s="17"/>
      <c r="H57" s="25" t="s">
        <v>38</v>
      </c>
      <c r="I57" s="20"/>
      <c r="J57" s="20"/>
      <c r="K57" s="20"/>
      <c r="L57" s="20"/>
      <c r="M57" s="20"/>
      <c r="N57" s="20"/>
      <c r="O57" s="20"/>
      <c r="P57" s="35"/>
      <c r="Q57" s="20"/>
      <c r="R57" s="15"/>
      <c r="S57" s="15"/>
      <c r="T57" s="15"/>
      <c r="U57" s="15"/>
      <c r="V57" s="15"/>
      <c r="W57" s="15"/>
      <c r="X57" s="15"/>
      <c r="Y57" s="15"/>
      <c r="Z57" s="15"/>
      <c r="AA57" s="15"/>
    </row>
    <row r="58" spans="1:27" ht="12.75">
      <c r="A58" s="272">
        <v>45843</v>
      </c>
      <c r="B58" s="84" t="s">
        <v>78</v>
      </c>
      <c r="C58" s="20"/>
      <c r="D58" s="20"/>
      <c r="E58" s="20"/>
      <c r="F58" s="20"/>
      <c r="G58" s="17"/>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84" t="s">
        <v>78</v>
      </c>
      <c r="C59" s="20"/>
      <c r="D59" s="20"/>
      <c r="E59" s="20"/>
      <c r="F59" s="20"/>
      <c r="G59" s="17"/>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84" t="s">
        <v>78</v>
      </c>
      <c r="C60" s="20"/>
      <c r="D60" s="20"/>
      <c r="E60" s="83"/>
      <c r="F60" s="15"/>
      <c r="G60" s="16"/>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84" t="s">
        <v>78</v>
      </c>
      <c r="C61" s="20"/>
      <c r="D61" s="20"/>
      <c r="E61" s="20"/>
      <c r="F61" s="20"/>
      <c r="G61" s="17"/>
      <c r="H61" s="35" t="s">
        <v>25</v>
      </c>
      <c r="I61" s="20"/>
      <c r="J61" s="20"/>
      <c r="K61" s="20"/>
      <c r="L61" s="20"/>
      <c r="M61" s="20"/>
      <c r="N61" s="20"/>
      <c r="O61" s="20"/>
      <c r="P61" s="20"/>
      <c r="Q61" s="20"/>
      <c r="R61" s="15"/>
      <c r="S61" s="15"/>
      <c r="T61" s="15"/>
      <c r="U61" s="15"/>
      <c r="V61" s="15"/>
      <c r="W61" s="15"/>
      <c r="X61" s="15"/>
      <c r="Y61" s="15"/>
      <c r="Z61" s="15"/>
      <c r="AA61" s="15"/>
    </row>
    <row r="62" spans="1:27" ht="12.75">
      <c r="A62" s="273"/>
      <c r="B62" s="84" t="s">
        <v>78</v>
      </c>
      <c r="C62" s="20"/>
      <c r="D62" s="20"/>
      <c r="E62" s="20"/>
      <c r="F62" s="20"/>
      <c r="G62" s="17"/>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78</v>
      </c>
      <c r="C63" s="20"/>
      <c r="D63" s="20"/>
      <c r="E63" s="20"/>
      <c r="F63" s="20"/>
      <c r="G63" s="16"/>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78</v>
      </c>
      <c r="C64" s="20"/>
      <c r="D64" s="20"/>
      <c r="E64" s="20"/>
      <c r="F64" s="20"/>
      <c r="G64" s="17"/>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78</v>
      </c>
      <c r="C65" s="20"/>
      <c r="D65" s="20"/>
      <c r="E65" s="85"/>
      <c r="F65" s="86"/>
      <c r="G65" s="17"/>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78</v>
      </c>
      <c r="C66" s="20"/>
      <c r="D66" s="20"/>
      <c r="E66" s="20"/>
      <c r="F66" s="20"/>
      <c r="G66" s="17"/>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78</v>
      </c>
      <c r="C67" s="20"/>
      <c r="D67" s="20"/>
      <c r="E67" s="20"/>
      <c r="F67" s="20"/>
      <c r="G67" s="16"/>
      <c r="H67" s="38" t="s">
        <v>34</v>
      </c>
      <c r="I67" s="20"/>
      <c r="J67" s="20"/>
      <c r="K67" s="20"/>
      <c r="L67" s="20"/>
      <c r="M67" s="20"/>
      <c r="N67" s="20"/>
      <c r="O67" s="20"/>
      <c r="P67" s="35"/>
      <c r="Q67" s="20"/>
      <c r="R67" s="15"/>
      <c r="S67" s="15"/>
      <c r="T67" s="15"/>
      <c r="U67" s="15"/>
      <c r="V67" s="15"/>
      <c r="W67" s="15"/>
      <c r="X67" s="15"/>
      <c r="Y67" s="15"/>
      <c r="Z67" s="15"/>
      <c r="AA67" s="15"/>
    </row>
    <row r="68" spans="1:27" ht="12.75">
      <c r="A68" s="273"/>
      <c r="B68" s="76" t="s">
        <v>78</v>
      </c>
      <c r="C68" s="20"/>
      <c r="D68" s="20"/>
      <c r="E68" s="20"/>
      <c r="F68" s="20"/>
      <c r="G68" s="17"/>
      <c r="H68" s="38" t="s">
        <v>35</v>
      </c>
      <c r="I68" s="20"/>
      <c r="J68" s="20"/>
      <c r="K68" s="20"/>
      <c r="L68" s="20"/>
      <c r="M68" s="20"/>
      <c r="N68" s="20"/>
      <c r="O68" s="20"/>
      <c r="P68" s="35"/>
      <c r="Q68" s="20"/>
      <c r="R68" s="15"/>
      <c r="S68" s="15"/>
      <c r="T68" s="15"/>
      <c r="U68" s="15"/>
      <c r="V68" s="15"/>
      <c r="W68" s="15"/>
      <c r="X68" s="15"/>
      <c r="Y68" s="15"/>
      <c r="Z68" s="15"/>
      <c r="AA68" s="15"/>
    </row>
    <row r="69" spans="1:27" ht="63.75">
      <c r="A69" s="273"/>
      <c r="B69" s="16" t="s">
        <v>51</v>
      </c>
      <c r="C69" s="17" t="s">
        <v>18</v>
      </c>
      <c r="D69" s="17" t="s">
        <v>19</v>
      </c>
      <c r="E69" s="17"/>
      <c r="F69" s="59" t="s">
        <v>1051</v>
      </c>
      <c r="G69" s="16" t="s">
        <v>1052</v>
      </c>
      <c r="H69" s="39" t="s">
        <v>36</v>
      </c>
      <c r="I69" s="17"/>
      <c r="J69" s="17"/>
      <c r="K69" s="17"/>
      <c r="L69" s="17"/>
      <c r="M69" s="17"/>
      <c r="N69" s="17"/>
      <c r="O69" s="17"/>
      <c r="P69" s="44"/>
      <c r="Q69" s="17"/>
      <c r="R69" s="22"/>
      <c r="S69" s="22"/>
      <c r="T69" s="22"/>
      <c r="U69" s="22"/>
      <c r="V69" s="22"/>
      <c r="W69" s="22"/>
      <c r="X69" s="22"/>
      <c r="Y69" s="22"/>
      <c r="Z69" s="22"/>
      <c r="AA69" s="22"/>
    </row>
    <row r="70" spans="1:27" ht="38.25">
      <c r="A70" s="273"/>
      <c r="B70" s="16" t="s">
        <v>51</v>
      </c>
      <c r="C70" s="17" t="s">
        <v>18</v>
      </c>
      <c r="D70" s="17" t="s">
        <v>19</v>
      </c>
      <c r="E70" s="17"/>
      <c r="F70" s="59" t="s">
        <v>1053</v>
      </c>
      <c r="G70" s="16" t="s">
        <v>1054</v>
      </c>
      <c r="H70" s="39" t="s">
        <v>37</v>
      </c>
      <c r="I70" s="17"/>
      <c r="J70" s="17"/>
      <c r="K70" s="17"/>
      <c r="L70" s="17"/>
      <c r="M70" s="17"/>
      <c r="N70" s="17"/>
      <c r="O70" s="17"/>
      <c r="P70" s="44"/>
      <c r="Q70" s="17"/>
      <c r="R70" s="22"/>
      <c r="S70" s="22"/>
      <c r="T70" s="22"/>
      <c r="U70" s="22"/>
      <c r="V70" s="22"/>
      <c r="W70" s="22"/>
      <c r="X70" s="22"/>
      <c r="Y70" s="22"/>
      <c r="Z70" s="22"/>
      <c r="AA70" s="22"/>
    </row>
    <row r="71" spans="1:27" ht="12.75">
      <c r="A71" s="274"/>
      <c r="B71" s="76" t="s">
        <v>51</v>
      </c>
      <c r="C71" s="20"/>
      <c r="D71" s="20"/>
      <c r="E71" s="20"/>
      <c r="F71" s="20"/>
      <c r="G71" s="17"/>
      <c r="H71" s="35" t="s">
        <v>38</v>
      </c>
      <c r="I71" s="20"/>
      <c r="J71" s="20"/>
      <c r="K71" s="20"/>
      <c r="L71" s="20"/>
      <c r="M71" s="20"/>
      <c r="N71" s="20"/>
      <c r="O71" s="20"/>
      <c r="P71" s="35"/>
      <c r="Q71" s="20"/>
      <c r="R71" s="15"/>
      <c r="S71" s="15"/>
      <c r="T71" s="15"/>
      <c r="U71" s="15"/>
      <c r="V71" s="15"/>
      <c r="W71" s="15"/>
      <c r="X71" s="15"/>
      <c r="Y71" s="15"/>
      <c r="Z71" s="15"/>
      <c r="AA71" s="15"/>
    </row>
    <row r="72" spans="1:27" ht="12.75">
      <c r="A72" s="272">
        <v>45844</v>
      </c>
      <c r="B72" s="84" t="s">
        <v>640</v>
      </c>
      <c r="C72" s="20"/>
      <c r="D72" s="20"/>
      <c r="E72" s="20"/>
      <c r="G72" s="71"/>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84" t="s">
        <v>640</v>
      </c>
      <c r="C73" s="20"/>
      <c r="D73" s="20"/>
      <c r="E73" s="20"/>
      <c r="F73" s="20"/>
      <c r="G73" s="17"/>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84" t="s">
        <v>640</v>
      </c>
      <c r="C74" s="20"/>
      <c r="D74" s="20"/>
      <c r="E74" s="20"/>
      <c r="F74" s="20"/>
      <c r="G74" s="17"/>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84" t="s">
        <v>78</v>
      </c>
      <c r="C75" s="20"/>
      <c r="D75" s="20"/>
      <c r="E75" s="20"/>
      <c r="F75" s="20"/>
      <c r="G75" s="17"/>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78</v>
      </c>
      <c r="C76" s="20"/>
      <c r="D76" s="20"/>
      <c r="E76" s="20"/>
      <c r="F76" s="20"/>
      <c r="G76" s="17"/>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78</v>
      </c>
      <c r="C77" s="20"/>
      <c r="D77" s="20"/>
      <c r="E77" s="20"/>
      <c r="F77" s="20"/>
      <c r="G77" s="17"/>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78</v>
      </c>
      <c r="C78" s="20"/>
      <c r="D78" s="20"/>
      <c r="E78" s="20"/>
      <c r="F78" s="20"/>
      <c r="G78" s="16"/>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78</v>
      </c>
      <c r="C79" s="20"/>
      <c r="D79" s="20"/>
      <c r="E79" s="20"/>
      <c r="F79" s="20"/>
      <c r="G79" s="16"/>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78</v>
      </c>
      <c r="C80" s="20"/>
      <c r="D80" s="20"/>
      <c r="E80" s="20"/>
      <c r="F80" s="20"/>
      <c r="G80" s="17"/>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783</v>
      </c>
      <c r="C81" s="20"/>
      <c r="D81" s="20"/>
      <c r="E81" s="20"/>
      <c r="F81" s="20"/>
      <c r="G81" s="17"/>
      <c r="H81" s="38" t="s">
        <v>34</v>
      </c>
      <c r="I81" s="20"/>
      <c r="J81" s="20"/>
      <c r="K81" s="20"/>
      <c r="L81" s="20"/>
      <c r="M81" s="20"/>
      <c r="N81" s="20"/>
      <c r="O81" s="20"/>
      <c r="P81" s="20"/>
      <c r="Q81" s="20"/>
      <c r="R81" s="15"/>
      <c r="S81" s="15"/>
      <c r="T81" s="15"/>
      <c r="U81" s="15"/>
      <c r="V81" s="15"/>
      <c r="W81" s="15"/>
      <c r="X81" s="15"/>
      <c r="Y81" s="15"/>
      <c r="Z81" s="15"/>
      <c r="AA81" s="15"/>
    </row>
    <row r="82" spans="1:27" ht="140.25">
      <c r="A82" s="273"/>
      <c r="B82" s="16" t="s">
        <v>783</v>
      </c>
      <c r="C82" s="17" t="s">
        <v>18</v>
      </c>
      <c r="D82" s="17" t="s">
        <v>19</v>
      </c>
      <c r="E82" s="17"/>
      <c r="F82" s="17" t="s">
        <v>1055</v>
      </c>
      <c r="G82" s="17" t="s">
        <v>1056</v>
      </c>
      <c r="H82" s="39" t="s">
        <v>35</v>
      </c>
      <c r="I82" s="17"/>
      <c r="J82" s="17"/>
      <c r="K82" s="17"/>
      <c r="L82" s="17"/>
      <c r="M82" s="17"/>
      <c r="N82" s="17"/>
      <c r="O82" s="17"/>
      <c r="P82" s="17"/>
      <c r="Q82" s="17"/>
      <c r="R82" s="22"/>
      <c r="S82" s="22"/>
      <c r="T82" s="22"/>
      <c r="U82" s="22"/>
      <c r="V82" s="22"/>
      <c r="W82" s="22"/>
      <c r="X82" s="22"/>
      <c r="Y82" s="22"/>
      <c r="Z82" s="22"/>
      <c r="AA82" s="22"/>
    </row>
    <row r="83" spans="1:27" ht="17.25" customHeight="1">
      <c r="A83" s="273"/>
      <c r="B83" s="76" t="s">
        <v>783</v>
      </c>
      <c r="C83" s="20"/>
      <c r="D83" s="20"/>
      <c r="E83" s="20"/>
      <c r="F83" s="20"/>
      <c r="G83" s="17"/>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783</v>
      </c>
      <c r="C84" s="20"/>
      <c r="D84" s="20"/>
      <c r="E84" s="83"/>
      <c r="F84" s="20"/>
      <c r="G84" s="17"/>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783</v>
      </c>
      <c r="C85" s="20"/>
      <c r="D85" s="20"/>
      <c r="E85" s="20"/>
      <c r="F85" s="20"/>
      <c r="G85" s="17"/>
      <c r="H85" s="35" t="s">
        <v>38</v>
      </c>
      <c r="I85" s="20"/>
      <c r="J85" s="20"/>
      <c r="K85" s="20"/>
      <c r="L85" s="20"/>
      <c r="M85" s="20"/>
      <c r="N85" s="20"/>
      <c r="O85" s="20"/>
      <c r="P85" s="20"/>
      <c r="Q85" s="20"/>
      <c r="R85" s="15"/>
      <c r="S85" s="15"/>
      <c r="T85" s="15"/>
      <c r="U85" s="15"/>
      <c r="V85" s="15"/>
      <c r="W85" s="15"/>
      <c r="X85" s="15"/>
      <c r="Y85" s="15"/>
      <c r="Z85" s="15"/>
      <c r="AA85" s="15"/>
    </row>
    <row r="86" spans="1:27" ht="12.75">
      <c r="A86" s="272">
        <v>45845</v>
      </c>
      <c r="B86" s="76" t="s">
        <v>640</v>
      </c>
      <c r="C86" s="20"/>
      <c r="D86" s="20"/>
      <c r="E86" s="20"/>
      <c r="F86" s="20"/>
      <c r="G86" s="17"/>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640</v>
      </c>
      <c r="C87" s="20"/>
      <c r="D87" s="20"/>
      <c r="E87" s="20"/>
      <c r="F87" s="20"/>
      <c r="G87" s="17"/>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640</v>
      </c>
      <c r="C88" s="20"/>
      <c r="D88" s="20"/>
      <c r="E88" s="20"/>
      <c r="F88" s="20"/>
      <c r="G88" s="17"/>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640</v>
      </c>
      <c r="C89" s="20"/>
      <c r="D89" s="20"/>
      <c r="E89" s="20"/>
      <c r="F89" s="20"/>
      <c r="G89" s="17"/>
      <c r="H89" s="35" t="s">
        <v>25</v>
      </c>
      <c r="I89" s="20"/>
      <c r="J89" s="20"/>
      <c r="K89" s="20"/>
      <c r="L89" s="20"/>
      <c r="M89" s="20"/>
      <c r="N89" s="20"/>
      <c r="O89" s="20"/>
      <c r="P89" s="20"/>
      <c r="Q89" s="20"/>
      <c r="R89" s="15"/>
      <c r="S89" s="15"/>
      <c r="T89" s="15"/>
      <c r="U89" s="15"/>
      <c r="V89" s="15"/>
      <c r="W89" s="15"/>
      <c r="X89" s="15"/>
      <c r="Y89" s="15"/>
      <c r="Z89" s="15"/>
      <c r="AA89" s="15"/>
    </row>
    <row r="90" spans="1:27" ht="409.5">
      <c r="A90" s="273"/>
      <c r="B90" s="16" t="s">
        <v>78</v>
      </c>
      <c r="C90" s="17" t="s">
        <v>41</v>
      </c>
      <c r="D90" s="17" t="s">
        <v>19</v>
      </c>
      <c r="E90" s="17"/>
      <c r="F90" s="17"/>
      <c r="G90" s="17" t="s">
        <v>1057</v>
      </c>
      <c r="H90" s="44" t="s">
        <v>26</v>
      </c>
      <c r="I90" s="17"/>
      <c r="J90" s="17"/>
      <c r="K90" s="17"/>
      <c r="L90" s="17"/>
      <c r="M90" s="17"/>
      <c r="N90" s="17"/>
      <c r="O90" s="17"/>
      <c r="P90" s="17"/>
      <c r="Q90" s="17"/>
      <c r="R90" s="22"/>
      <c r="S90" s="22"/>
      <c r="T90" s="22"/>
      <c r="U90" s="22"/>
      <c r="V90" s="22"/>
      <c r="W90" s="22"/>
      <c r="X90" s="22"/>
      <c r="Y90" s="22"/>
      <c r="Z90" s="22"/>
      <c r="AA90" s="22"/>
    </row>
    <row r="91" spans="1:27" ht="12.75">
      <c r="A91" s="273"/>
      <c r="B91" s="76" t="s">
        <v>78</v>
      </c>
      <c r="C91" s="20"/>
      <c r="D91" s="20"/>
      <c r="E91" s="20"/>
      <c r="F91" s="20"/>
      <c r="G91" s="17"/>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78</v>
      </c>
      <c r="C92" s="20"/>
      <c r="D92" s="20"/>
      <c r="E92" s="20"/>
      <c r="F92" s="20"/>
      <c r="G92" s="17"/>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78</v>
      </c>
      <c r="C93" s="20"/>
      <c r="D93" s="20"/>
      <c r="E93" s="20"/>
      <c r="F93" s="78"/>
      <c r="G93" s="17"/>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78</v>
      </c>
      <c r="C94" s="20"/>
      <c r="D94" s="20"/>
      <c r="E94" s="20"/>
      <c r="F94" s="20"/>
      <c r="G94" s="17"/>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78</v>
      </c>
      <c r="C95" s="20"/>
      <c r="D95" s="20"/>
      <c r="E95" s="20"/>
      <c r="F95" s="20"/>
      <c r="G95" s="17"/>
      <c r="H95" s="38" t="s">
        <v>34</v>
      </c>
      <c r="I95" s="20"/>
      <c r="J95" s="20"/>
      <c r="K95" s="20"/>
      <c r="L95" s="20"/>
      <c r="M95" s="20"/>
      <c r="N95" s="20"/>
      <c r="O95" s="20"/>
      <c r="P95" s="20"/>
      <c r="Q95" s="20"/>
      <c r="R95" s="15"/>
      <c r="S95" s="15"/>
      <c r="T95" s="15"/>
      <c r="U95" s="15"/>
      <c r="V95" s="15"/>
      <c r="W95" s="15"/>
      <c r="X95" s="15"/>
      <c r="Y95" s="15"/>
      <c r="Z95" s="15"/>
      <c r="AA95" s="15"/>
    </row>
    <row r="96" spans="1:27" ht="63.75">
      <c r="A96" s="273"/>
      <c r="B96" s="16" t="s">
        <v>78</v>
      </c>
      <c r="C96" s="17" t="s">
        <v>102</v>
      </c>
      <c r="D96" s="17" t="s">
        <v>19</v>
      </c>
      <c r="E96" s="17"/>
      <c r="F96" s="17"/>
      <c r="G96" s="17" t="s">
        <v>1058</v>
      </c>
      <c r="H96" s="39" t="s">
        <v>35</v>
      </c>
      <c r="I96" s="17"/>
      <c r="J96" s="17"/>
      <c r="K96" s="17"/>
      <c r="L96" s="17"/>
      <c r="M96" s="17"/>
      <c r="N96" s="17"/>
      <c r="O96" s="17"/>
      <c r="P96" s="17"/>
      <c r="Q96" s="17"/>
      <c r="R96" s="22"/>
      <c r="S96" s="22"/>
      <c r="T96" s="22"/>
      <c r="U96" s="22"/>
      <c r="V96" s="22"/>
      <c r="W96" s="22"/>
      <c r="X96" s="22"/>
      <c r="Y96" s="22"/>
      <c r="Z96" s="22"/>
      <c r="AA96" s="22"/>
    </row>
    <row r="97" spans="1:27" ht="12.75">
      <c r="A97" s="273"/>
      <c r="B97" s="76" t="s">
        <v>78</v>
      </c>
      <c r="C97" s="20"/>
      <c r="D97" s="20"/>
      <c r="E97" s="20"/>
      <c r="F97" s="20"/>
      <c r="G97" s="17"/>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78</v>
      </c>
      <c r="C98" s="20"/>
      <c r="D98" s="20"/>
      <c r="E98" s="20"/>
      <c r="F98" s="20"/>
      <c r="G98" s="17"/>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78</v>
      </c>
      <c r="C99" s="20"/>
      <c r="D99" s="20"/>
      <c r="E99" s="20"/>
      <c r="F99" s="20"/>
      <c r="G99" s="17"/>
      <c r="H99" s="35" t="s">
        <v>38</v>
      </c>
      <c r="I99" s="20"/>
      <c r="J99" s="20"/>
      <c r="K99" s="20"/>
      <c r="L99" s="20"/>
      <c r="M99" s="20"/>
      <c r="N99" s="20"/>
      <c r="O99" s="20"/>
      <c r="P99" s="20"/>
      <c r="Q99" s="20"/>
      <c r="R99" s="15"/>
      <c r="S99" s="15"/>
      <c r="T99" s="15"/>
      <c r="U99" s="15"/>
      <c r="V99" s="15"/>
      <c r="W99" s="15"/>
      <c r="X99" s="15"/>
      <c r="Y99" s="15"/>
      <c r="Z99" s="15"/>
      <c r="AA99" s="15"/>
    </row>
    <row r="100" spans="1:27" ht="12.75">
      <c r="A100" s="272">
        <v>45846</v>
      </c>
      <c r="B100" s="76" t="s">
        <v>640</v>
      </c>
      <c r="C100" s="20"/>
      <c r="D100" s="20"/>
      <c r="E100" s="20"/>
      <c r="F100" s="20"/>
      <c r="G100" s="17"/>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640</v>
      </c>
      <c r="C101" s="20"/>
      <c r="D101" s="20"/>
      <c r="E101" s="20"/>
      <c r="F101" s="20"/>
      <c r="G101" s="17"/>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640</v>
      </c>
      <c r="C102" s="20"/>
      <c r="D102" s="20"/>
      <c r="E102" s="20"/>
      <c r="F102" s="20"/>
      <c r="G102" s="17"/>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640</v>
      </c>
      <c r="C103" s="20"/>
      <c r="D103" s="20"/>
      <c r="E103" s="78"/>
      <c r="F103" s="88"/>
      <c r="G103" s="17"/>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78</v>
      </c>
      <c r="C104" s="20"/>
      <c r="D104" s="20"/>
      <c r="E104" s="20"/>
      <c r="F104" s="20"/>
      <c r="G104" s="17"/>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78</v>
      </c>
      <c r="C105" s="20"/>
      <c r="D105" s="20"/>
      <c r="E105" s="20"/>
      <c r="F105" s="20"/>
      <c r="G105" s="17"/>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78</v>
      </c>
      <c r="C106" s="20"/>
      <c r="D106" s="20"/>
      <c r="E106" s="20"/>
      <c r="F106" s="20"/>
      <c r="G106" s="17"/>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78</v>
      </c>
      <c r="C107" s="20"/>
      <c r="D107" s="20"/>
      <c r="E107" s="20"/>
      <c r="F107" s="20"/>
      <c r="G107" s="17"/>
      <c r="H107" s="35" t="s">
        <v>29</v>
      </c>
      <c r="I107" s="20"/>
      <c r="J107" s="20"/>
      <c r="K107" s="20"/>
      <c r="L107" s="20"/>
      <c r="M107" s="20"/>
      <c r="N107" s="20"/>
      <c r="O107" s="20"/>
      <c r="P107" s="20"/>
      <c r="Q107" s="20"/>
      <c r="R107" s="15"/>
      <c r="S107" s="15"/>
      <c r="T107" s="15"/>
      <c r="U107" s="15"/>
      <c r="V107" s="15"/>
      <c r="W107" s="15"/>
      <c r="X107" s="15"/>
      <c r="Y107" s="15"/>
      <c r="Z107" s="15"/>
      <c r="AA107" s="15"/>
    </row>
    <row r="108" spans="1:27" ht="191.25">
      <c r="A108" s="273"/>
      <c r="B108" s="16" t="s">
        <v>78</v>
      </c>
      <c r="C108" s="17" t="s">
        <v>41</v>
      </c>
      <c r="D108" s="17" t="s">
        <v>19</v>
      </c>
      <c r="E108" s="17"/>
      <c r="F108" s="17"/>
      <c r="G108" s="17" t="s">
        <v>1059</v>
      </c>
      <c r="H108" s="44" t="s">
        <v>30</v>
      </c>
      <c r="I108" s="17"/>
      <c r="J108" s="17"/>
      <c r="K108" s="17"/>
      <c r="L108" s="17"/>
      <c r="M108" s="17"/>
      <c r="N108" s="17"/>
      <c r="O108" s="17"/>
      <c r="P108" s="17"/>
      <c r="Q108" s="17"/>
      <c r="R108" s="22"/>
      <c r="S108" s="22"/>
      <c r="T108" s="22"/>
      <c r="U108" s="22"/>
      <c r="V108" s="22"/>
      <c r="W108" s="22"/>
      <c r="X108" s="22"/>
      <c r="Y108" s="22"/>
      <c r="Z108" s="22"/>
      <c r="AA108" s="22"/>
    </row>
    <row r="109" spans="1:27" ht="12.75">
      <c r="A109" s="273"/>
      <c r="B109" s="76" t="s">
        <v>783</v>
      </c>
      <c r="C109" s="20"/>
      <c r="D109" s="20"/>
      <c r="E109" s="20"/>
      <c r="F109" s="20"/>
      <c r="G109" s="16"/>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783</v>
      </c>
      <c r="C110" s="20"/>
      <c r="D110" s="20"/>
      <c r="E110" s="20"/>
      <c r="F110" s="20"/>
      <c r="G110" s="17"/>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783</v>
      </c>
      <c r="C111" s="20"/>
      <c r="D111" s="20"/>
      <c r="E111" s="20"/>
      <c r="F111" s="20"/>
      <c r="G111" s="16"/>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783</v>
      </c>
      <c r="C112" s="20"/>
      <c r="D112" s="20"/>
      <c r="E112" s="20"/>
      <c r="F112" s="20"/>
      <c r="G112" s="17"/>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783</v>
      </c>
      <c r="C113" s="20"/>
      <c r="D113" s="20"/>
      <c r="E113" s="20"/>
      <c r="F113" s="20"/>
      <c r="G113" s="17"/>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45847</v>
      </c>
      <c r="B114" s="76" t="s">
        <v>640</v>
      </c>
      <c r="C114" s="20"/>
      <c r="D114" s="20"/>
      <c r="E114" s="20"/>
      <c r="F114" s="20"/>
      <c r="G114" s="17"/>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640</v>
      </c>
      <c r="C115" s="20"/>
      <c r="D115" s="20"/>
      <c r="E115" s="20"/>
      <c r="F115" s="20"/>
      <c r="G115" s="17"/>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640</v>
      </c>
      <c r="C116" s="20"/>
      <c r="D116" s="20"/>
      <c r="E116" s="20"/>
      <c r="F116" s="20"/>
      <c r="G116" s="17"/>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640</v>
      </c>
      <c r="C117" s="20"/>
      <c r="D117" s="20"/>
      <c r="E117" s="20"/>
      <c r="F117" s="20"/>
      <c r="G117" s="17"/>
      <c r="H117" s="35" t="s">
        <v>25</v>
      </c>
      <c r="I117" s="20"/>
      <c r="J117" s="20"/>
      <c r="K117" s="20"/>
      <c r="L117" s="20"/>
      <c r="M117" s="20"/>
      <c r="N117" s="20"/>
      <c r="O117" s="20"/>
      <c r="P117" s="20"/>
      <c r="Q117" s="20"/>
      <c r="R117" s="15"/>
      <c r="S117" s="15"/>
      <c r="T117" s="15"/>
      <c r="U117" s="15"/>
      <c r="V117" s="15"/>
      <c r="W117" s="15"/>
      <c r="X117" s="15"/>
      <c r="Y117" s="15"/>
      <c r="Z117" s="15"/>
      <c r="AA117" s="15"/>
    </row>
    <row r="118" spans="1:27" ht="102">
      <c r="A118" s="273"/>
      <c r="B118" s="76" t="s">
        <v>78</v>
      </c>
      <c r="C118" s="20" t="s">
        <v>75</v>
      </c>
      <c r="D118" s="20" t="s">
        <v>19</v>
      </c>
      <c r="E118" s="20"/>
      <c r="F118" s="20"/>
      <c r="G118" s="17" t="s">
        <v>1060</v>
      </c>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16" t="s">
        <v>78</v>
      </c>
      <c r="C119" s="17"/>
      <c r="D119" s="17"/>
      <c r="E119" s="17"/>
      <c r="F119" s="17"/>
      <c r="G119" s="17"/>
      <c r="H119" s="44" t="s">
        <v>27</v>
      </c>
      <c r="I119" s="17"/>
      <c r="J119" s="17"/>
      <c r="K119" s="17"/>
      <c r="L119" s="17"/>
      <c r="M119" s="17"/>
      <c r="N119" s="17"/>
      <c r="O119" s="17"/>
      <c r="P119" s="17"/>
      <c r="Q119" s="17"/>
      <c r="R119" s="22"/>
      <c r="S119" s="22"/>
      <c r="T119" s="22"/>
      <c r="U119" s="22"/>
      <c r="V119" s="22"/>
      <c r="W119" s="22"/>
      <c r="X119" s="22"/>
      <c r="Y119" s="22"/>
      <c r="Z119" s="22"/>
      <c r="AA119" s="22"/>
    </row>
    <row r="120" spans="1:27" ht="12.75">
      <c r="A120" s="273"/>
      <c r="B120" s="76" t="s">
        <v>78</v>
      </c>
      <c r="C120" s="20"/>
      <c r="D120" s="20"/>
      <c r="E120" s="20"/>
      <c r="F120" s="20"/>
      <c r="G120" s="17"/>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78</v>
      </c>
      <c r="C121" s="20"/>
      <c r="D121" s="20"/>
      <c r="E121" s="47"/>
      <c r="F121" s="47"/>
      <c r="G121" s="17"/>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78</v>
      </c>
      <c r="C122" s="20"/>
      <c r="D122" s="20"/>
      <c r="E122" s="20"/>
      <c r="F122" s="20"/>
      <c r="G122" s="17"/>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78</v>
      </c>
      <c r="C123" s="20"/>
      <c r="D123" s="20"/>
      <c r="E123" s="20"/>
      <c r="F123" s="20"/>
      <c r="G123" s="17"/>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78</v>
      </c>
      <c r="C124" s="20"/>
      <c r="D124" s="20"/>
      <c r="E124" s="20"/>
      <c r="F124" s="20"/>
      <c r="G124" s="17"/>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78</v>
      </c>
      <c r="C125" s="20"/>
      <c r="D125" s="20"/>
      <c r="E125" s="20"/>
      <c r="F125" s="20"/>
      <c r="G125" s="17"/>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78</v>
      </c>
      <c r="C126" s="20"/>
      <c r="D126" s="20"/>
      <c r="E126" s="20"/>
      <c r="F126" s="20"/>
      <c r="G126" s="17"/>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78</v>
      </c>
      <c r="C127" s="20"/>
      <c r="D127" s="20"/>
      <c r="E127" s="20"/>
      <c r="F127" s="78"/>
      <c r="G127" s="17"/>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45848</v>
      </c>
      <c r="B128" s="76" t="s">
        <v>640</v>
      </c>
      <c r="C128" s="20"/>
      <c r="D128" s="20"/>
      <c r="E128" s="20"/>
      <c r="F128" s="20"/>
      <c r="G128" s="17"/>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640</v>
      </c>
      <c r="C129" s="20"/>
      <c r="D129" s="20"/>
      <c r="E129" s="20"/>
      <c r="F129" s="20"/>
      <c r="G129" s="17"/>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640</v>
      </c>
      <c r="C130" s="20"/>
      <c r="D130" s="20"/>
      <c r="E130" s="20"/>
      <c r="F130" s="20"/>
      <c r="G130" s="17"/>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640</v>
      </c>
      <c r="C131" s="20"/>
      <c r="D131" s="20"/>
      <c r="E131" s="20"/>
      <c r="F131" s="20"/>
      <c r="G131" s="17"/>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78</v>
      </c>
      <c r="C132" s="20"/>
      <c r="D132" s="20"/>
      <c r="E132" s="20"/>
      <c r="F132" s="20"/>
      <c r="G132" s="16"/>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78</v>
      </c>
      <c r="C133" s="20"/>
      <c r="D133" s="20"/>
      <c r="E133" s="20"/>
      <c r="F133" s="20"/>
      <c r="G133" s="17"/>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522</v>
      </c>
      <c r="C134" s="20"/>
      <c r="D134" s="20"/>
      <c r="E134" s="20"/>
      <c r="F134" s="20"/>
      <c r="G134" s="17"/>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522</v>
      </c>
      <c r="C135" s="20"/>
      <c r="D135" s="20"/>
      <c r="E135" s="20"/>
      <c r="F135" s="20"/>
      <c r="G135" s="17"/>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522</v>
      </c>
      <c r="C136" s="20"/>
      <c r="D136" s="20"/>
      <c r="E136" s="20"/>
      <c r="F136" s="20"/>
      <c r="G136" s="17"/>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522</v>
      </c>
      <c r="C137" s="20"/>
      <c r="D137" s="20"/>
      <c r="E137" s="20"/>
      <c r="F137" s="20"/>
      <c r="G137" s="17"/>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522</v>
      </c>
      <c r="C138" s="20"/>
      <c r="D138" s="20"/>
      <c r="E138" s="20"/>
      <c r="F138" s="20"/>
      <c r="G138" s="17"/>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783</v>
      </c>
      <c r="C139" s="20"/>
      <c r="D139" s="20"/>
      <c r="E139" s="78"/>
      <c r="F139" s="20"/>
      <c r="G139" s="17"/>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783</v>
      </c>
      <c r="C140" s="20"/>
      <c r="D140" s="20"/>
      <c r="E140" s="20"/>
      <c r="F140" s="20"/>
      <c r="G140" s="17"/>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783</v>
      </c>
      <c r="C141" s="20"/>
      <c r="D141" s="20"/>
      <c r="E141" s="20"/>
      <c r="F141" s="20"/>
      <c r="G141" s="17"/>
      <c r="H141" s="35" t="s">
        <v>38</v>
      </c>
      <c r="I141" s="20"/>
      <c r="J141" s="20"/>
      <c r="K141" s="20"/>
      <c r="L141" s="20"/>
      <c r="M141" s="20"/>
      <c r="N141" s="20"/>
      <c r="O141" s="20"/>
      <c r="P141" s="20"/>
      <c r="Q141" s="20"/>
      <c r="R141" s="15"/>
      <c r="S141" s="15"/>
      <c r="T141" s="15"/>
      <c r="U141" s="15"/>
      <c r="V141" s="15"/>
      <c r="W141" s="15"/>
      <c r="X141" s="15"/>
      <c r="Y141" s="15"/>
      <c r="Z141" s="15"/>
      <c r="AA141" s="15"/>
    </row>
    <row r="142" spans="1:27" ht="12.75">
      <c r="A142" s="272">
        <v>45849</v>
      </c>
      <c r="B142" s="76" t="s">
        <v>78</v>
      </c>
      <c r="C142" s="20"/>
      <c r="D142" s="20"/>
      <c r="E142" s="20"/>
      <c r="F142" s="20"/>
      <c r="G142" s="17"/>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78</v>
      </c>
      <c r="C143" s="20"/>
      <c r="D143" s="20"/>
      <c r="E143" s="20"/>
      <c r="F143" s="20"/>
      <c r="G143" s="17"/>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78</v>
      </c>
      <c r="C144" s="20"/>
      <c r="D144" s="20"/>
      <c r="E144" s="20"/>
      <c r="F144" s="20"/>
      <c r="G144" s="17"/>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78</v>
      </c>
      <c r="C145" s="20"/>
      <c r="D145" s="20"/>
      <c r="E145" s="20"/>
      <c r="F145" s="20"/>
      <c r="G145" s="17"/>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78</v>
      </c>
      <c r="C146" s="20"/>
      <c r="D146" s="20"/>
      <c r="E146" s="20"/>
      <c r="F146" s="20"/>
      <c r="G146" s="17"/>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78</v>
      </c>
      <c r="C147" s="20" t="s">
        <v>102</v>
      </c>
      <c r="D147" s="20" t="s">
        <v>19</v>
      </c>
      <c r="E147" s="20"/>
      <c r="F147" s="20"/>
      <c r="G147" s="16" t="s">
        <v>1061</v>
      </c>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78</v>
      </c>
      <c r="C148" s="20"/>
      <c r="D148" s="20"/>
      <c r="E148" s="20"/>
      <c r="F148" s="20"/>
      <c r="G148" s="16"/>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78</v>
      </c>
      <c r="C149" s="20"/>
      <c r="D149" s="20"/>
      <c r="E149" s="20"/>
      <c r="F149" s="20"/>
      <c r="G149" s="17"/>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78</v>
      </c>
      <c r="C150" s="20"/>
      <c r="D150" s="20"/>
      <c r="E150" s="20"/>
      <c r="F150" s="20"/>
      <c r="G150" s="17"/>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78</v>
      </c>
      <c r="C151" s="20"/>
      <c r="D151" s="20"/>
      <c r="E151" s="20"/>
      <c r="F151" s="20"/>
      <c r="G151" s="17"/>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78</v>
      </c>
      <c r="C152" s="20"/>
      <c r="D152" s="20"/>
      <c r="E152" s="20"/>
      <c r="F152" s="20"/>
      <c r="G152" s="17"/>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783</v>
      </c>
      <c r="C153" s="20"/>
      <c r="D153" s="20"/>
      <c r="E153" s="20"/>
      <c r="F153" s="20"/>
      <c r="G153" s="17"/>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783</v>
      </c>
      <c r="C154" s="20"/>
      <c r="D154" s="20"/>
      <c r="E154" s="20"/>
      <c r="F154" s="20"/>
      <c r="G154" s="17"/>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783</v>
      </c>
      <c r="C155" s="20"/>
      <c r="D155" s="20"/>
      <c r="E155" s="20"/>
      <c r="F155" s="20"/>
      <c r="G155" s="17"/>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45850</v>
      </c>
      <c r="B156" s="76" t="s">
        <v>783</v>
      </c>
      <c r="C156" s="20"/>
      <c r="D156" s="20"/>
      <c r="E156" s="20"/>
      <c r="F156" s="20"/>
      <c r="G156" s="17"/>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783</v>
      </c>
      <c r="C157" s="20"/>
      <c r="D157" s="20"/>
      <c r="E157" s="20"/>
      <c r="F157" s="20"/>
      <c r="G157" s="17"/>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783</v>
      </c>
      <c r="C158" s="20"/>
      <c r="D158" s="20"/>
      <c r="E158" s="20"/>
      <c r="F158" s="20"/>
      <c r="G158" s="17"/>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783</v>
      </c>
      <c r="C159" s="20"/>
      <c r="D159" s="20"/>
      <c r="E159" s="20"/>
      <c r="F159" s="20"/>
      <c r="G159" s="17"/>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78</v>
      </c>
      <c r="C160" s="20"/>
      <c r="D160" s="20"/>
      <c r="E160" s="20"/>
      <c r="F160" s="78"/>
      <c r="G160" s="17"/>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78</v>
      </c>
      <c r="C161" s="20"/>
      <c r="D161" s="20"/>
      <c r="E161" s="20"/>
      <c r="F161" s="20"/>
      <c r="G161" s="17"/>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78</v>
      </c>
      <c r="C162" s="20"/>
      <c r="D162" s="20"/>
      <c r="E162" s="20"/>
      <c r="F162" s="20"/>
      <c r="G162" s="17"/>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78</v>
      </c>
      <c r="C163" s="20"/>
      <c r="D163" s="20"/>
      <c r="E163" s="20"/>
      <c r="F163" s="20"/>
      <c r="G163" s="17"/>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78</v>
      </c>
      <c r="C164" s="20"/>
      <c r="D164" s="20"/>
      <c r="E164" s="20"/>
      <c r="F164" s="20"/>
      <c r="G164" s="17"/>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78</v>
      </c>
      <c r="C165" s="20"/>
      <c r="D165" s="20"/>
      <c r="E165" s="78"/>
      <c r="F165" s="20"/>
      <c r="G165" s="17"/>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78</v>
      </c>
      <c r="C166" s="20"/>
      <c r="D166" s="20"/>
      <c r="E166" s="20"/>
      <c r="F166" s="20"/>
      <c r="G166" s="17"/>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78</v>
      </c>
      <c r="C167" s="20"/>
      <c r="D167" s="20"/>
      <c r="E167" s="20"/>
      <c r="F167" s="20"/>
      <c r="G167" s="17"/>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78</v>
      </c>
      <c r="C168" s="20"/>
      <c r="D168" s="20"/>
      <c r="E168" s="20"/>
      <c r="F168" s="20"/>
      <c r="G168" s="17"/>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78</v>
      </c>
      <c r="C169" s="20"/>
      <c r="D169" s="20"/>
      <c r="E169" s="20"/>
      <c r="F169" s="20"/>
      <c r="G169" s="16"/>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45851</v>
      </c>
      <c r="B170" s="76" t="s">
        <v>640</v>
      </c>
      <c r="C170" s="20"/>
      <c r="D170" s="20"/>
      <c r="E170" s="20"/>
      <c r="F170" s="20"/>
      <c r="G170" s="17"/>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640</v>
      </c>
      <c r="C171" s="20"/>
      <c r="D171" s="20"/>
      <c r="E171" s="78"/>
      <c r="F171" s="78"/>
      <c r="G171" s="17"/>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640</v>
      </c>
      <c r="C172" s="20"/>
      <c r="D172" s="20"/>
      <c r="E172" s="78"/>
      <c r="F172" s="78"/>
      <c r="G172" s="17"/>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78</v>
      </c>
      <c r="C173" s="20"/>
      <c r="D173" s="20"/>
      <c r="E173" s="88"/>
      <c r="F173" s="78"/>
      <c r="G173" s="17"/>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78</v>
      </c>
      <c r="C174" s="20"/>
      <c r="D174" s="20"/>
      <c r="E174" s="78"/>
      <c r="F174" s="78"/>
      <c r="G174" s="17"/>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78</v>
      </c>
      <c r="C175" s="20"/>
      <c r="D175" s="20"/>
      <c r="E175" s="20"/>
      <c r="F175" s="20"/>
      <c r="G175" s="17"/>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78</v>
      </c>
      <c r="C176" s="20"/>
      <c r="D176" s="20"/>
      <c r="E176" s="20"/>
      <c r="F176" s="20"/>
      <c r="G176" s="16"/>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78</v>
      </c>
      <c r="C177" s="20"/>
      <c r="D177" s="20"/>
      <c r="E177" s="20"/>
      <c r="F177" s="20"/>
      <c r="G177" s="17"/>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78</v>
      </c>
      <c r="C178" s="20"/>
      <c r="D178" s="20"/>
      <c r="E178" s="20"/>
      <c r="F178" s="20"/>
      <c r="G178" s="17"/>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78</v>
      </c>
      <c r="C179" s="20"/>
      <c r="D179" s="20"/>
      <c r="E179" s="20"/>
      <c r="F179" s="20"/>
      <c r="G179" s="17"/>
      <c r="H179" s="50" t="s">
        <v>34</v>
      </c>
      <c r="I179" s="20"/>
      <c r="J179" s="20"/>
      <c r="K179" s="20"/>
      <c r="L179" s="20"/>
      <c r="M179" s="20"/>
      <c r="N179" s="20"/>
      <c r="O179" s="20"/>
      <c r="P179" s="20"/>
      <c r="Q179" s="20"/>
      <c r="R179" s="15"/>
      <c r="S179" s="15"/>
      <c r="T179" s="15"/>
      <c r="U179" s="15"/>
      <c r="V179" s="15"/>
      <c r="W179" s="15"/>
      <c r="X179" s="15"/>
      <c r="Y179" s="15"/>
      <c r="Z179" s="15"/>
      <c r="AA179" s="15"/>
    </row>
    <row r="180" spans="1:27" ht="51">
      <c r="A180" s="273"/>
      <c r="B180" s="76" t="s">
        <v>78</v>
      </c>
      <c r="C180" s="20" t="s">
        <v>18</v>
      </c>
      <c r="D180" s="20" t="s">
        <v>19</v>
      </c>
      <c r="E180" s="20"/>
      <c r="F180" s="20"/>
      <c r="G180" s="17" t="s">
        <v>1062</v>
      </c>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78</v>
      </c>
      <c r="C181" s="20"/>
      <c r="D181" s="20"/>
      <c r="E181" s="20"/>
      <c r="F181" s="20"/>
      <c r="G181" s="17"/>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78</v>
      </c>
      <c r="C182" s="20"/>
      <c r="D182" s="20"/>
      <c r="E182" s="20"/>
      <c r="F182" s="20"/>
      <c r="G182" s="17"/>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78</v>
      </c>
      <c r="C183" s="20"/>
      <c r="D183" s="20"/>
      <c r="E183" s="20"/>
      <c r="F183" s="20"/>
      <c r="G183" s="17"/>
      <c r="H183" s="51" t="s">
        <v>38</v>
      </c>
      <c r="I183" s="20"/>
      <c r="J183" s="20"/>
      <c r="K183" s="20"/>
      <c r="L183" s="20"/>
      <c r="M183" s="20"/>
      <c r="N183" s="20"/>
      <c r="O183" s="20"/>
      <c r="P183" s="20"/>
      <c r="Q183" s="20"/>
      <c r="R183" s="15"/>
      <c r="S183" s="15"/>
      <c r="T183" s="15"/>
      <c r="U183" s="15"/>
      <c r="V183" s="15"/>
      <c r="W183" s="15"/>
      <c r="X183" s="15"/>
      <c r="Y183" s="15"/>
      <c r="Z183" s="15"/>
      <c r="AA183" s="15"/>
    </row>
    <row r="184" spans="1:27" ht="114.75">
      <c r="A184" s="276">
        <v>45852</v>
      </c>
      <c r="B184" s="16" t="s">
        <v>640</v>
      </c>
      <c r="C184" s="17" t="s">
        <v>41</v>
      </c>
      <c r="D184" s="17" t="s">
        <v>19</v>
      </c>
      <c r="E184" s="17"/>
      <c r="F184" s="17"/>
      <c r="G184" s="116" t="s">
        <v>1063</v>
      </c>
      <c r="H184" s="17" t="s">
        <v>17</v>
      </c>
      <c r="I184" s="17"/>
      <c r="J184" s="17"/>
      <c r="K184" s="17"/>
      <c r="L184" s="17"/>
      <c r="M184" s="17"/>
      <c r="N184" s="17"/>
      <c r="O184" s="17"/>
      <c r="P184" s="17"/>
      <c r="Q184" s="17"/>
      <c r="R184" s="22"/>
      <c r="S184" s="22"/>
      <c r="T184" s="22"/>
      <c r="U184" s="22"/>
      <c r="V184" s="22"/>
      <c r="W184" s="22"/>
      <c r="X184" s="22"/>
      <c r="Y184" s="22"/>
      <c r="Z184" s="22"/>
      <c r="AA184" s="22"/>
    </row>
    <row r="185" spans="1:27" ht="12.75">
      <c r="A185" s="273"/>
      <c r="B185" s="76" t="s">
        <v>640</v>
      </c>
      <c r="C185" s="20"/>
      <c r="D185" s="20"/>
      <c r="E185" s="20"/>
      <c r="F185" s="20"/>
      <c r="G185" s="71"/>
      <c r="H185" s="52" t="s">
        <v>22</v>
      </c>
      <c r="I185" s="20"/>
      <c r="J185" s="20"/>
      <c r="K185" s="20"/>
      <c r="L185" s="20"/>
      <c r="M185" s="20"/>
      <c r="N185" s="20"/>
      <c r="O185" s="20"/>
      <c r="P185" s="20"/>
      <c r="Q185" s="20"/>
      <c r="R185" s="15"/>
      <c r="S185" s="15"/>
      <c r="T185" s="15"/>
      <c r="U185" s="15"/>
      <c r="V185" s="15"/>
      <c r="W185" s="15"/>
      <c r="X185" s="15"/>
      <c r="Y185" s="15"/>
      <c r="Z185" s="15"/>
      <c r="AA185" s="15"/>
    </row>
    <row r="186" spans="1:27" ht="229.5">
      <c r="A186" s="273"/>
      <c r="B186" s="16" t="s">
        <v>640</v>
      </c>
      <c r="C186" s="17" t="s">
        <v>41</v>
      </c>
      <c r="D186" s="17" t="s">
        <v>19</v>
      </c>
      <c r="E186" s="21"/>
      <c r="F186" s="21"/>
      <c r="G186" s="116" t="s">
        <v>1064</v>
      </c>
      <c r="H186" s="53" t="s">
        <v>24</v>
      </c>
      <c r="I186" s="17"/>
      <c r="J186" s="17"/>
      <c r="K186" s="17"/>
      <c r="L186" s="17"/>
      <c r="M186" s="17"/>
      <c r="N186" s="17"/>
      <c r="O186" s="17"/>
      <c r="P186" s="17"/>
      <c r="Q186" s="17"/>
      <c r="R186" s="22"/>
      <c r="S186" s="22"/>
      <c r="T186" s="22"/>
      <c r="U186" s="22"/>
      <c r="V186" s="22"/>
      <c r="W186" s="22"/>
      <c r="X186" s="22"/>
      <c r="Y186" s="22"/>
      <c r="Z186" s="22"/>
      <c r="AA186" s="22"/>
    </row>
    <row r="187" spans="1:27" ht="12.75">
      <c r="A187" s="273"/>
      <c r="B187" s="76" t="s">
        <v>640</v>
      </c>
      <c r="C187" s="20"/>
      <c r="D187" s="20"/>
      <c r="E187" s="20"/>
      <c r="F187" s="20"/>
      <c r="G187" s="17"/>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78</v>
      </c>
      <c r="C188" s="20"/>
      <c r="D188" s="20"/>
      <c r="E188" s="76"/>
      <c r="F188" s="20"/>
      <c r="G188" s="16"/>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16" t="s">
        <v>78</v>
      </c>
      <c r="C189" s="17" t="s">
        <v>75</v>
      </c>
      <c r="D189" s="17" t="s">
        <v>19</v>
      </c>
      <c r="E189" s="17"/>
      <c r="F189" s="17"/>
      <c r="G189" s="17" t="s">
        <v>1065</v>
      </c>
      <c r="H189" s="53" t="s">
        <v>27</v>
      </c>
      <c r="I189" s="17"/>
      <c r="J189" s="17"/>
      <c r="K189" s="17"/>
      <c r="L189" s="17"/>
      <c r="M189" s="17"/>
      <c r="N189" s="17"/>
      <c r="O189" s="17"/>
      <c r="P189" s="17"/>
      <c r="Q189" s="17"/>
      <c r="R189" s="22"/>
      <c r="S189" s="22"/>
      <c r="T189" s="22"/>
      <c r="U189" s="22"/>
      <c r="V189" s="22"/>
      <c r="W189" s="22"/>
      <c r="X189" s="22"/>
      <c r="Y189" s="22"/>
      <c r="Z189" s="22"/>
      <c r="AA189" s="22"/>
    </row>
    <row r="190" spans="1:27" ht="12.75">
      <c r="A190" s="273"/>
      <c r="B190" s="76" t="s">
        <v>78</v>
      </c>
      <c r="C190" s="20"/>
      <c r="D190" s="20"/>
      <c r="E190" s="20"/>
      <c r="F190" s="15"/>
      <c r="G190" s="17"/>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78</v>
      </c>
      <c r="C191" s="20"/>
      <c r="D191" s="20"/>
      <c r="E191" s="20"/>
      <c r="F191" s="20"/>
      <c r="G191" s="17"/>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78</v>
      </c>
      <c r="C192" s="20"/>
      <c r="D192" s="20"/>
      <c r="E192" s="20"/>
      <c r="F192" s="20"/>
      <c r="G192" s="17"/>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783</v>
      </c>
      <c r="C193" s="20"/>
      <c r="D193" s="20"/>
      <c r="E193" s="20"/>
      <c r="F193" s="20"/>
      <c r="G193" s="17"/>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783</v>
      </c>
      <c r="C194" s="20"/>
      <c r="D194" s="20"/>
      <c r="E194" s="20"/>
      <c r="F194" s="20"/>
      <c r="G194" s="17"/>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783</v>
      </c>
      <c r="C195" s="20"/>
      <c r="D195" s="20"/>
      <c r="E195" s="20"/>
      <c r="F195" s="20"/>
      <c r="G195" s="17"/>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783</v>
      </c>
      <c r="C196" s="20"/>
      <c r="D196" s="20"/>
      <c r="E196" s="20"/>
      <c r="F196" s="20"/>
      <c r="G196" s="17"/>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783</v>
      </c>
      <c r="C197" s="20"/>
      <c r="D197" s="20"/>
      <c r="E197" s="20"/>
      <c r="F197" s="20"/>
      <c r="G197" s="17"/>
      <c r="H197" s="54" t="s">
        <v>38</v>
      </c>
      <c r="I197" s="20"/>
      <c r="J197" s="20"/>
      <c r="K197" s="20"/>
      <c r="L197" s="20"/>
      <c r="M197" s="20"/>
      <c r="N197" s="20"/>
      <c r="O197" s="20"/>
      <c r="P197" s="20"/>
      <c r="Q197" s="20"/>
      <c r="R197" s="15"/>
      <c r="S197" s="15"/>
      <c r="T197" s="15"/>
      <c r="U197" s="15"/>
      <c r="V197" s="15"/>
      <c r="W197" s="15"/>
      <c r="X197" s="15"/>
      <c r="Y197" s="15"/>
      <c r="Z197" s="15"/>
      <c r="AA197" s="15"/>
    </row>
    <row r="198" spans="1:27" ht="12.75">
      <c r="A198" s="272">
        <v>45853</v>
      </c>
      <c r="B198" s="76" t="s">
        <v>640</v>
      </c>
      <c r="C198" s="20"/>
      <c r="D198" s="20"/>
      <c r="E198" s="20"/>
      <c r="F198" s="20"/>
      <c r="G198" s="17"/>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640</v>
      </c>
      <c r="C199" s="20"/>
      <c r="D199" s="20"/>
      <c r="E199" s="20"/>
      <c r="F199" s="20"/>
      <c r="G199" s="72"/>
      <c r="H199" s="52" t="s">
        <v>22</v>
      </c>
      <c r="I199" s="20"/>
      <c r="J199" s="20"/>
      <c r="K199" s="20"/>
      <c r="L199" s="20"/>
      <c r="M199" s="20"/>
      <c r="N199" s="20"/>
      <c r="O199" s="20"/>
      <c r="P199" s="20"/>
      <c r="Q199" s="20"/>
      <c r="R199" s="15"/>
      <c r="S199" s="15"/>
      <c r="T199" s="15"/>
      <c r="U199" s="15"/>
      <c r="V199" s="15"/>
      <c r="W199" s="15"/>
      <c r="X199" s="15"/>
      <c r="Y199" s="15"/>
      <c r="Z199" s="15"/>
      <c r="AA199" s="15"/>
    </row>
    <row r="200" spans="1:27" ht="165.75">
      <c r="A200" s="273"/>
      <c r="B200" s="16" t="s">
        <v>640</v>
      </c>
      <c r="C200" s="17" t="s">
        <v>41</v>
      </c>
      <c r="D200" s="17" t="s">
        <v>19</v>
      </c>
      <c r="E200" s="17" t="s">
        <v>1066</v>
      </c>
      <c r="F200" s="17"/>
      <c r="G200" s="125" t="s">
        <v>1067</v>
      </c>
      <c r="H200" s="53" t="s">
        <v>24</v>
      </c>
      <c r="I200" s="17"/>
      <c r="J200" s="17"/>
      <c r="K200" s="17"/>
      <c r="L200" s="17"/>
      <c r="M200" s="17"/>
      <c r="N200" s="17"/>
      <c r="O200" s="17"/>
      <c r="P200" s="17"/>
      <c r="Q200" s="17"/>
      <c r="R200" s="22"/>
      <c r="S200" s="22"/>
      <c r="T200" s="22"/>
      <c r="U200" s="22"/>
      <c r="V200" s="22"/>
      <c r="W200" s="22"/>
      <c r="X200" s="22"/>
      <c r="Y200" s="22"/>
      <c r="Z200" s="22"/>
      <c r="AA200" s="22"/>
    </row>
    <row r="201" spans="1:27" ht="12.75">
      <c r="A201" s="273"/>
      <c r="B201" s="76" t="s">
        <v>640</v>
      </c>
      <c r="C201" s="20"/>
      <c r="D201" s="20"/>
      <c r="E201" s="20"/>
      <c r="F201" s="20"/>
      <c r="G201" s="17"/>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78</v>
      </c>
      <c r="C202" s="20"/>
      <c r="D202" s="20"/>
      <c r="E202" s="20"/>
      <c r="F202" s="20"/>
      <c r="G202" s="17"/>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v>
      </c>
      <c r="C203" s="20"/>
      <c r="D203" s="20"/>
      <c r="E203" s="20"/>
      <c r="F203" s="20"/>
      <c r="G203" s="16"/>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78</v>
      </c>
      <c r="C204" s="20"/>
      <c r="D204" s="20"/>
      <c r="E204" s="20"/>
      <c r="F204" s="20"/>
      <c r="G204" s="17"/>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v>
      </c>
      <c r="C205" s="20"/>
      <c r="D205" s="20"/>
      <c r="E205" s="20"/>
      <c r="F205" s="20"/>
      <c r="G205" s="17"/>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78</v>
      </c>
      <c r="C206" s="20"/>
      <c r="D206" s="20"/>
      <c r="E206" s="20"/>
      <c r="F206" s="20"/>
      <c r="G206" s="17"/>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16" t="s">
        <v>78</v>
      </c>
      <c r="C207" s="17" t="s">
        <v>399</v>
      </c>
      <c r="D207" s="17" t="s">
        <v>19</v>
      </c>
      <c r="E207" s="17"/>
      <c r="F207" s="16"/>
      <c r="G207" s="16" t="s">
        <v>1068</v>
      </c>
      <c r="H207" s="53" t="s">
        <v>34</v>
      </c>
      <c r="I207" s="17"/>
      <c r="J207" s="17"/>
      <c r="K207" s="17"/>
      <c r="L207" s="17"/>
      <c r="M207" s="17"/>
      <c r="N207" s="17"/>
      <c r="O207" s="17"/>
      <c r="P207" s="17"/>
      <c r="Q207" s="17"/>
      <c r="R207" s="17"/>
      <c r="S207" s="22"/>
      <c r="T207" s="22"/>
      <c r="U207" s="22"/>
      <c r="V207" s="22"/>
      <c r="W207" s="22"/>
      <c r="X207" s="22"/>
      <c r="Y207" s="22"/>
      <c r="Z207" s="22"/>
      <c r="AA207" s="22"/>
    </row>
    <row r="208" spans="1:27" ht="12.75">
      <c r="A208" s="273"/>
      <c r="B208" s="76" t="s">
        <v>78</v>
      </c>
      <c r="C208" s="20"/>
      <c r="D208" s="20"/>
      <c r="E208" s="20"/>
      <c r="F208" s="20"/>
      <c r="G208" s="16"/>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51</v>
      </c>
      <c r="C209" s="20"/>
      <c r="D209" s="20"/>
      <c r="E209" s="20"/>
      <c r="F209" s="20"/>
      <c r="G209" s="16"/>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51</v>
      </c>
      <c r="C210" s="20"/>
      <c r="D210" s="20"/>
      <c r="E210" s="92"/>
      <c r="F210" s="20"/>
      <c r="G210" s="17"/>
      <c r="H210" s="52" t="s">
        <v>37</v>
      </c>
      <c r="I210" s="20"/>
      <c r="J210" s="20"/>
      <c r="K210" s="20"/>
      <c r="L210" s="20"/>
      <c r="M210" s="20"/>
      <c r="N210" s="20"/>
      <c r="O210" s="20"/>
      <c r="P210" s="20"/>
      <c r="Q210" s="20"/>
      <c r="R210" s="20"/>
      <c r="S210" s="15"/>
      <c r="T210" s="15"/>
      <c r="U210" s="15"/>
      <c r="V210" s="15"/>
      <c r="W210" s="15"/>
      <c r="X210" s="15"/>
      <c r="Y210" s="15"/>
      <c r="Z210" s="15"/>
      <c r="AA210" s="15"/>
    </row>
    <row r="211" spans="1:27" ht="51">
      <c r="A211" s="274"/>
      <c r="B211" s="76" t="s">
        <v>51</v>
      </c>
      <c r="C211" s="20" t="s">
        <v>18</v>
      </c>
      <c r="D211" s="20" t="s">
        <v>19</v>
      </c>
      <c r="E211" s="20" t="s">
        <v>1069</v>
      </c>
      <c r="F211" s="20"/>
      <c r="G211" s="17" t="s">
        <v>1070</v>
      </c>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45854</v>
      </c>
      <c r="B212" s="76" t="s">
        <v>78</v>
      </c>
      <c r="C212" s="20"/>
      <c r="D212" s="20"/>
      <c r="E212" s="20"/>
      <c r="F212" s="20"/>
      <c r="G212" s="17"/>
      <c r="H212" s="55" t="s">
        <v>17</v>
      </c>
      <c r="I212" s="20"/>
      <c r="J212" s="20"/>
      <c r="K212" s="20"/>
      <c r="L212" s="20"/>
      <c r="M212" s="20"/>
      <c r="N212" s="20"/>
      <c r="O212" s="20"/>
      <c r="P212" s="20"/>
      <c r="Q212" s="20"/>
      <c r="R212" s="20"/>
      <c r="S212" s="15"/>
      <c r="T212" s="15"/>
      <c r="U212" s="15"/>
      <c r="V212" s="15"/>
      <c r="W212" s="15"/>
      <c r="X212" s="15"/>
      <c r="Y212" s="15"/>
      <c r="Z212" s="15"/>
      <c r="AA212" s="15"/>
    </row>
    <row r="213" spans="1:27" ht="12.75">
      <c r="A213" s="273"/>
      <c r="B213" s="76" t="s">
        <v>78</v>
      </c>
      <c r="C213" s="20"/>
      <c r="D213" s="20"/>
      <c r="E213" s="20"/>
      <c r="F213" s="20"/>
      <c r="G213" s="17"/>
      <c r="H213" s="52" t="s">
        <v>22</v>
      </c>
      <c r="I213" s="20"/>
      <c r="J213" s="20"/>
      <c r="K213" s="20"/>
      <c r="L213" s="20"/>
      <c r="M213" s="20"/>
      <c r="N213" s="20"/>
      <c r="O213" s="20"/>
      <c r="P213" s="20"/>
      <c r="Q213" s="20"/>
      <c r="R213" s="20"/>
      <c r="S213" s="15"/>
      <c r="T213" s="15"/>
      <c r="U213" s="15"/>
      <c r="V213" s="15"/>
      <c r="W213" s="15"/>
      <c r="X213" s="15"/>
      <c r="Y213" s="15"/>
      <c r="Z213" s="15"/>
      <c r="AA213" s="15"/>
    </row>
    <row r="214" spans="1:27" ht="12.75">
      <c r="A214" s="273"/>
      <c r="B214" s="76" t="s">
        <v>78</v>
      </c>
      <c r="C214" s="20"/>
      <c r="D214" s="20"/>
      <c r="E214" s="20"/>
      <c r="F214" s="20"/>
      <c r="G214" s="17"/>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78</v>
      </c>
      <c r="C215" s="20"/>
      <c r="D215" s="20"/>
      <c r="E215" s="20"/>
      <c r="F215" s="20"/>
      <c r="G215" s="17"/>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78</v>
      </c>
      <c r="C216" s="20"/>
      <c r="D216" s="20"/>
      <c r="E216" s="20"/>
      <c r="F216" s="20"/>
      <c r="G216" s="17"/>
      <c r="H216" s="52" t="s">
        <v>26</v>
      </c>
      <c r="I216" s="20"/>
      <c r="J216" s="20"/>
      <c r="K216" s="20"/>
      <c r="L216" s="20"/>
      <c r="M216" s="20"/>
      <c r="N216" s="20"/>
      <c r="O216" s="20"/>
      <c r="P216" s="20"/>
      <c r="Q216" s="20"/>
      <c r="R216" s="20"/>
      <c r="S216" s="15"/>
      <c r="T216" s="15"/>
      <c r="U216" s="15"/>
      <c r="V216" s="15"/>
      <c r="W216" s="15"/>
      <c r="X216" s="15"/>
      <c r="Y216" s="15"/>
      <c r="Z216" s="15"/>
      <c r="AA216" s="15"/>
    </row>
    <row r="217" spans="1:27" ht="14.25">
      <c r="A217" s="273"/>
      <c r="B217" s="76" t="s">
        <v>78</v>
      </c>
      <c r="C217" s="20"/>
      <c r="D217" s="20"/>
      <c r="E217" s="78"/>
      <c r="F217" s="20"/>
      <c r="G217" s="17"/>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78</v>
      </c>
      <c r="C218" s="20"/>
      <c r="D218" s="20"/>
      <c r="E218" s="20"/>
      <c r="F218" s="20"/>
      <c r="G218" s="17"/>
      <c r="H218" s="52" t="s">
        <v>28</v>
      </c>
      <c r="I218" s="20"/>
      <c r="J218" s="20"/>
      <c r="K218" s="20"/>
      <c r="L218" s="20"/>
      <c r="M218" s="20"/>
      <c r="N218" s="20"/>
      <c r="O218" s="20"/>
      <c r="P218" s="20"/>
      <c r="Q218" s="20"/>
      <c r="R218" s="20"/>
      <c r="S218" s="15"/>
      <c r="T218" s="15"/>
      <c r="U218" s="15"/>
      <c r="V218" s="15"/>
      <c r="W218" s="15"/>
      <c r="X218" s="15"/>
      <c r="Y218" s="15"/>
      <c r="Z218" s="15"/>
      <c r="AA218" s="15"/>
    </row>
    <row r="219" spans="1:27" ht="15.75" customHeight="1">
      <c r="A219" s="273"/>
      <c r="B219" s="76" t="s">
        <v>78</v>
      </c>
      <c r="C219" s="20"/>
      <c r="D219" s="20"/>
      <c r="E219" s="20"/>
      <c r="F219" s="20"/>
      <c r="G219" s="17"/>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78</v>
      </c>
      <c r="C220" s="20"/>
      <c r="D220" s="20"/>
      <c r="E220" s="76"/>
      <c r="F220" s="20"/>
      <c r="G220" s="17"/>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783</v>
      </c>
      <c r="C221" s="20"/>
      <c r="D221" s="20"/>
      <c r="E221" s="20"/>
      <c r="F221" s="93"/>
      <c r="G221" s="17"/>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783</v>
      </c>
      <c r="C222" s="20"/>
      <c r="D222" s="20"/>
      <c r="E222" s="20"/>
      <c r="F222" s="20"/>
      <c r="G222" s="17"/>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783</v>
      </c>
      <c r="C223" s="20"/>
      <c r="D223" s="20"/>
      <c r="E223" s="20"/>
      <c r="F223" s="20"/>
      <c r="G223" s="17"/>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783</v>
      </c>
      <c r="C224" s="20"/>
      <c r="D224" s="20"/>
      <c r="E224" s="20"/>
      <c r="F224" s="20"/>
      <c r="G224" s="17"/>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783</v>
      </c>
      <c r="C225" s="20"/>
      <c r="D225" s="20"/>
      <c r="E225" s="20"/>
      <c r="F225" s="20"/>
      <c r="G225" s="17"/>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45855</v>
      </c>
      <c r="B226" s="76" t="s">
        <v>640</v>
      </c>
      <c r="C226" s="20" t="s">
        <v>18</v>
      </c>
      <c r="D226" s="20" t="s">
        <v>19</v>
      </c>
      <c r="E226" s="20"/>
      <c r="F226" s="20"/>
      <c r="G226" s="116" t="s">
        <v>1071</v>
      </c>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640</v>
      </c>
      <c r="C227" s="20"/>
      <c r="D227" s="20"/>
      <c r="E227" s="20"/>
      <c r="F227" s="20"/>
      <c r="G227" s="17"/>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640</v>
      </c>
      <c r="C228" s="20"/>
      <c r="D228" s="20"/>
      <c r="E228" s="20"/>
      <c r="F228" s="20"/>
      <c r="G228" s="17"/>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640</v>
      </c>
      <c r="C229" s="20"/>
      <c r="D229" s="20"/>
      <c r="E229" s="20"/>
      <c r="F229" s="20"/>
      <c r="G229" s="17"/>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78</v>
      </c>
      <c r="C230" s="20"/>
      <c r="D230" s="20"/>
      <c r="E230" s="20"/>
      <c r="F230" s="20"/>
      <c r="G230" s="17"/>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78</v>
      </c>
      <c r="C231" s="20"/>
      <c r="D231" s="20"/>
      <c r="E231" s="20"/>
      <c r="F231" s="20"/>
      <c r="G231" s="17"/>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78</v>
      </c>
      <c r="C232" s="20"/>
      <c r="D232" s="20"/>
      <c r="E232" s="20"/>
      <c r="F232" s="20"/>
      <c r="G232" s="17"/>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78</v>
      </c>
      <c r="C233" s="20" t="s">
        <v>355</v>
      </c>
      <c r="D233" s="20" t="s">
        <v>31</v>
      </c>
      <c r="E233" s="20"/>
      <c r="F233" s="20"/>
      <c r="G233" s="120" t="s">
        <v>1072</v>
      </c>
      <c r="H233" s="52" t="s">
        <v>29</v>
      </c>
      <c r="I233" s="20"/>
      <c r="J233" s="20"/>
      <c r="K233" s="20"/>
      <c r="L233" s="20"/>
      <c r="M233" s="20"/>
      <c r="N233" s="20"/>
      <c r="O233" s="20"/>
      <c r="P233" s="20"/>
      <c r="Q233" s="20"/>
      <c r="R233" s="20"/>
      <c r="S233" s="15"/>
      <c r="T233" s="15"/>
      <c r="U233" s="15"/>
      <c r="V233" s="15"/>
      <c r="W233" s="15"/>
      <c r="X233" s="15"/>
      <c r="Y233" s="15"/>
      <c r="Z233" s="15"/>
      <c r="AA233" s="15"/>
    </row>
    <row r="234" spans="1:27" ht="13.5" customHeight="1">
      <c r="A234" s="273"/>
      <c r="B234" s="76" t="s">
        <v>78</v>
      </c>
      <c r="C234" s="20"/>
      <c r="D234" s="20"/>
      <c r="E234" s="20"/>
      <c r="F234" s="20"/>
      <c r="G234" s="17"/>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78</v>
      </c>
      <c r="C235" s="20"/>
      <c r="D235" s="20"/>
      <c r="E235" s="20"/>
      <c r="F235" s="20"/>
      <c r="G235" s="17"/>
      <c r="H235" s="52" t="s">
        <v>34</v>
      </c>
      <c r="I235" s="20"/>
      <c r="J235" s="20"/>
      <c r="K235" s="20"/>
      <c r="L235" s="20"/>
      <c r="M235" s="20"/>
      <c r="N235" s="20"/>
      <c r="O235" s="20"/>
      <c r="P235" s="20"/>
      <c r="Q235" s="20"/>
      <c r="R235" s="20"/>
      <c r="S235" s="15"/>
      <c r="T235" s="15"/>
      <c r="U235" s="15"/>
      <c r="V235" s="15"/>
      <c r="W235" s="15"/>
      <c r="X235" s="15"/>
      <c r="Y235" s="15"/>
      <c r="Z235" s="15"/>
      <c r="AA235" s="15"/>
    </row>
    <row r="236" spans="1:27" ht="114.75">
      <c r="A236" s="273"/>
      <c r="B236" s="76" t="s">
        <v>78</v>
      </c>
      <c r="C236" s="20" t="s">
        <v>154</v>
      </c>
      <c r="D236" s="20" t="s">
        <v>19</v>
      </c>
      <c r="E236" s="20"/>
      <c r="F236" s="20"/>
      <c r="G236" s="126" t="s">
        <v>1073</v>
      </c>
      <c r="H236" s="57" t="s">
        <v>35</v>
      </c>
      <c r="I236" s="20"/>
      <c r="J236" s="20"/>
      <c r="K236" s="20"/>
      <c r="L236" s="20"/>
      <c r="M236" s="20"/>
      <c r="N236" s="20"/>
      <c r="O236" s="20"/>
      <c r="P236" s="20"/>
      <c r="Q236" s="20"/>
      <c r="R236" s="20"/>
      <c r="S236" s="15"/>
      <c r="T236" s="15"/>
      <c r="U236" s="15"/>
      <c r="V236" s="15"/>
      <c r="W236" s="15"/>
      <c r="X236" s="15"/>
      <c r="Y236" s="15"/>
      <c r="Z236" s="15"/>
      <c r="AA236" s="15"/>
    </row>
    <row r="237" spans="1:27" ht="15" customHeight="1">
      <c r="A237" s="273"/>
      <c r="B237" s="76" t="s">
        <v>51</v>
      </c>
      <c r="C237" s="20"/>
      <c r="D237" s="20"/>
      <c r="E237" s="20"/>
      <c r="F237" s="20"/>
      <c r="G237" s="17"/>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51</v>
      </c>
      <c r="C238" s="20"/>
      <c r="D238" s="20"/>
      <c r="E238" s="20"/>
      <c r="F238" s="20"/>
      <c r="G238" s="17"/>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51</v>
      </c>
      <c r="C239" s="20"/>
      <c r="D239" s="20"/>
      <c r="E239" s="20"/>
      <c r="F239" s="20"/>
      <c r="G239" s="17"/>
      <c r="H239" s="54" t="s">
        <v>38</v>
      </c>
      <c r="I239" s="20"/>
      <c r="J239" s="20"/>
      <c r="K239" s="20"/>
      <c r="L239" s="20"/>
      <c r="M239" s="20"/>
      <c r="N239" s="20"/>
      <c r="O239" s="20"/>
      <c r="P239" s="20"/>
      <c r="Q239" s="20"/>
      <c r="R239" s="20"/>
      <c r="S239" s="15"/>
      <c r="T239" s="15"/>
      <c r="U239" s="15"/>
      <c r="V239" s="15"/>
      <c r="W239" s="15"/>
      <c r="X239" s="15"/>
      <c r="Y239" s="15"/>
      <c r="Z239" s="15"/>
      <c r="AA239" s="15"/>
    </row>
    <row r="240" spans="1:27" ht="12.75">
      <c r="A240" s="272">
        <v>45856</v>
      </c>
      <c r="B240" s="76" t="s">
        <v>640</v>
      </c>
      <c r="C240" s="20"/>
      <c r="D240" s="20"/>
      <c r="E240" s="20"/>
      <c r="F240" s="20"/>
      <c r="G240" s="17"/>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640</v>
      </c>
      <c r="C241" s="20"/>
      <c r="D241" s="20"/>
      <c r="E241" s="20"/>
      <c r="F241" s="20"/>
      <c r="G241" s="17"/>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640</v>
      </c>
      <c r="C242" s="20"/>
      <c r="D242" s="20"/>
      <c r="E242" s="92"/>
      <c r="F242" s="20"/>
      <c r="G242" s="17"/>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640</v>
      </c>
      <c r="C243" s="20"/>
      <c r="D243" s="20"/>
      <c r="E243" s="20"/>
      <c r="F243" s="20"/>
      <c r="G243" s="17"/>
      <c r="H243" s="55" t="s">
        <v>25</v>
      </c>
      <c r="I243" s="20"/>
      <c r="J243" s="20"/>
      <c r="K243" s="20"/>
      <c r="L243" s="20"/>
      <c r="M243" s="20"/>
      <c r="N243" s="20"/>
      <c r="O243" s="20"/>
      <c r="P243" s="20"/>
      <c r="Q243" s="20"/>
      <c r="R243" s="20"/>
      <c r="S243" s="15"/>
      <c r="T243" s="15"/>
      <c r="U243" s="15"/>
      <c r="V243" s="15"/>
      <c r="W243" s="15"/>
      <c r="X243" s="15"/>
      <c r="Y243" s="15"/>
      <c r="Z243" s="15"/>
      <c r="AA243" s="15"/>
    </row>
    <row r="244" spans="1:27" ht="12.75">
      <c r="A244" s="273"/>
      <c r="B244" s="76" t="s">
        <v>78</v>
      </c>
      <c r="C244" s="20"/>
      <c r="D244" s="20"/>
      <c r="E244" s="20"/>
      <c r="F244" s="20"/>
      <c r="G244" s="17"/>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78</v>
      </c>
      <c r="C245" s="20"/>
      <c r="D245" s="20"/>
      <c r="E245" s="20"/>
      <c r="F245" s="20"/>
      <c r="G245" s="17"/>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78</v>
      </c>
      <c r="C246" s="20"/>
      <c r="D246" s="20"/>
      <c r="E246" s="20"/>
      <c r="F246" s="20"/>
      <c r="G246" s="17"/>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78</v>
      </c>
      <c r="C247" s="20"/>
      <c r="D247" s="20"/>
      <c r="E247" s="20"/>
      <c r="F247" s="20"/>
      <c r="G247" s="17"/>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78</v>
      </c>
      <c r="C248" s="20"/>
      <c r="D248" s="20"/>
      <c r="E248" s="20"/>
      <c r="F248" s="20"/>
      <c r="G248" s="17"/>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783</v>
      </c>
      <c r="C249" s="20"/>
      <c r="D249" s="20"/>
      <c r="E249" s="20"/>
      <c r="F249" s="20"/>
      <c r="G249" s="17"/>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783</v>
      </c>
      <c r="C250" s="20"/>
      <c r="D250" s="20"/>
      <c r="E250" s="20"/>
      <c r="F250" s="20"/>
      <c r="G250" s="17"/>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783</v>
      </c>
      <c r="C251" s="20"/>
      <c r="D251" s="20"/>
      <c r="E251" s="20"/>
      <c r="F251" s="20"/>
      <c r="G251" s="17"/>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783</v>
      </c>
      <c r="C252" s="20"/>
      <c r="D252" s="20"/>
      <c r="E252" s="20"/>
      <c r="F252" s="20"/>
      <c r="G252" s="17"/>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783</v>
      </c>
      <c r="C253" s="20"/>
      <c r="D253" s="20"/>
      <c r="E253" s="20"/>
      <c r="F253" s="20"/>
      <c r="G253" s="16"/>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72">
        <v>45857</v>
      </c>
      <c r="B254" s="76" t="s">
        <v>640</v>
      </c>
      <c r="C254" s="20"/>
      <c r="D254" s="20"/>
      <c r="E254" s="20"/>
      <c r="F254" s="20"/>
      <c r="G254" s="17"/>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640</v>
      </c>
      <c r="C255" s="20"/>
      <c r="D255" s="20"/>
      <c r="E255" s="20"/>
      <c r="F255" s="20"/>
      <c r="G255" s="17"/>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640</v>
      </c>
      <c r="C256" s="20"/>
      <c r="D256" s="20"/>
      <c r="E256" s="20"/>
      <c r="F256" s="20"/>
      <c r="G256" s="17"/>
      <c r="H256" s="55" t="s">
        <v>24</v>
      </c>
      <c r="I256" s="20"/>
      <c r="J256" s="20"/>
      <c r="K256" s="20"/>
      <c r="L256" s="20"/>
      <c r="M256" s="20"/>
      <c r="N256" s="20"/>
      <c r="O256" s="20"/>
      <c r="P256" s="20"/>
      <c r="Q256" s="20"/>
      <c r="R256" s="20"/>
      <c r="S256" s="15"/>
      <c r="T256" s="15"/>
      <c r="U256" s="15"/>
      <c r="V256" s="15"/>
      <c r="W256" s="15"/>
      <c r="X256" s="15"/>
      <c r="Y256" s="15"/>
      <c r="Z256" s="15"/>
      <c r="AA256" s="15"/>
    </row>
    <row r="257" spans="1:27" ht="12.75">
      <c r="A257" s="273"/>
      <c r="B257" s="76" t="s">
        <v>78</v>
      </c>
      <c r="C257" s="20"/>
      <c r="D257" s="20"/>
      <c r="E257" s="20"/>
      <c r="F257" s="20"/>
      <c r="G257" s="17"/>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78</v>
      </c>
      <c r="C258" s="20"/>
      <c r="D258" s="20"/>
      <c r="E258" s="20"/>
      <c r="F258" s="20"/>
      <c r="G258" s="17"/>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78</v>
      </c>
      <c r="C259" s="20"/>
      <c r="D259" s="20"/>
      <c r="E259" s="20"/>
      <c r="F259" s="20"/>
      <c r="G259" s="17"/>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c r="D260" s="20"/>
      <c r="E260" s="20"/>
      <c r="F260" s="20"/>
      <c r="G260" s="17"/>
      <c r="H260" s="55" t="s">
        <v>28</v>
      </c>
      <c r="I260" s="20"/>
      <c r="J260" s="20"/>
      <c r="K260" s="20"/>
      <c r="L260" s="20"/>
      <c r="M260" s="20"/>
      <c r="N260" s="20"/>
      <c r="O260" s="20"/>
      <c r="P260" s="20"/>
      <c r="Q260" s="20"/>
      <c r="R260" s="20"/>
      <c r="S260" s="15"/>
      <c r="T260" s="15"/>
      <c r="U260" s="15"/>
      <c r="V260" s="15"/>
      <c r="W260" s="15"/>
      <c r="X260" s="15"/>
      <c r="Y260" s="15"/>
      <c r="Z260" s="15"/>
      <c r="AA260" s="15"/>
    </row>
    <row r="261" spans="1:27" ht="102">
      <c r="A261" s="273"/>
      <c r="B261" s="76" t="s">
        <v>78</v>
      </c>
      <c r="C261" s="20" t="s">
        <v>41</v>
      </c>
      <c r="D261" s="20" t="s">
        <v>19</v>
      </c>
      <c r="E261" s="20"/>
      <c r="F261" s="20"/>
      <c r="G261" s="116" t="s">
        <v>1074</v>
      </c>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c r="D262" s="20"/>
      <c r="E262" s="20"/>
      <c r="F262" s="20"/>
      <c r="G262" s="16"/>
      <c r="H262" s="55" t="s">
        <v>30</v>
      </c>
      <c r="I262" s="20"/>
      <c r="J262" s="20"/>
      <c r="K262" s="20"/>
      <c r="L262" s="20"/>
      <c r="M262" s="20"/>
      <c r="N262" s="20"/>
      <c r="O262" s="20"/>
      <c r="P262" s="20"/>
      <c r="Q262" s="20"/>
      <c r="R262" s="20"/>
      <c r="S262" s="15"/>
      <c r="T262" s="15"/>
      <c r="U262" s="15"/>
      <c r="V262" s="15"/>
      <c r="W262" s="15"/>
      <c r="X262" s="15"/>
      <c r="Y262" s="15"/>
      <c r="Z262" s="15"/>
      <c r="AA262" s="15"/>
    </row>
    <row r="263" spans="1:27" ht="114.75">
      <c r="A263" s="273"/>
      <c r="B263" s="76" t="s">
        <v>78</v>
      </c>
      <c r="C263" s="20" t="s">
        <v>41</v>
      </c>
      <c r="D263" s="20" t="s">
        <v>31</v>
      </c>
      <c r="E263" s="20"/>
      <c r="G263" s="127" t="s">
        <v>1075</v>
      </c>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78</v>
      </c>
      <c r="C264" s="20"/>
      <c r="D264" s="20"/>
      <c r="E264" s="20"/>
      <c r="F264" s="20"/>
      <c r="G264" s="17"/>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78</v>
      </c>
      <c r="C265" s="20"/>
      <c r="D265" s="20"/>
      <c r="E265" s="20"/>
      <c r="F265" s="20"/>
      <c r="G265" s="17"/>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78</v>
      </c>
      <c r="C266" s="20"/>
      <c r="D266" s="20"/>
      <c r="E266" s="20"/>
      <c r="F266" s="20"/>
      <c r="G266" s="17"/>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78</v>
      </c>
      <c r="C267" s="20"/>
      <c r="D267" s="20"/>
      <c r="E267" s="20"/>
      <c r="F267" s="20"/>
      <c r="G267" s="17"/>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45858</v>
      </c>
      <c r="B268" s="76" t="s">
        <v>640</v>
      </c>
      <c r="C268" s="20"/>
      <c r="D268" s="20"/>
      <c r="E268" s="20"/>
      <c r="F268" s="20"/>
      <c r="G268" s="16"/>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640</v>
      </c>
      <c r="C269" s="20"/>
      <c r="D269" s="20"/>
      <c r="E269" s="20"/>
      <c r="F269" s="20"/>
      <c r="G269" s="17"/>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640</v>
      </c>
      <c r="C270" s="20"/>
      <c r="D270" s="20"/>
      <c r="E270" s="20"/>
      <c r="F270" s="20"/>
      <c r="G270" s="17"/>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51</v>
      </c>
      <c r="C271" s="20"/>
      <c r="D271" s="20"/>
      <c r="E271" s="20"/>
      <c r="F271" s="20"/>
      <c r="G271" s="17"/>
      <c r="H271" s="55" t="s">
        <v>25</v>
      </c>
      <c r="I271" s="20"/>
      <c r="J271" s="20"/>
      <c r="K271" s="20"/>
      <c r="L271" s="20"/>
      <c r="M271" s="20"/>
      <c r="N271" s="20"/>
      <c r="O271" s="20"/>
      <c r="P271" s="20"/>
      <c r="Q271" s="20"/>
      <c r="R271" s="20"/>
      <c r="S271" s="15"/>
      <c r="T271" s="15"/>
      <c r="U271" s="15"/>
      <c r="V271" s="15"/>
      <c r="W271" s="15"/>
      <c r="X271" s="15"/>
      <c r="Y271" s="15"/>
      <c r="Z271" s="15"/>
      <c r="AA271" s="15"/>
    </row>
    <row r="272" spans="1:27" ht="13.5" customHeight="1">
      <c r="A272" s="273"/>
      <c r="B272" s="76" t="s">
        <v>51</v>
      </c>
      <c r="C272" s="20" t="s">
        <v>18</v>
      </c>
      <c r="D272" s="20" t="s">
        <v>19</v>
      </c>
      <c r="E272" s="20"/>
      <c r="F272" s="20"/>
      <c r="G272" s="20" t="s">
        <v>1076</v>
      </c>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51</v>
      </c>
      <c r="C273" s="20"/>
      <c r="D273" s="20"/>
      <c r="E273" s="20"/>
      <c r="F273" s="20"/>
      <c r="G273" s="17"/>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51</v>
      </c>
      <c r="C274" s="20"/>
      <c r="D274" s="20"/>
      <c r="E274" s="20"/>
      <c r="F274" s="20"/>
      <c r="G274" s="16"/>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51</v>
      </c>
      <c r="C275" s="20"/>
      <c r="D275" s="20"/>
      <c r="E275" s="20"/>
      <c r="F275" s="20"/>
      <c r="G275" s="16"/>
      <c r="H275" s="55" t="s">
        <v>29</v>
      </c>
      <c r="I275" s="20"/>
      <c r="J275" s="20"/>
      <c r="K275" s="20"/>
      <c r="L275" s="20"/>
      <c r="M275" s="20"/>
      <c r="N275" s="20"/>
      <c r="O275" s="20"/>
      <c r="P275" s="20"/>
      <c r="Q275" s="20"/>
      <c r="R275" s="20"/>
      <c r="S275" s="15"/>
      <c r="T275" s="15"/>
      <c r="U275" s="15"/>
      <c r="V275" s="15"/>
      <c r="W275" s="15"/>
      <c r="X275" s="15"/>
      <c r="Y275" s="15"/>
      <c r="Z275" s="15"/>
      <c r="AA275" s="15"/>
    </row>
    <row r="276" spans="1:27" ht="12.75">
      <c r="A276" s="273"/>
      <c r="B276" s="76" t="s">
        <v>51</v>
      </c>
      <c r="C276" s="20"/>
      <c r="D276" s="20"/>
      <c r="E276" s="20"/>
      <c r="F276" s="20"/>
      <c r="G276" s="16"/>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783</v>
      </c>
      <c r="C277" s="20"/>
      <c r="D277" s="20"/>
      <c r="E277" s="20"/>
      <c r="F277" s="20"/>
      <c r="G277" s="17"/>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783</v>
      </c>
      <c r="C278" s="20"/>
      <c r="D278" s="20"/>
      <c r="E278" s="20"/>
      <c r="F278" s="20"/>
      <c r="G278" s="17"/>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783</v>
      </c>
      <c r="C279" s="20"/>
      <c r="D279" s="20"/>
      <c r="E279" s="20"/>
      <c r="F279" s="20"/>
      <c r="G279" s="17"/>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783</v>
      </c>
      <c r="C280" s="20"/>
      <c r="D280" s="20"/>
      <c r="E280" s="20"/>
      <c r="F280" s="20"/>
      <c r="G280" s="17"/>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783</v>
      </c>
      <c r="C281" s="20"/>
      <c r="D281" s="20"/>
      <c r="E281" s="20"/>
      <c r="F281" s="20"/>
      <c r="G281" s="17"/>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45859</v>
      </c>
      <c r="B282" s="76" t="s">
        <v>640</v>
      </c>
      <c r="C282" s="20"/>
      <c r="D282" s="20"/>
      <c r="E282" s="20"/>
      <c r="F282" s="20"/>
      <c r="G282" s="17"/>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640</v>
      </c>
      <c r="C283" s="20"/>
      <c r="D283" s="20"/>
      <c r="E283" s="20"/>
      <c r="F283" s="20"/>
      <c r="G283" s="17"/>
      <c r="H283" s="55" t="s">
        <v>22</v>
      </c>
      <c r="I283" s="20"/>
      <c r="J283" s="20"/>
      <c r="K283" s="20"/>
      <c r="L283" s="20"/>
      <c r="M283" s="20"/>
      <c r="N283" s="20"/>
      <c r="O283" s="20"/>
      <c r="P283" s="20"/>
      <c r="Q283" s="20"/>
      <c r="R283" s="20"/>
      <c r="S283" s="15"/>
      <c r="T283" s="15"/>
      <c r="U283" s="15"/>
      <c r="V283" s="15"/>
      <c r="W283" s="15"/>
      <c r="X283" s="15"/>
      <c r="Y283" s="15"/>
      <c r="Z283" s="15"/>
      <c r="AA283" s="15"/>
    </row>
    <row r="284" spans="1:27" ht="229.5">
      <c r="A284" s="273"/>
      <c r="B284" s="76" t="s">
        <v>640</v>
      </c>
      <c r="C284" s="20" t="s">
        <v>68</v>
      </c>
      <c r="D284" s="20" t="s">
        <v>19</v>
      </c>
      <c r="E284" s="20"/>
      <c r="F284" s="20"/>
      <c r="G284" s="17" t="s">
        <v>1077</v>
      </c>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640</v>
      </c>
      <c r="C285" s="20"/>
      <c r="D285" s="20"/>
      <c r="E285" s="20"/>
      <c r="F285" s="20"/>
      <c r="G285" s="17"/>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78</v>
      </c>
      <c r="C286" s="20"/>
      <c r="D286" s="20"/>
      <c r="E286" s="20"/>
      <c r="F286" s="20"/>
      <c r="G286" s="17"/>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78</v>
      </c>
      <c r="C287" s="20"/>
      <c r="D287" s="20"/>
      <c r="E287" s="20"/>
      <c r="F287" s="20"/>
      <c r="G287" s="17"/>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78</v>
      </c>
      <c r="C288" s="20"/>
      <c r="D288" s="20"/>
      <c r="E288" s="20"/>
      <c r="F288" s="88"/>
      <c r="G288" s="17"/>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78</v>
      </c>
      <c r="C289" s="20"/>
      <c r="D289" s="20"/>
      <c r="E289" s="20"/>
      <c r="F289" s="20"/>
      <c r="G289" s="17"/>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G290" s="17"/>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78</v>
      </c>
      <c r="C291" s="20"/>
      <c r="D291" s="20"/>
      <c r="E291" s="20"/>
      <c r="F291" s="20"/>
      <c r="G291" s="17"/>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51</v>
      </c>
      <c r="C292" s="20"/>
      <c r="D292" s="20"/>
      <c r="E292" s="20"/>
      <c r="F292" s="20"/>
      <c r="G292" s="17"/>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51</v>
      </c>
      <c r="C293" s="20"/>
      <c r="D293" s="20"/>
      <c r="E293" s="20"/>
      <c r="F293" s="20"/>
      <c r="G293" s="17"/>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51</v>
      </c>
      <c r="C294" s="20"/>
      <c r="D294" s="20"/>
      <c r="E294" s="20"/>
      <c r="F294" s="20"/>
      <c r="G294" s="17"/>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51</v>
      </c>
      <c r="C295" s="20"/>
      <c r="D295" s="20"/>
      <c r="E295" s="20"/>
      <c r="F295" s="20"/>
      <c r="G295" s="17"/>
      <c r="H295" s="62" t="s">
        <v>38</v>
      </c>
      <c r="I295" s="20"/>
      <c r="J295" s="20"/>
      <c r="K295" s="20"/>
      <c r="L295" s="20"/>
      <c r="M295" s="20"/>
      <c r="N295" s="20"/>
      <c r="O295" s="20"/>
      <c r="P295" s="20"/>
      <c r="Q295" s="20"/>
      <c r="R295" s="20"/>
      <c r="S295" s="15"/>
      <c r="T295" s="15"/>
      <c r="U295" s="15"/>
      <c r="V295" s="15"/>
      <c r="W295" s="15"/>
      <c r="X295" s="15"/>
      <c r="Y295" s="15"/>
      <c r="Z295" s="15"/>
      <c r="AA295" s="15"/>
    </row>
    <row r="296" spans="1:27" ht="15">
      <c r="A296" s="272">
        <v>45860</v>
      </c>
      <c r="B296" s="76" t="s">
        <v>640</v>
      </c>
      <c r="C296" s="20"/>
      <c r="D296" s="20"/>
      <c r="E296" s="20"/>
      <c r="F296" s="96"/>
      <c r="G296" s="17"/>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640</v>
      </c>
      <c r="C297" s="20"/>
      <c r="D297" s="20"/>
      <c r="E297" s="20"/>
      <c r="F297" s="20"/>
      <c r="G297" s="17"/>
      <c r="H297" s="55" t="s">
        <v>22</v>
      </c>
      <c r="I297" s="20"/>
      <c r="J297" s="20"/>
      <c r="K297" s="20"/>
      <c r="L297" s="20"/>
      <c r="M297" s="20"/>
      <c r="N297" s="20"/>
      <c r="O297" s="20"/>
      <c r="P297" s="20"/>
      <c r="Q297" s="20"/>
      <c r="R297" s="20"/>
      <c r="S297" s="15"/>
      <c r="T297" s="15"/>
      <c r="U297" s="15"/>
      <c r="V297" s="15"/>
      <c r="W297" s="15"/>
      <c r="X297" s="15"/>
      <c r="Y297" s="15"/>
      <c r="Z297" s="15"/>
      <c r="AA297" s="15"/>
    </row>
    <row r="298" spans="1:27" ht="15">
      <c r="A298" s="273"/>
      <c r="B298" s="76" t="s">
        <v>640</v>
      </c>
      <c r="C298" s="20"/>
      <c r="D298" s="20"/>
      <c r="E298" s="20"/>
      <c r="F298" s="96"/>
      <c r="G298" s="17"/>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640</v>
      </c>
      <c r="C299" s="20"/>
      <c r="D299" s="20"/>
      <c r="E299" s="20"/>
      <c r="F299" s="20"/>
      <c r="G299" s="17"/>
      <c r="H299" s="55" t="s">
        <v>25</v>
      </c>
      <c r="I299" s="20"/>
      <c r="J299" s="20"/>
      <c r="K299" s="20"/>
      <c r="L299" s="20"/>
      <c r="M299" s="20"/>
      <c r="N299" s="20"/>
      <c r="O299" s="20"/>
      <c r="P299" s="20"/>
      <c r="Q299" s="20"/>
      <c r="R299" s="20"/>
      <c r="S299" s="15"/>
      <c r="T299" s="15"/>
      <c r="U299" s="15"/>
      <c r="V299" s="15"/>
      <c r="W299" s="15"/>
      <c r="X299" s="15"/>
      <c r="Y299" s="15"/>
      <c r="Z299" s="15"/>
      <c r="AA299" s="15"/>
    </row>
    <row r="300" spans="1:27" ht="114.75">
      <c r="A300" s="273"/>
      <c r="B300" s="76" t="s">
        <v>78</v>
      </c>
      <c r="C300" s="20" t="s">
        <v>41</v>
      </c>
      <c r="D300" s="20" t="s">
        <v>19</v>
      </c>
      <c r="E300" s="20"/>
      <c r="F300" s="20"/>
      <c r="G300" s="126" t="s">
        <v>1078</v>
      </c>
      <c r="H300" s="55" t="s">
        <v>26</v>
      </c>
      <c r="I300" s="20"/>
      <c r="J300" s="20"/>
      <c r="K300" s="20"/>
      <c r="L300" s="20"/>
      <c r="M300" s="20"/>
      <c r="N300" s="20"/>
      <c r="O300" s="20"/>
      <c r="P300" s="20"/>
      <c r="Q300" s="20"/>
      <c r="R300" s="20"/>
      <c r="S300" s="15"/>
      <c r="T300" s="15"/>
      <c r="U300" s="15"/>
      <c r="V300" s="15"/>
      <c r="W300" s="15"/>
      <c r="X300" s="15"/>
      <c r="Y300" s="15"/>
      <c r="Z300" s="15"/>
      <c r="AA300" s="15"/>
    </row>
    <row r="301" spans="1:27" ht="51">
      <c r="A301" s="273"/>
      <c r="B301" s="76" t="s">
        <v>78</v>
      </c>
      <c r="C301" s="20" t="s">
        <v>102</v>
      </c>
      <c r="D301" s="20" t="s">
        <v>19</v>
      </c>
      <c r="E301" s="20"/>
      <c r="F301" s="20"/>
      <c r="G301" s="116" t="s">
        <v>1079</v>
      </c>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78</v>
      </c>
      <c r="C302" s="20"/>
      <c r="D302" s="20"/>
      <c r="E302" s="20"/>
      <c r="F302" s="20"/>
      <c r="G302" s="17"/>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17"/>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78</v>
      </c>
      <c r="C304" s="20"/>
      <c r="D304" s="20"/>
      <c r="E304" s="20"/>
      <c r="F304" s="20"/>
      <c r="G304" s="17"/>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783</v>
      </c>
      <c r="C305" s="20"/>
      <c r="D305" s="20"/>
      <c r="E305" s="20"/>
      <c r="F305" s="20"/>
      <c r="G305" s="17"/>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783</v>
      </c>
      <c r="C306" s="20"/>
      <c r="D306" s="20"/>
      <c r="E306" s="20"/>
      <c r="F306" s="20"/>
      <c r="G306" s="17"/>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783</v>
      </c>
      <c r="C307" s="20"/>
      <c r="D307" s="20"/>
      <c r="E307" s="20"/>
      <c r="F307" s="20"/>
      <c r="G307" s="17"/>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783</v>
      </c>
      <c r="C308" s="20"/>
      <c r="D308" s="20"/>
      <c r="E308" s="20"/>
      <c r="F308" s="20"/>
      <c r="G308" s="17"/>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783</v>
      </c>
      <c r="C309" s="20"/>
      <c r="D309" s="20"/>
      <c r="E309" s="20"/>
      <c r="F309" s="20"/>
      <c r="G309" s="17"/>
      <c r="H309" s="62" t="s">
        <v>38</v>
      </c>
      <c r="I309" s="20"/>
      <c r="J309" s="20"/>
      <c r="K309" s="20"/>
      <c r="L309" s="20"/>
      <c r="M309" s="20"/>
      <c r="N309" s="20"/>
      <c r="O309" s="20"/>
      <c r="P309" s="20"/>
      <c r="Q309" s="20"/>
      <c r="R309" s="20"/>
      <c r="S309" s="15"/>
      <c r="T309" s="15"/>
      <c r="U309" s="15"/>
      <c r="V309" s="15"/>
      <c r="W309" s="15"/>
      <c r="X309" s="15"/>
      <c r="Y309" s="15"/>
      <c r="Z309" s="15"/>
      <c r="AA309" s="15"/>
    </row>
    <row r="310" spans="1:27" ht="318.75">
      <c r="A310" s="272">
        <v>45861</v>
      </c>
      <c r="B310" s="76" t="s">
        <v>640</v>
      </c>
      <c r="C310" s="20" t="s">
        <v>18</v>
      </c>
      <c r="D310" s="20" t="s">
        <v>19</v>
      </c>
      <c r="E310" s="20"/>
      <c r="F310" s="20"/>
      <c r="G310" s="116" t="s">
        <v>1080</v>
      </c>
      <c r="H310" s="61" t="s">
        <v>17</v>
      </c>
      <c r="I310" s="20"/>
      <c r="J310" s="20"/>
      <c r="K310" s="20"/>
      <c r="L310" s="20"/>
      <c r="M310" s="20"/>
      <c r="N310" s="20"/>
      <c r="O310" s="20"/>
      <c r="P310" s="20"/>
      <c r="Q310" s="20"/>
      <c r="R310" s="20"/>
      <c r="S310" s="15"/>
      <c r="T310" s="15"/>
      <c r="U310" s="15"/>
      <c r="V310" s="15"/>
      <c r="W310" s="15"/>
      <c r="X310" s="15"/>
      <c r="Y310" s="15"/>
      <c r="Z310" s="15"/>
      <c r="AA310" s="15"/>
    </row>
    <row r="311" spans="1:27" ht="89.25">
      <c r="A311" s="273"/>
      <c r="B311" s="76" t="s">
        <v>640</v>
      </c>
      <c r="C311" s="20" t="s">
        <v>18</v>
      </c>
      <c r="D311" s="20" t="s">
        <v>19</v>
      </c>
      <c r="E311" s="20"/>
      <c r="F311" s="20"/>
      <c r="G311" s="116" t="s">
        <v>1081</v>
      </c>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640</v>
      </c>
      <c r="C312" s="20"/>
      <c r="D312" s="20"/>
      <c r="E312" s="20"/>
      <c r="F312" s="20"/>
      <c r="G312" s="17"/>
      <c r="H312" s="55" t="s">
        <v>24</v>
      </c>
      <c r="I312" s="20"/>
      <c r="J312" s="20"/>
      <c r="K312" s="20"/>
      <c r="L312" s="20"/>
      <c r="M312" s="20"/>
      <c r="N312" s="20"/>
      <c r="O312" s="20"/>
      <c r="P312" s="20"/>
      <c r="Q312" s="20"/>
      <c r="R312" s="20"/>
      <c r="S312" s="15"/>
      <c r="T312" s="15"/>
      <c r="U312" s="15"/>
      <c r="V312" s="15"/>
      <c r="W312" s="15"/>
      <c r="X312" s="15"/>
      <c r="Y312" s="15"/>
      <c r="Z312" s="15"/>
      <c r="AA312" s="15"/>
    </row>
    <row r="313" spans="1:27" ht="14.25">
      <c r="A313" s="273"/>
      <c r="B313" s="76" t="s">
        <v>640</v>
      </c>
      <c r="C313" s="20"/>
      <c r="D313" s="20"/>
      <c r="E313" s="78"/>
      <c r="F313" s="78"/>
      <c r="G313" s="17"/>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640</v>
      </c>
      <c r="C314" s="20"/>
      <c r="D314" s="20"/>
      <c r="E314" s="20"/>
      <c r="F314" s="20"/>
      <c r="G314" s="17"/>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78</v>
      </c>
      <c r="C315" s="20"/>
      <c r="D315" s="20"/>
      <c r="E315" s="20"/>
      <c r="F315" s="20"/>
      <c r="G315" s="17"/>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v>
      </c>
      <c r="C316" s="20"/>
      <c r="D316" s="20"/>
      <c r="E316" s="20"/>
      <c r="F316" s="20"/>
      <c r="G316" s="16"/>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78</v>
      </c>
      <c r="C317" s="20"/>
      <c r="D317" s="20"/>
      <c r="E317" s="20"/>
      <c r="F317" s="20"/>
      <c r="G317" s="17"/>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78</v>
      </c>
      <c r="C318" s="20"/>
      <c r="D318" s="20"/>
      <c r="E318" s="20"/>
      <c r="F318" s="20"/>
      <c r="G318" s="17"/>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51</v>
      </c>
      <c r="C319" s="20"/>
      <c r="D319" s="20"/>
      <c r="E319" s="20"/>
      <c r="F319" s="20"/>
      <c r="G319" s="17"/>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51</v>
      </c>
      <c r="C320" s="20"/>
      <c r="D320" s="20"/>
      <c r="E320" s="20"/>
      <c r="F320" s="20"/>
      <c r="G320" s="17"/>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51</v>
      </c>
      <c r="C321" s="20"/>
      <c r="D321" s="20"/>
      <c r="E321" s="20"/>
      <c r="F321" s="20"/>
      <c r="G321" s="17"/>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51</v>
      </c>
      <c r="C322" s="20"/>
      <c r="D322" s="20"/>
      <c r="E322" s="20"/>
      <c r="F322" s="20"/>
      <c r="G322" s="17"/>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51</v>
      </c>
      <c r="C323" s="20"/>
      <c r="D323" s="20"/>
      <c r="E323" s="20"/>
      <c r="F323" s="20"/>
      <c r="G323" s="17"/>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45862</v>
      </c>
      <c r="B324" s="76" t="s">
        <v>640</v>
      </c>
      <c r="C324" s="20"/>
      <c r="D324" s="20"/>
      <c r="E324" s="20"/>
      <c r="F324" s="20"/>
      <c r="G324" s="17"/>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640</v>
      </c>
      <c r="C325" s="20"/>
      <c r="D325" s="20"/>
      <c r="E325" s="20"/>
      <c r="F325" s="20"/>
      <c r="G325" s="17"/>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640</v>
      </c>
      <c r="C326" s="20"/>
      <c r="D326" s="20"/>
      <c r="E326" s="20"/>
      <c r="F326" s="20"/>
      <c r="G326" s="16"/>
      <c r="H326" s="55" t="s">
        <v>24</v>
      </c>
      <c r="I326" s="20"/>
      <c r="J326" s="20"/>
      <c r="K326" s="20"/>
      <c r="L326" s="20"/>
      <c r="M326" s="20"/>
      <c r="N326" s="20"/>
      <c r="O326" s="20"/>
      <c r="P326" s="20"/>
      <c r="Q326" s="20"/>
      <c r="R326" s="20"/>
      <c r="S326" s="15"/>
      <c r="T326" s="15"/>
      <c r="U326" s="15"/>
      <c r="V326" s="15"/>
      <c r="W326" s="15"/>
      <c r="X326" s="15"/>
      <c r="Y326" s="15"/>
      <c r="Z326" s="15"/>
      <c r="AA326" s="15"/>
    </row>
    <row r="327" spans="1:27" ht="12.75">
      <c r="A327" s="273"/>
      <c r="B327" s="76" t="s">
        <v>640</v>
      </c>
      <c r="C327" s="20"/>
      <c r="D327" s="20"/>
      <c r="E327" s="20"/>
      <c r="F327" s="20"/>
      <c r="G327" s="17"/>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640</v>
      </c>
      <c r="C328" s="20"/>
      <c r="D328" s="20"/>
      <c r="E328" s="20"/>
      <c r="F328" s="20"/>
      <c r="G328" s="17"/>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78</v>
      </c>
      <c r="C329" s="20"/>
      <c r="D329" s="20"/>
      <c r="E329" s="20"/>
      <c r="F329" s="20"/>
      <c r="G329" s="75"/>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78</v>
      </c>
      <c r="C330" s="20"/>
      <c r="D330" s="20"/>
      <c r="E330" s="20"/>
      <c r="F330" s="20"/>
      <c r="G330" s="17"/>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78</v>
      </c>
      <c r="C331" s="20"/>
      <c r="D331" s="20"/>
      <c r="E331" s="20"/>
      <c r="F331" s="20"/>
      <c r="G331" s="17"/>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78</v>
      </c>
      <c r="C332" s="20"/>
      <c r="D332" s="20"/>
      <c r="E332" s="20"/>
      <c r="F332" s="20"/>
      <c r="G332" s="17"/>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783</v>
      </c>
      <c r="C333" s="20"/>
      <c r="D333" s="20"/>
      <c r="E333" s="20"/>
      <c r="F333" s="20"/>
      <c r="G333" s="17"/>
      <c r="H333" s="55" t="s">
        <v>34</v>
      </c>
      <c r="I333" s="20"/>
      <c r="J333" s="20"/>
      <c r="K333" s="20"/>
      <c r="L333" s="20"/>
      <c r="M333" s="20"/>
      <c r="N333" s="20"/>
      <c r="O333" s="20"/>
      <c r="P333" s="20"/>
      <c r="Q333" s="20"/>
      <c r="R333" s="20"/>
      <c r="S333" s="15"/>
      <c r="T333" s="15"/>
      <c r="U333" s="15"/>
      <c r="V333" s="15"/>
      <c r="W333" s="15"/>
      <c r="X333" s="15"/>
      <c r="Y333" s="15"/>
      <c r="Z333" s="15"/>
      <c r="AA333" s="15"/>
    </row>
    <row r="334" spans="1:27" ht="12.75">
      <c r="A334" s="273"/>
      <c r="B334" s="76" t="s">
        <v>783</v>
      </c>
      <c r="C334" s="20"/>
      <c r="D334" s="20"/>
      <c r="E334" s="20"/>
      <c r="F334" s="20"/>
      <c r="G334" s="17"/>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783</v>
      </c>
      <c r="C335" s="20"/>
      <c r="D335" s="20"/>
      <c r="E335" s="20"/>
      <c r="F335" s="20"/>
      <c r="G335" s="17"/>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783</v>
      </c>
      <c r="C336" s="20"/>
      <c r="D336" s="20"/>
      <c r="E336" s="20"/>
      <c r="F336" s="20"/>
      <c r="G336" s="17"/>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783</v>
      </c>
      <c r="C337" s="20"/>
      <c r="D337" s="20"/>
      <c r="E337" s="20"/>
      <c r="F337" s="20"/>
      <c r="G337" s="17"/>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45863</v>
      </c>
      <c r="B338" s="76" t="s">
        <v>640</v>
      </c>
      <c r="C338" s="20"/>
      <c r="D338" s="20"/>
      <c r="E338" s="20"/>
      <c r="F338" s="20"/>
      <c r="G338" s="20"/>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640</v>
      </c>
      <c r="C339" s="20"/>
      <c r="D339" s="20"/>
      <c r="E339" s="20"/>
      <c r="F339" s="20"/>
      <c r="G339" s="20"/>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640</v>
      </c>
      <c r="C340" s="20"/>
      <c r="D340" s="20"/>
      <c r="E340" s="20"/>
      <c r="F340" s="20"/>
      <c r="G340" s="20"/>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640</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78</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25.5">
      <c r="A343" s="273"/>
      <c r="B343" s="76" t="s">
        <v>78</v>
      </c>
      <c r="C343" s="20" t="s">
        <v>18</v>
      </c>
      <c r="D343" s="20" t="s">
        <v>19</v>
      </c>
      <c r="E343" s="20" t="s">
        <v>1082</v>
      </c>
      <c r="F343" s="20"/>
      <c r="G343" s="20" t="s">
        <v>1083</v>
      </c>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78</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78</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78</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783</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783</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783</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783</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783</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45864</v>
      </c>
      <c r="B352" s="76" t="s">
        <v>640</v>
      </c>
      <c r="C352" s="20"/>
      <c r="D352" s="20"/>
      <c r="E352" s="20"/>
      <c r="F352" s="20"/>
      <c r="G352" s="20"/>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640</v>
      </c>
      <c r="C353" s="20"/>
      <c r="D353" s="20"/>
      <c r="E353" s="20"/>
      <c r="F353" s="20"/>
      <c r="G353" s="20"/>
      <c r="H353" s="55" t="s">
        <v>22</v>
      </c>
      <c r="I353" s="20"/>
      <c r="J353" s="20"/>
      <c r="K353" s="20"/>
      <c r="L353" s="20"/>
      <c r="M353" s="20"/>
      <c r="N353" s="20"/>
      <c r="O353" s="20"/>
      <c r="P353" s="20"/>
      <c r="Q353" s="20"/>
      <c r="R353" s="20"/>
      <c r="S353" s="15"/>
      <c r="T353" s="15"/>
      <c r="U353" s="15"/>
      <c r="V353" s="15"/>
      <c r="W353" s="15"/>
      <c r="X353" s="15"/>
      <c r="Y353" s="15"/>
      <c r="Z353" s="15"/>
      <c r="AA353" s="15"/>
    </row>
    <row r="354" spans="1:27" ht="12.75">
      <c r="A354" s="273"/>
      <c r="B354" s="76" t="s">
        <v>640</v>
      </c>
      <c r="C354" s="20"/>
      <c r="D354" s="20"/>
      <c r="E354" s="20"/>
      <c r="F354" s="20"/>
      <c r="G354" s="20"/>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78</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78</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78</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78</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78</v>
      </c>
      <c r="C359" s="20"/>
      <c r="D359" s="20"/>
      <c r="E359" s="20"/>
      <c r="F359" s="20"/>
      <c r="G359" s="20"/>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78</v>
      </c>
      <c r="C360" s="20" t="s">
        <v>102</v>
      </c>
      <c r="D360" s="20" t="s">
        <v>19</v>
      </c>
      <c r="E360" s="20"/>
      <c r="F360" s="20"/>
      <c r="G360" s="120" t="s">
        <v>1084</v>
      </c>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78</v>
      </c>
      <c r="C361" s="20"/>
      <c r="D361" s="20"/>
      <c r="E361" s="20"/>
      <c r="F361" s="20"/>
      <c r="G361" s="76"/>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78</v>
      </c>
      <c r="C362" s="20"/>
      <c r="D362" s="20"/>
      <c r="E362" s="20"/>
      <c r="F362" s="20"/>
      <c r="G362" s="76"/>
      <c r="H362" s="55" t="s">
        <v>35</v>
      </c>
      <c r="I362" s="20"/>
      <c r="J362" s="20"/>
      <c r="K362" s="20"/>
      <c r="L362" s="20"/>
      <c r="M362" s="20"/>
      <c r="N362" s="20"/>
      <c r="O362" s="20"/>
      <c r="P362" s="20"/>
      <c r="Q362" s="20"/>
      <c r="R362" s="20"/>
      <c r="S362" s="15"/>
      <c r="T362" s="15"/>
      <c r="U362" s="15"/>
      <c r="V362" s="15"/>
      <c r="W362" s="15"/>
      <c r="X362" s="15"/>
      <c r="Y362" s="15"/>
      <c r="Z362" s="15"/>
      <c r="AA362" s="15"/>
    </row>
    <row r="363" spans="1:27" ht="12.75">
      <c r="A363" s="273"/>
      <c r="B363" s="76" t="s">
        <v>78</v>
      </c>
      <c r="C363" s="20"/>
      <c r="D363" s="20"/>
      <c r="E363" s="97"/>
      <c r="F363" s="20"/>
      <c r="G363" s="20"/>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78</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45865</v>
      </c>
      <c r="B366" s="76" t="s">
        <v>640</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89.25">
      <c r="A367" s="273"/>
      <c r="B367" s="76" t="s">
        <v>640</v>
      </c>
      <c r="C367" s="20" t="s">
        <v>41</v>
      </c>
      <c r="D367" s="20" t="s">
        <v>19</v>
      </c>
      <c r="E367" s="20"/>
      <c r="F367" s="20"/>
      <c r="G367" s="116" t="s">
        <v>1085</v>
      </c>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640</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78</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38.25">
      <c r="A370" s="273"/>
      <c r="B370" s="76" t="s">
        <v>78</v>
      </c>
      <c r="C370" s="20" t="s">
        <v>18</v>
      </c>
      <c r="D370" s="20" t="s">
        <v>19</v>
      </c>
      <c r="E370" s="20"/>
      <c r="F370" s="20"/>
      <c r="G370" s="116" t="s">
        <v>1086</v>
      </c>
      <c r="H370" s="55" t="s">
        <v>26</v>
      </c>
      <c r="I370" s="20"/>
      <c r="J370" s="20"/>
      <c r="K370" s="20"/>
      <c r="L370" s="20"/>
      <c r="M370" s="20"/>
      <c r="N370" s="20"/>
      <c r="O370" s="20"/>
      <c r="P370" s="20"/>
      <c r="Q370" s="20"/>
      <c r="R370" s="20"/>
      <c r="S370" s="15"/>
      <c r="T370" s="15"/>
      <c r="U370" s="15"/>
      <c r="V370" s="15"/>
      <c r="W370" s="15"/>
      <c r="X370" s="15"/>
      <c r="Y370" s="15"/>
      <c r="Z370" s="15"/>
      <c r="AA370" s="15"/>
    </row>
    <row r="371" spans="1:27" ht="63.75">
      <c r="A371" s="273"/>
      <c r="B371" s="76" t="s">
        <v>78</v>
      </c>
      <c r="C371" s="20" t="s">
        <v>41</v>
      </c>
      <c r="D371" s="20" t="s">
        <v>19</v>
      </c>
      <c r="E371" s="20"/>
      <c r="F371" s="20"/>
      <c r="G371" s="116" t="s">
        <v>1087</v>
      </c>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78</v>
      </c>
      <c r="C372" s="20"/>
      <c r="D372" s="20"/>
      <c r="E372" s="20"/>
      <c r="F372" s="20"/>
      <c r="G372" s="20"/>
      <c r="H372" s="55" t="s">
        <v>28</v>
      </c>
      <c r="I372" s="20"/>
      <c r="J372" s="20"/>
      <c r="K372" s="20"/>
      <c r="L372" s="20"/>
      <c r="M372" s="20"/>
      <c r="N372" s="20"/>
      <c r="O372" s="20"/>
      <c r="P372" s="20"/>
      <c r="Q372" s="20"/>
      <c r="R372" s="20"/>
      <c r="S372" s="15"/>
      <c r="T372" s="15"/>
      <c r="U372" s="15"/>
      <c r="V372" s="15"/>
      <c r="W372" s="15"/>
      <c r="X372" s="15"/>
      <c r="Y372" s="15"/>
      <c r="Z372" s="15"/>
      <c r="AA372" s="15"/>
    </row>
    <row r="373" spans="1:27" ht="89.25">
      <c r="A373" s="273"/>
      <c r="B373" s="76" t="s">
        <v>78</v>
      </c>
      <c r="C373" s="20" t="s">
        <v>41</v>
      </c>
      <c r="D373" s="20" t="s">
        <v>31</v>
      </c>
      <c r="E373" s="20"/>
      <c r="F373" s="20"/>
      <c r="G373" s="116" t="s">
        <v>1088</v>
      </c>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78</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783</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783</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783</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783</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783</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2.75">
      <c r="A380" s="272">
        <v>45866</v>
      </c>
      <c r="B380" s="76" t="s">
        <v>640</v>
      </c>
      <c r="C380" s="20"/>
      <c r="D380" s="20"/>
      <c r="E380" s="20"/>
      <c r="F380" s="20"/>
      <c r="G380" s="20"/>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640</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640</v>
      </c>
      <c r="C382" s="20"/>
      <c r="D382" s="20"/>
      <c r="E382" s="20"/>
      <c r="F382" s="20"/>
      <c r="G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640</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640</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78</v>
      </c>
      <c r="C385" s="20"/>
      <c r="D385" s="20"/>
      <c r="E385" s="20"/>
      <c r="F385" s="20"/>
      <c r="G385" s="20"/>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78</v>
      </c>
      <c r="C386" s="20"/>
      <c r="D386" s="20"/>
      <c r="E386" s="20"/>
      <c r="F386" s="20"/>
      <c r="G386" s="20"/>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c r="D387" s="20"/>
      <c r="E387" s="20"/>
      <c r="F387" s="20"/>
      <c r="G387" s="76"/>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78</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78</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632</v>
      </c>
      <c r="C390" s="20"/>
      <c r="D390" s="20"/>
      <c r="E390" s="20"/>
      <c r="F390" s="20"/>
      <c r="G390" s="7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632</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632</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632</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row r="394" spans="1:27" ht="51">
      <c r="A394" s="272">
        <v>45867</v>
      </c>
      <c r="B394" s="76" t="s">
        <v>640</v>
      </c>
      <c r="C394" s="20" t="s">
        <v>18</v>
      </c>
      <c r="D394" s="20" t="s">
        <v>19</v>
      </c>
      <c r="E394" s="20"/>
      <c r="F394" s="20"/>
      <c r="G394" s="116" t="s">
        <v>1089</v>
      </c>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640</v>
      </c>
      <c r="C395" s="20"/>
      <c r="D395" s="20"/>
      <c r="E395" s="20"/>
      <c r="F395" s="20"/>
      <c r="G395" s="20"/>
      <c r="H395" s="55" t="s">
        <v>22</v>
      </c>
      <c r="I395" s="20"/>
      <c r="J395" s="20"/>
      <c r="K395" s="20"/>
      <c r="L395" s="20"/>
      <c r="M395" s="20"/>
      <c r="N395" s="20"/>
      <c r="O395" s="20"/>
      <c r="P395" s="20"/>
      <c r="Q395" s="20"/>
      <c r="R395" s="20"/>
      <c r="S395" s="15"/>
      <c r="T395" s="15"/>
      <c r="U395" s="15"/>
      <c r="V395" s="15"/>
      <c r="W395" s="15"/>
      <c r="X395" s="15"/>
      <c r="Y395" s="15"/>
      <c r="Z395" s="15"/>
      <c r="AA395" s="15"/>
    </row>
    <row r="396" spans="1:27" ht="165.75">
      <c r="A396" s="273"/>
      <c r="B396" s="76" t="s">
        <v>640</v>
      </c>
      <c r="C396" s="20" t="s">
        <v>18</v>
      </c>
      <c r="D396" s="20" t="s">
        <v>19</v>
      </c>
      <c r="E396" s="20" t="s">
        <v>1082</v>
      </c>
      <c r="F396" s="20"/>
      <c r="G396" s="20" t="s">
        <v>1090</v>
      </c>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640</v>
      </c>
      <c r="C397" s="20"/>
      <c r="D397" s="20"/>
      <c r="E397" s="20"/>
      <c r="F397" s="20"/>
      <c r="G397" s="20"/>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640</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78</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78</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78</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783</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76.5">
      <c r="A404" s="273"/>
      <c r="B404" s="76" t="s">
        <v>783</v>
      </c>
      <c r="C404" s="20"/>
      <c r="D404" s="20"/>
      <c r="E404" s="20"/>
      <c r="F404" s="20"/>
      <c r="G404" s="116" t="s">
        <v>1091</v>
      </c>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783</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783</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783</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45868</v>
      </c>
      <c r="B408" s="76" t="s">
        <v>640</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640</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640</v>
      </c>
      <c r="C410" s="20"/>
      <c r="D410" s="50"/>
      <c r="E410" s="50"/>
      <c r="F410" s="50"/>
      <c r="G410" s="20"/>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640</v>
      </c>
      <c r="C411" s="20"/>
      <c r="D411" s="50"/>
      <c r="E411" s="50"/>
      <c r="F411" s="50"/>
      <c r="G411" s="20"/>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640</v>
      </c>
      <c r="C412" s="20" t="s">
        <v>18</v>
      </c>
      <c r="D412" s="50" t="s">
        <v>19</v>
      </c>
      <c r="E412" s="50"/>
      <c r="F412" s="50"/>
      <c r="G412" s="120" t="s">
        <v>1092</v>
      </c>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78</v>
      </c>
      <c r="C413" s="20" t="s">
        <v>18</v>
      </c>
      <c r="D413" s="50" t="s">
        <v>19</v>
      </c>
      <c r="E413" s="50"/>
      <c r="F413" s="50"/>
      <c r="G413" s="76" t="s">
        <v>1093</v>
      </c>
      <c r="H413" s="55" t="s">
        <v>27</v>
      </c>
      <c r="I413" s="20"/>
      <c r="J413" s="20"/>
      <c r="K413" s="20"/>
      <c r="L413" s="20"/>
      <c r="M413" s="20"/>
      <c r="N413" s="20"/>
      <c r="O413" s="20"/>
      <c r="P413" s="20"/>
      <c r="Q413" s="20"/>
      <c r="R413" s="20"/>
      <c r="S413" s="15"/>
      <c r="T413" s="15"/>
      <c r="U413" s="15"/>
      <c r="V413" s="15"/>
      <c r="W413" s="15"/>
      <c r="X413" s="15"/>
      <c r="Y413" s="15"/>
      <c r="Z413" s="15"/>
      <c r="AA413" s="15"/>
    </row>
    <row r="414" spans="1:27" ht="178.5">
      <c r="A414" s="273"/>
      <c r="B414" s="76" t="s">
        <v>78</v>
      </c>
      <c r="C414" s="20" t="s">
        <v>41</v>
      </c>
      <c r="D414" s="50" t="s">
        <v>19</v>
      </c>
      <c r="E414" s="50"/>
      <c r="F414" s="50"/>
      <c r="G414" s="65" t="s">
        <v>1094</v>
      </c>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78</v>
      </c>
      <c r="C415" s="20" t="s">
        <v>41</v>
      </c>
      <c r="D415" s="50" t="s">
        <v>19</v>
      </c>
      <c r="E415" s="50"/>
      <c r="F415" s="50"/>
      <c r="G415" s="128" t="s">
        <v>1095</v>
      </c>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78</v>
      </c>
      <c r="C416" s="20"/>
      <c r="D416" s="50"/>
      <c r="E416" s="50"/>
      <c r="F416" s="50"/>
      <c r="G416" s="20"/>
      <c r="H416" s="55" t="s">
        <v>30</v>
      </c>
      <c r="I416" s="20"/>
      <c r="J416" s="20"/>
      <c r="K416" s="20"/>
      <c r="L416" s="20"/>
      <c r="M416" s="20"/>
      <c r="N416" s="20"/>
      <c r="O416" s="20"/>
      <c r="P416" s="20"/>
      <c r="Q416" s="20"/>
      <c r="R416" s="20"/>
      <c r="S416" s="15"/>
      <c r="T416" s="15"/>
      <c r="U416" s="15"/>
      <c r="V416" s="15"/>
      <c r="W416" s="15"/>
      <c r="X416" s="15"/>
      <c r="Y416" s="15"/>
      <c r="Z416" s="15"/>
      <c r="AA416" s="15"/>
    </row>
    <row r="417" spans="1:27" ht="369.75">
      <c r="A417" s="273"/>
      <c r="B417" s="76" t="s">
        <v>78</v>
      </c>
      <c r="C417" s="20" t="s">
        <v>41</v>
      </c>
      <c r="D417" s="50" t="s">
        <v>19</v>
      </c>
      <c r="E417" s="50"/>
      <c r="F417" s="50"/>
      <c r="G417" s="20" t="s">
        <v>1096</v>
      </c>
      <c r="H417" s="55" t="s">
        <v>34</v>
      </c>
      <c r="I417" s="20"/>
      <c r="J417" s="20"/>
      <c r="K417" s="20"/>
      <c r="L417" s="20"/>
      <c r="M417" s="20"/>
      <c r="N417" s="20"/>
      <c r="O417" s="20"/>
      <c r="P417" s="20"/>
      <c r="Q417" s="20"/>
      <c r="R417" s="20"/>
      <c r="S417" s="15"/>
      <c r="T417" s="15"/>
      <c r="U417" s="15"/>
      <c r="V417" s="15"/>
      <c r="W417" s="15"/>
      <c r="X417" s="15"/>
      <c r="Y417" s="15"/>
      <c r="Z417" s="15"/>
      <c r="AA417" s="15"/>
    </row>
    <row r="418" spans="1:27" ht="178.5">
      <c r="A418" s="273"/>
      <c r="B418" s="76" t="s">
        <v>78</v>
      </c>
      <c r="C418" s="20" t="s">
        <v>41</v>
      </c>
      <c r="D418" s="50" t="s">
        <v>19</v>
      </c>
      <c r="E418" s="50"/>
      <c r="F418" s="50"/>
      <c r="G418" s="20" t="s">
        <v>1097</v>
      </c>
      <c r="H418" s="55" t="s">
        <v>35</v>
      </c>
      <c r="I418" s="20"/>
      <c r="J418" s="20"/>
      <c r="K418" s="20"/>
      <c r="L418" s="20"/>
      <c r="M418" s="20"/>
      <c r="N418" s="20"/>
      <c r="O418" s="20"/>
      <c r="P418" s="20"/>
      <c r="Q418" s="20"/>
      <c r="R418" s="20"/>
      <c r="S418" s="15"/>
      <c r="T418" s="15"/>
      <c r="U418" s="15"/>
      <c r="V418" s="15"/>
      <c r="W418" s="15"/>
      <c r="X418" s="15"/>
      <c r="Y418" s="15"/>
      <c r="Z418" s="15"/>
      <c r="AA418" s="15"/>
    </row>
    <row r="419" spans="1:27" ht="331.5">
      <c r="A419" s="273"/>
      <c r="B419" s="76" t="s">
        <v>783</v>
      </c>
      <c r="C419" s="20"/>
      <c r="D419" s="50"/>
      <c r="E419" s="50"/>
      <c r="F419" s="50"/>
      <c r="G419" s="20" t="s">
        <v>1098</v>
      </c>
      <c r="H419" s="55" t="s">
        <v>36</v>
      </c>
      <c r="I419" s="20"/>
      <c r="J419" s="20"/>
      <c r="K419" s="20"/>
      <c r="L419" s="20"/>
      <c r="M419" s="20"/>
      <c r="N419" s="20"/>
      <c r="O419" s="20"/>
      <c r="P419" s="20"/>
      <c r="Q419" s="20"/>
      <c r="R419" s="20"/>
      <c r="S419" s="15"/>
      <c r="T419" s="15"/>
      <c r="U419" s="15"/>
      <c r="V419" s="15"/>
      <c r="W419" s="15"/>
      <c r="X419" s="15"/>
      <c r="Y419" s="15"/>
      <c r="Z419" s="15"/>
      <c r="AA419" s="15"/>
    </row>
    <row r="420" spans="1:27" ht="15" customHeight="1">
      <c r="A420" s="273"/>
      <c r="B420" s="76" t="s">
        <v>783</v>
      </c>
      <c r="C420" s="20"/>
      <c r="D420" s="50"/>
      <c r="E420" s="50"/>
      <c r="F420" s="50"/>
      <c r="G420" s="20"/>
      <c r="H420" s="55" t="s">
        <v>37</v>
      </c>
      <c r="I420" s="20"/>
      <c r="J420" s="20"/>
      <c r="K420" s="20"/>
      <c r="L420" s="20"/>
      <c r="M420" s="20"/>
      <c r="N420" s="20"/>
      <c r="O420" s="20"/>
      <c r="P420" s="20"/>
      <c r="Q420" s="20"/>
      <c r="R420" s="20"/>
      <c r="S420" s="15"/>
      <c r="T420" s="15"/>
      <c r="U420" s="15"/>
      <c r="V420" s="15"/>
      <c r="W420" s="15"/>
      <c r="X420" s="15"/>
      <c r="Y420" s="15"/>
      <c r="Z420" s="15"/>
      <c r="AA420" s="15"/>
    </row>
    <row r="421" spans="1:27" ht="12.75">
      <c r="A421" s="274"/>
      <c r="B421" s="76" t="s">
        <v>783</v>
      </c>
      <c r="C421" s="20"/>
      <c r="D421" s="50"/>
      <c r="E421" s="50"/>
      <c r="F421" s="50"/>
      <c r="G421" s="20"/>
      <c r="H421" s="98" t="s">
        <v>38</v>
      </c>
      <c r="I421" s="20"/>
      <c r="J421" s="20"/>
      <c r="K421" s="20"/>
      <c r="L421" s="20"/>
      <c r="M421" s="20"/>
      <c r="N421" s="20"/>
      <c r="O421" s="20"/>
      <c r="P421" s="20"/>
      <c r="Q421" s="20"/>
      <c r="R421" s="20"/>
      <c r="S421" s="15"/>
      <c r="T421" s="15"/>
      <c r="U421" s="15"/>
      <c r="V421" s="15"/>
      <c r="W421" s="15"/>
      <c r="X421" s="15"/>
      <c r="Y421" s="15"/>
      <c r="Z421" s="15"/>
      <c r="AA421" s="15"/>
    </row>
    <row r="422" spans="1:27" ht="12.75">
      <c r="A422" s="272">
        <v>45869</v>
      </c>
      <c r="B422" s="76" t="s">
        <v>640</v>
      </c>
      <c r="C422" s="20"/>
      <c r="D422" s="50"/>
      <c r="E422" s="50"/>
      <c r="F422" s="50"/>
      <c r="G422" s="20"/>
      <c r="H422" s="61" t="s">
        <v>17</v>
      </c>
      <c r="I422" s="20"/>
      <c r="J422" s="20"/>
      <c r="K422" s="20"/>
      <c r="L422" s="20"/>
      <c r="M422" s="20"/>
      <c r="N422" s="20"/>
      <c r="O422" s="20"/>
      <c r="P422" s="20"/>
      <c r="Q422" s="20"/>
      <c r="R422" s="20"/>
      <c r="S422" s="15"/>
      <c r="T422" s="15"/>
      <c r="U422" s="15"/>
      <c r="V422" s="15"/>
      <c r="W422" s="15"/>
      <c r="X422" s="15"/>
      <c r="Y422" s="15"/>
      <c r="Z422" s="15"/>
      <c r="AA422" s="15"/>
    </row>
    <row r="423" spans="1:27" ht="12.75">
      <c r="A423" s="273"/>
      <c r="B423" s="76" t="s">
        <v>640</v>
      </c>
      <c r="C423" s="20"/>
      <c r="D423" s="50"/>
      <c r="E423" s="50"/>
      <c r="F423" s="50"/>
      <c r="G423" s="20"/>
      <c r="H423" s="55" t="s">
        <v>22</v>
      </c>
      <c r="I423" s="20"/>
      <c r="J423" s="20"/>
      <c r="K423" s="20"/>
      <c r="L423" s="20"/>
      <c r="M423" s="20"/>
      <c r="N423" s="20"/>
      <c r="O423" s="20"/>
      <c r="P423" s="20"/>
      <c r="Q423" s="20"/>
      <c r="R423" s="20"/>
      <c r="S423" s="15"/>
      <c r="T423" s="15"/>
      <c r="U423" s="15"/>
      <c r="V423" s="15"/>
      <c r="W423" s="15"/>
      <c r="X423" s="15"/>
      <c r="Y423" s="15"/>
      <c r="Z423" s="15"/>
      <c r="AA423" s="15"/>
    </row>
    <row r="424" spans="1:27" ht="12.75">
      <c r="A424" s="273"/>
      <c r="B424" s="76" t="s">
        <v>640</v>
      </c>
      <c r="C424" s="20"/>
      <c r="D424" s="50"/>
      <c r="E424" s="50"/>
      <c r="F424" s="50"/>
      <c r="G424" s="20"/>
      <c r="H424" s="55" t="s">
        <v>24</v>
      </c>
      <c r="I424" s="20"/>
      <c r="J424" s="20"/>
      <c r="K424" s="20"/>
      <c r="L424" s="20"/>
      <c r="M424" s="20"/>
      <c r="N424" s="20"/>
      <c r="O424" s="20"/>
      <c r="P424" s="20"/>
      <c r="Q424" s="20"/>
      <c r="R424" s="20"/>
      <c r="S424" s="15"/>
      <c r="T424" s="15"/>
      <c r="U424" s="15"/>
      <c r="V424" s="15"/>
      <c r="W424" s="15"/>
      <c r="X424" s="15"/>
      <c r="Y424" s="15"/>
      <c r="Z424" s="15"/>
      <c r="AA424" s="15"/>
    </row>
    <row r="425" spans="1:27" ht="12.75">
      <c r="A425" s="273"/>
      <c r="B425" s="76" t="s">
        <v>640</v>
      </c>
      <c r="C425" s="20"/>
      <c r="D425" s="50"/>
      <c r="E425" s="50"/>
      <c r="F425" s="50"/>
      <c r="G425" s="20"/>
      <c r="H425" s="55" t="s">
        <v>25</v>
      </c>
      <c r="I425" s="20"/>
      <c r="J425" s="20"/>
      <c r="K425" s="20"/>
      <c r="L425" s="20"/>
      <c r="M425" s="20"/>
      <c r="N425" s="20"/>
      <c r="O425" s="20"/>
      <c r="P425" s="20"/>
      <c r="Q425" s="20"/>
      <c r="R425" s="20"/>
      <c r="S425" s="15"/>
      <c r="T425" s="15"/>
      <c r="U425" s="15"/>
      <c r="V425" s="15"/>
      <c r="W425" s="15"/>
      <c r="X425" s="15"/>
      <c r="Y425" s="15"/>
      <c r="Z425" s="15"/>
      <c r="AA425" s="15"/>
    </row>
    <row r="426" spans="1:27" ht="12.75">
      <c r="A426" s="273"/>
      <c r="B426" s="76" t="s">
        <v>640</v>
      </c>
      <c r="C426" s="20"/>
      <c r="D426" s="50"/>
      <c r="E426" s="50"/>
      <c r="F426" s="50"/>
      <c r="G426" s="76"/>
      <c r="H426" s="55" t="s">
        <v>26</v>
      </c>
      <c r="I426" s="20"/>
      <c r="J426" s="20"/>
      <c r="K426" s="20"/>
      <c r="L426" s="20"/>
      <c r="M426" s="20"/>
      <c r="N426" s="20"/>
      <c r="O426" s="20"/>
      <c r="P426" s="20"/>
      <c r="Q426" s="20"/>
      <c r="R426" s="20"/>
      <c r="S426" s="15"/>
      <c r="T426" s="15"/>
      <c r="U426" s="15"/>
      <c r="V426" s="15"/>
      <c r="W426" s="15"/>
      <c r="X426" s="15"/>
      <c r="Y426" s="15"/>
      <c r="Z426" s="15"/>
      <c r="AA426" s="15"/>
    </row>
    <row r="427" spans="1:27" ht="12.75">
      <c r="A427" s="273"/>
      <c r="B427" s="76" t="s">
        <v>78</v>
      </c>
      <c r="C427" s="20" t="s">
        <v>41</v>
      </c>
      <c r="D427" s="50" t="s">
        <v>19</v>
      </c>
      <c r="E427" s="50"/>
      <c r="F427" s="50"/>
      <c r="G427" s="76" t="s">
        <v>1099</v>
      </c>
      <c r="H427" s="55" t="s">
        <v>27</v>
      </c>
      <c r="I427" s="20"/>
      <c r="J427" s="20"/>
      <c r="K427" s="20"/>
      <c r="L427" s="20"/>
      <c r="M427" s="20"/>
      <c r="N427" s="20"/>
      <c r="O427" s="20"/>
      <c r="P427" s="20"/>
      <c r="Q427" s="20"/>
      <c r="R427" s="20"/>
      <c r="S427" s="15"/>
      <c r="T427" s="15"/>
      <c r="U427" s="15"/>
      <c r="V427" s="15"/>
      <c r="W427" s="15"/>
      <c r="X427" s="15"/>
      <c r="Y427" s="15"/>
      <c r="Z427" s="15"/>
      <c r="AA427" s="15"/>
    </row>
    <row r="428" spans="1:27" ht="12.75">
      <c r="A428" s="273"/>
      <c r="B428" s="76" t="s">
        <v>78</v>
      </c>
      <c r="C428" s="20"/>
      <c r="D428" s="50"/>
      <c r="E428" s="50"/>
      <c r="F428" s="50"/>
      <c r="G428" s="20"/>
      <c r="H428" s="55" t="s">
        <v>28</v>
      </c>
      <c r="I428" s="20"/>
      <c r="J428" s="20"/>
      <c r="K428" s="20"/>
      <c r="L428" s="20"/>
      <c r="M428" s="20"/>
      <c r="N428" s="20"/>
      <c r="O428" s="20"/>
      <c r="P428" s="20"/>
      <c r="Q428" s="20"/>
      <c r="R428" s="20"/>
      <c r="S428" s="15"/>
      <c r="T428" s="15"/>
      <c r="U428" s="15"/>
      <c r="V428" s="15"/>
      <c r="W428" s="15"/>
      <c r="X428" s="15"/>
      <c r="Y428" s="15"/>
      <c r="Z428" s="15"/>
      <c r="AA428" s="15"/>
    </row>
    <row r="429" spans="1:27" ht="12.75">
      <c r="A429" s="273"/>
      <c r="B429" s="76" t="s">
        <v>78</v>
      </c>
      <c r="C429" s="20"/>
      <c r="D429" s="50"/>
      <c r="E429" s="50"/>
      <c r="F429" s="50"/>
      <c r="G429" s="76"/>
      <c r="H429" s="55" t="s">
        <v>29</v>
      </c>
      <c r="I429" s="20"/>
      <c r="J429" s="20"/>
      <c r="K429" s="20"/>
      <c r="L429" s="20"/>
      <c r="M429" s="20"/>
      <c r="N429" s="20"/>
      <c r="O429" s="20"/>
      <c r="P429" s="20"/>
      <c r="Q429" s="20"/>
      <c r="R429" s="20"/>
      <c r="S429" s="15"/>
      <c r="T429" s="15"/>
      <c r="U429" s="15"/>
      <c r="V429" s="15"/>
      <c r="W429" s="15"/>
      <c r="X429" s="15"/>
      <c r="Y429" s="15"/>
      <c r="Z429" s="15"/>
      <c r="AA429" s="15"/>
    </row>
    <row r="430" spans="1:27" ht="12.75">
      <c r="A430" s="273"/>
      <c r="B430" s="76" t="s">
        <v>78</v>
      </c>
      <c r="C430" s="20"/>
      <c r="D430" s="50"/>
      <c r="E430" s="50"/>
      <c r="F430" s="50"/>
      <c r="G430" s="20"/>
      <c r="H430" s="55" t="s">
        <v>30</v>
      </c>
      <c r="I430" s="20"/>
      <c r="J430" s="20"/>
      <c r="K430" s="20"/>
      <c r="L430" s="20"/>
      <c r="M430" s="20"/>
      <c r="N430" s="20"/>
      <c r="O430" s="20"/>
      <c r="P430" s="20"/>
      <c r="Q430" s="20"/>
      <c r="R430" s="20"/>
      <c r="S430" s="15"/>
      <c r="T430" s="15"/>
      <c r="U430" s="15"/>
      <c r="V430" s="15"/>
      <c r="W430" s="15"/>
      <c r="X430" s="15"/>
      <c r="Y430" s="15"/>
      <c r="Z430" s="15"/>
      <c r="AA430" s="15"/>
    </row>
    <row r="431" spans="1:27" ht="12.75">
      <c r="A431" s="273"/>
      <c r="B431" s="76" t="s">
        <v>78</v>
      </c>
      <c r="C431" s="20"/>
      <c r="D431" s="50"/>
      <c r="E431" s="50"/>
      <c r="F431" s="50"/>
      <c r="G431" s="20"/>
      <c r="H431" s="55" t="s">
        <v>34</v>
      </c>
      <c r="I431" s="20"/>
      <c r="J431" s="20"/>
      <c r="K431" s="20"/>
      <c r="L431" s="20"/>
      <c r="M431" s="20"/>
      <c r="N431" s="20"/>
      <c r="O431" s="20"/>
      <c r="P431" s="20"/>
      <c r="Q431" s="20"/>
      <c r="R431" s="20"/>
      <c r="S431" s="15"/>
      <c r="T431" s="15"/>
      <c r="U431" s="15"/>
      <c r="V431" s="15"/>
      <c r="W431" s="15"/>
      <c r="X431" s="15"/>
      <c r="Y431" s="15"/>
      <c r="Z431" s="15"/>
      <c r="AA431" s="15"/>
    </row>
    <row r="432" spans="1:27" ht="12.75">
      <c r="A432" s="273"/>
      <c r="B432" s="76" t="s">
        <v>78</v>
      </c>
      <c r="C432" s="20"/>
      <c r="D432" s="50"/>
      <c r="E432" s="50"/>
      <c r="F432" s="50"/>
      <c r="G432" s="20"/>
      <c r="H432" s="55" t="s">
        <v>35</v>
      </c>
      <c r="I432" s="20"/>
      <c r="J432" s="20"/>
      <c r="K432" s="20"/>
      <c r="L432" s="20"/>
      <c r="M432" s="20"/>
      <c r="N432" s="20"/>
      <c r="O432" s="20"/>
      <c r="P432" s="20"/>
      <c r="Q432" s="20"/>
      <c r="R432" s="20"/>
      <c r="S432" s="15"/>
      <c r="T432" s="15"/>
      <c r="U432" s="15"/>
      <c r="V432" s="15"/>
      <c r="W432" s="15"/>
      <c r="X432" s="15"/>
      <c r="Y432" s="15"/>
      <c r="Z432" s="15"/>
      <c r="AA432" s="15"/>
    </row>
    <row r="433" spans="1:27" ht="12.75">
      <c r="A433" s="273"/>
      <c r="B433" s="76" t="s">
        <v>78</v>
      </c>
      <c r="C433" s="20"/>
      <c r="D433" s="50"/>
      <c r="E433" s="50"/>
      <c r="F433" s="50"/>
      <c r="G433" s="20"/>
      <c r="H433" s="55" t="s">
        <v>36</v>
      </c>
      <c r="I433" s="20"/>
      <c r="J433" s="20"/>
      <c r="K433" s="20"/>
      <c r="L433" s="20"/>
      <c r="M433" s="20"/>
      <c r="N433" s="20"/>
      <c r="O433" s="20"/>
      <c r="P433" s="20"/>
      <c r="Q433" s="20"/>
      <c r="R433" s="20"/>
      <c r="S433" s="15"/>
      <c r="T433" s="15"/>
      <c r="U433" s="15"/>
      <c r="V433" s="15"/>
      <c r="W433" s="15"/>
      <c r="X433" s="15"/>
      <c r="Y433" s="15"/>
      <c r="Z433" s="15"/>
      <c r="AA433" s="15"/>
    </row>
    <row r="434" spans="1:27" ht="15" customHeight="1">
      <c r="A434" s="273"/>
      <c r="B434" s="76" t="s">
        <v>78</v>
      </c>
      <c r="C434" s="20"/>
      <c r="D434" s="50"/>
      <c r="E434" s="50"/>
      <c r="F434" s="50"/>
      <c r="G434" s="20"/>
      <c r="H434" s="55" t="s">
        <v>37</v>
      </c>
      <c r="I434" s="20"/>
      <c r="J434" s="20"/>
      <c r="K434" s="20"/>
      <c r="L434" s="20"/>
      <c r="M434" s="20"/>
      <c r="N434" s="20"/>
      <c r="O434" s="20"/>
      <c r="P434" s="20"/>
      <c r="Q434" s="20"/>
      <c r="R434" s="20"/>
      <c r="S434" s="15"/>
      <c r="T434" s="15"/>
      <c r="U434" s="15"/>
      <c r="V434" s="15"/>
      <c r="W434" s="15"/>
      <c r="X434" s="15"/>
      <c r="Y434" s="15"/>
      <c r="Z434" s="15"/>
      <c r="AA434" s="15"/>
    </row>
    <row r="435" spans="1:27" ht="12.75">
      <c r="A435" s="274"/>
      <c r="B435" s="76" t="s">
        <v>78</v>
      </c>
      <c r="C435" s="20"/>
      <c r="D435" s="50"/>
      <c r="E435" s="50"/>
      <c r="F435" s="50"/>
      <c r="G435" s="20"/>
      <c r="H435" s="98" t="s">
        <v>38</v>
      </c>
      <c r="I435" s="20"/>
      <c r="J435" s="20"/>
      <c r="K435" s="20"/>
      <c r="L435" s="20"/>
      <c r="M435" s="20"/>
      <c r="N435" s="20"/>
      <c r="O435" s="20"/>
      <c r="P435" s="20"/>
      <c r="Q435" s="20"/>
      <c r="R435" s="20"/>
      <c r="S435" s="15"/>
      <c r="T435" s="15"/>
      <c r="U435" s="15"/>
      <c r="V435" s="15"/>
      <c r="W435" s="15"/>
      <c r="X435" s="15"/>
      <c r="Y435" s="15"/>
      <c r="Z435" s="15"/>
      <c r="AA435" s="15"/>
    </row>
  </sheetData>
  <autoFilter ref="A1:AA421" xr:uid="{00000000-0009-0000-0000-00000B000000}"/>
  <customSheetViews>
    <customSheetView guid="{EE409CCF-41C7-4BE1-8A6A-F342F255A85B}" filter="1" showAutoFilter="1">
      <pageMargins left="0.7" right="0.7" top="0.75" bottom="0.75" header="0.3" footer="0.3"/>
      <autoFilter ref="A1:AA421" xr:uid="{9402271D-A409-413F-9CEC-26F9024D11D5}"/>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69" r:id="rId1" xr:uid="{00000000-0004-0000-0B00-000000000000}"/>
    <hyperlink ref="F70" r:id="rId2" xr:uid="{00000000-0004-0000-0B00-000001000000}"/>
    <hyperlink ref="G236" r:id="rId3" xr:uid="{00000000-0004-0000-0B00-000002000000}"/>
    <hyperlink ref="G300" r:id="rId4" xr:uid="{00000000-0004-0000-0B00-000003000000}"/>
    <hyperlink ref="G414" r:id="rId5" xr:uid="{00000000-0004-0000-0B00-000004000000}"/>
    <hyperlink ref="G415" r:id="rId6" xr:uid="{00000000-0004-0000-0B00-000005000000}"/>
  </hyperlinks>
  <pageMargins left="0.7" right="0.7" top="0.75" bottom="0.75" header="0.3" footer="0.3"/>
  <legacyDrawing r:id="rId7"/>
  <extLst>
    <ext xmlns:x14="http://schemas.microsoft.com/office/spreadsheetml/2009/9/main" uri="{CCE6A557-97BC-4b89-ADB6-D9C93CAAB3DF}">
      <x14:dataValidations xmlns:xm="http://schemas.microsoft.com/office/excel/2006/main" count="3">
        <x14:dataValidation type="list" allowBlank="1" showErrorMessage="1" xr:uid="{00000000-0002-0000-0B00-000000000000}">
          <x14:formula1>
            <xm:f>'Служебный лист 2'!$A$2:$A$8</xm:f>
          </x14:formula1>
          <xm:sqref>B2:B435</xm:sqref>
        </x14:dataValidation>
        <x14:dataValidation type="list" allowBlank="1" showErrorMessage="1" xr:uid="{00000000-0002-0000-0B00-000001000000}">
          <x14:formula1>
            <xm:f>'Служебный лист 2'!$B$2:$B$22</xm:f>
          </x14:formula1>
          <xm:sqref>C2:C435</xm:sqref>
        </x14:dataValidation>
        <x14:dataValidation type="list" allowBlank="1" showErrorMessage="1" xr:uid="{00000000-0002-0000-0B00-000002000000}">
          <x14:formula1>
            <xm:f>'Служебный лист'!$C$2:$C$1000</xm:f>
          </x14:formula1>
          <xm:sqref>D2:D435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F52"/>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78</v>
      </c>
      <c r="B3" s="130">
        <f>COUNTIF('Январь 26'!$B$2:B1005, A3)</f>
        <v>196</v>
      </c>
      <c r="C3" s="129">
        <f t="shared" ref="C3:C11" si="0">SUM(B49:AE49)</f>
        <v>0</v>
      </c>
      <c r="D3" s="129">
        <f>COUNTIFS('Январь 26'!$B$2:B1005, A3, 'Январь 26'!$D$2:D1005, 'Служебный лист 2'!$C$2)</f>
        <v>20</v>
      </c>
      <c r="E3" s="129">
        <f>COUNTIFS('Январь 26'!$B$2:B1005, A3, 'Январь 26'!$D$2:D1005, 'Служебный лист 2'!$C$3)</f>
        <v>1</v>
      </c>
      <c r="F3" s="129">
        <f>COUNTIFS('Январь 26'!$B$2:B1005, A3, 'Январь 26'!$D$2:D1005, 'Служебный лист 2'!$C$4)</f>
        <v>0</v>
      </c>
      <c r="H3" s="129" t="s">
        <v>75</v>
      </c>
      <c r="I3" s="129">
        <f>COUNTIF('Январь 26'!$C$2:C1005, H3)</f>
        <v>4</v>
      </c>
      <c r="J3" s="129">
        <f>COUNTIFS('Январь 26'!$C$2:C1005, H3, 'Январь 26'!$D$2:D1005, 'Служебный лист 2'!$C$2)</f>
        <v>3</v>
      </c>
      <c r="K3" s="129">
        <f>COUNTIFS('Январь 26'!$C$2:C1005, H3, 'Январь 26'!$D$2:D1005, 'Служебный лист 2'!$C$3)</f>
        <v>0</v>
      </c>
      <c r="L3" s="129">
        <f>COUNTIFS('Январь 26'!$C$2:C1005, H3, 'Январь 26'!$D$2:D1005, 'Служебный лист 2'!$C$4)</f>
        <v>1</v>
      </c>
    </row>
    <row r="4" spans="1:32">
      <c r="A4" s="129" t="s">
        <v>522</v>
      </c>
      <c r="B4" s="130">
        <f>COUNTIF('Январь 26'!$B$2:B1005, A4)</f>
        <v>0</v>
      </c>
      <c r="C4" s="129">
        <f t="shared" si="0"/>
        <v>0</v>
      </c>
      <c r="D4" s="129">
        <f>COUNTIFS('Январь 26'!$B$2:B1005, A4, 'Январь 26'!$D$2:D1005, 'Служебный лист 2'!$C$2)</f>
        <v>0</v>
      </c>
      <c r="E4" s="129">
        <f>COUNTIFS('Январь 26'!$B$2:B1005, A4, 'Январь 26'!$D$2:D1005, 'Служебный лист 2'!$C$3)</f>
        <v>0</v>
      </c>
      <c r="F4" s="129">
        <f>COUNTIFS('Январь 26'!$B$2:B1005, A4, 'Январь 26'!$D$2:D1005, 'Служебный лист 2'!$C$4)</f>
        <v>0</v>
      </c>
      <c r="H4" s="129" t="s">
        <v>44</v>
      </c>
      <c r="I4" s="129">
        <f>COUNTIF('Январь 26'!$C$2:C1005, H4)</f>
        <v>8</v>
      </c>
      <c r="J4" s="129">
        <f>COUNTIFS('Январь 26'!$C$2:C1005, H4, 'Январь 26'!$D$2:D1005, 'Служебный лист 2'!$C$2)</f>
        <v>7</v>
      </c>
      <c r="K4" s="129">
        <f>COUNTIFS('Январь 26'!$C$2:C1005, H4, 'Январь 26'!$D$2:D1005, 'Служебный лист 2'!$C$3)</f>
        <v>0</v>
      </c>
      <c r="L4" s="129">
        <f>COUNTIFS('Январь 26'!$C$2:C1005, H4, 'Январь 26'!$D$2:D1005, 'Служебный лист 2'!$C$4)</f>
        <v>1</v>
      </c>
    </row>
    <row r="5" spans="1:32">
      <c r="A5" s="129" t="s">
        <v>343</v>
      </c>
      <c r="B5" s="130">
        <f>COUNTIF('Январь 26'!$B$2:B1005, A5)</f>
        <v>0</v>
      </c>
      <c r="C5" s="129">
        <f t="shared" si="0"/>
        <v>0</v>
      </c>
      <c r="D5" s="129">
        <f>COUNTIFS('Январь 26'!$B$2:B1005, A5, 'Январь 26'!$D$2:D1005, 'Служебный лист 2'!$C$2)</f>
        <v>0</v>
      </c>
      <c r="E5" s="129">
        <f>COUNTIFS('Январь 26'!$B$2:B1005, A5, 'Январь 26'!$D$2:D1005, 'Служебный лист 2'!$C$3)</f>
        <v>0</v>
      </c>
      <c r="F5" s="129">
        <f>COUNTIFS('Январь 26'!$B$2:B1005, A5, 'Январь 26'!$D$2:D1005, 'Служебный лист 2'!$C$4)</f>
        <v>0</v>
      </c>
      <c r="H5" s="129" t="s">
        <v>541</v>
      </c>
      <c r="I5" s="129">
        <f>COUNTIF('Январь 26'!$C$2:C1005, H5)</f>
        <v>0</v>
      </c>
      <c r="J5" s="129">
        <f>COUNTIFS('Январь 26'!$C$2:C1005, H5, 'Январь 26'!$D$2:D1005, 'Служебный лист 2'!$C$2)</f>
        <v>0</v>
      </c>
      <c r="K5" s="129">
        <f>COUNTIFS('Январь 26'!$C$2:C1005, H5, 'Январь 26'!$D$2:D1005, 'Служебный лист 2'!$C$3)</f>
        <v>0</v>
      </c>
      <c r="L5" s="129">
        <f>COUNTIFS('Январь 26'!$C$2:C1005, H5, 'Январь 26'!$D$2:D1005, 'Служебный лист 2'!$C$4)</f>
        <v>0</v>
      </c>
    </row>
    <row r="6" spans="1:32">
      <c r="A6" s="129" t="s">
        <v>531</v>
      </c>
      <c r="B6" s="130">
        <f>COUNTIF('Январь 26'!$B$2:B1005, A6)</f>
        <v>0</v>
      </c>
      <c r="C6" s="129">
        <f t="shared" si="0"/>
        <v>0</v>
      </c>
      <c r="D6" s="129">
        <f>COUNTIFS('Январь 26'!$B$2:B1005, A6, 'Январь 26'!$D$2:D1005, 'Служебный лист 2'!$C$2)</f>
        <v>0</v>
      </c>
      <c r="E6" s="129">
        <f>COUNTIFS('Январь 26'!$B$2:B1005, A6, 'Январь 26'!$D$2:D1005, 'Служебный лист 2'!$C$3)</f>
        <v>0</v>
      </c>
      <c r="F6" s="129">
        <f>COUNTIFS('Январь 26'!$B$2:B1005, A6, 'Январь 26'!$D$2:D1005, 'Служебный лист 2'!$C$4)</f>
        <v>0</v>
      </c>
      <c r="H6" s="129" t="s">
        <v>102</v>
      </c>
      <c r="I6" s="129">
        <f>COUNTIF('Январь 26'!$C$2:C1005, H6)</f>
        <v>1</v>
      </c>
      <c r="J6" s="129">
        <f>COUNTIFS('Январь 26'!$C$2:C1005, H6, 'Январь 26'!$D$2:D1005, 'Служебный лист 2'!$C$2)</f>
        <v>1</v>
      </c>
      <c r="K6" s="129">
        <f>COUNTIFS('Январь 26'!$C$2:C1005, H6, 'Январь 26'!$D$2:D1005, 'Служебный лист 2'!$C$3)</f>
        <v>0</v>
      </c>
      <c r="L6" s="129">
        <f>COUNTIFS('Январь 26'!$C$2:C1005, H6, 'Январь 26'!$D$2:D1005, 'Служебный лист 2'!$C$4)</f>
        <v>0</v>
      </c>
    </row>
    <row r="7" spans="1:32">
      <c r="A7" s="129" t="s">
        <v>632</v>
      </c>
      <c r="B7" s="130">
        <f>COUNTIF('Январь 26'!$B$2:B1005, A7)</f>
        <v>0</v>
      </c>
      <c r="C7" s="129">
        <f t="shared" si="0"/>
        <v>0</v>
      </c>
      <c r="D7" s="129">
        <f>COUNTIFS('Январь 26'!$B$2:B1005, A7, 'Январь 26'!$D$2:D1005, 'Служебный лист 2'!$C$2)</f>
        <v>0</v>
      </c>
      <c r="E7" s="129">
        <f>COUNTIFS('Январь 26'!$B$2:B1005, A7, 'Январь 26'!$D$2:D1005, 'Служебный лист 2'!$C$3)</f>
        <v>0</v>
      </c>
      <c r="F7" s="129">
        <f>COUNTIFS('Январь 26'!$B$2:B1005, A7, 'Январь 26'!$D$2:D1005, 'Служебный лист 2'!$C$4)</f>
        <v>0</v>
      </c>
      <c r="H7" s="129" t="s">
        <v>638</v>
      </c>
      <c r="I7" s="129">
        <f>COUNTIF('Январь 26'!$C$2:C1005, H7)</f>
        <v>0</v>
      </c>
      <c r="J7" s="129">
        <f>COUNTIFS('Январь 26'!$C$2:C1005, H7, 'Январь 26'!$D$2:D1005, 'Служебный лист 2'!$C$2)</f>
        <v>0</v>
      </c>
      <c r="K7" s="129">
        <f>COUNTIFS('Январь 26'!$C$2:C1005, H7, 'Январь 26'!$D$2:D1005, 'Служебный лист 2'!$C$3)</f>
        <v>0</v>
      </c>
      <c r="L7" s="129">
        <f>COUNTIFS('Январь 26'!$C$2:C1005, H7, 'Январь 26'!$D$2:D1005, 'Служебный лист 2'!$C$4)</f>
        <v>0</v>
      </c>
    </row>
    <row r="8" spans="1:32">
      <c r="A8" s="129" t="s">
        <v>783</v>
      </c>
      <c r="B8" s="130">
        <f>COUNTIF('Январь 26'!$B$2:B1005, A8)</f>
        <v>0</v>
      </c>
      <c r="C8" s="129">
        <f t="shared" si="0"/>
        <v>0</v>
      </c>
      <c r="D8" s="129">
        <f>COUNTIFS('Январь 26'!$B$2:B1005, A8, 'Январь 26'!$D$2:D1005, 'Служебный лист 2'!$C$2)</f>
        <v>0</v>
      </c>
      <c r="E8" s="129">
        <f>COUNTIFS('Январь 26'!$B$2:B1005, A8, 'Январь 26'!$D$2:D1005, 'Служебный лист 2'!$C$3)</f>
        <v>0</v>
      </c>
      <c r="F8" s="129">
        <f>COUNTIFS('Январь 26'!$B$2:B1005, A8, 'Январь 26'!$D$2:D1005, 'Служебный лист 2'!$C$4)</f>
        <v>0</v>
      </c>
      <c r="H8" s="129" t="s">
        <v>1112</v>
      </c>
      <c r="I8" s="129">
        <f>COUNTIF('Январь 26'!$C$2:C1005, H8)</f>
        <v>0</v>
      </c>
      <c r="J8" s="129">
        <f>COUNTIFS('Январь 26'!$C$2:C1005, H8, 'Январь 26'!$D$2:D1005, 'Служебный лист 2'!$C$2)</f>
        <v>0</v>
      </c>
      <c r="K8" s="129">
        <f>COUNTIFS('Январь 26'!$C$2:C1005, H8, 'Январь 26'!$D$2:D1005, 'Служебный лист 2'!$C$3)</f>
        <v>0</v>
      </c>
      <c r="L8" s="129">
        <f>COUNTIFS('Январь 26'!$C$2:C1005, H8, 'Январь 26'!$D$2:D1005, 'Служебный лист 2'!$C$4)</f>
        <v>0</v>
      </c>
    </row>
    <row r="9" spans="1:32">
      <c r="A9" s="129" t="s">
        <v>51</v>
      </c>
      <c r="B9" s="130">
        <f>COUNTIF('Январь 26'!$B$2:B1005, A9)</f>
        <v>31</v>
      </c>
      <c r="C9" s="129">
        <f t="shared" si="0"/>
        <v>0</v>
      </c>
      <c r="D9" s="129">
        <f>COUNTIFS('Январь 26'!$B$2:B1005, A9, 'Январь 26'!$D$2:D1005, 'Служебный лист 2'!$C$2)</f>
        <v>7</v>
      </c>
      <c r="E9" s="129">
        <f>COUNTIFS('Январь 26'!$B$2:B1005, A9, 'Январь 26'!$D$2:D1005, 'Служебный лист 2'!$C$3)</f>
        <v>1</v>
      </c>
      <c r="F9" s="129">
        <f>COUNTIFS('Январь 26'!$B$2:B1005, A9, 'Январь 26'!$D$2:D1005, 'Служебный лист 2'!$C$4)</f>
        <v>0</v>
      </c>
      <c r="H9" s="129" t="s">
        <v>399</v>
      </c>
      <c r="I9" s="129">
        <f>COUNTIF('Январь 26'!$C$2:C1005, H9)</f>
        <v>0</v>
      </c>
      <c r="J9" s="129">
        <f>COUNTIFS('Январь 26'!$C$2:C1005, H9, 'Январь 26'!$D$2:D1005, 'Служебный лист 2'!$C$2)</f>
        <v>0</v>
      </c>
      <c r="K9" s="129">
        <f>COUNTIFS('Январь 26'!$C$2:C1005, H9, 'Январь 26'!$D$2:D1005, 'Служебный лист 2'!$C$3)</f>
        <v>0</v>
      </c>
      <c r="L9" s="129">
        <f>COUNTIFS('Январь 26'!$C$2:C1005, H9, 'Январь 26'!$D$2:D1005, 'Служебный лист 2'!$C$4)</f>
        <v>0</v>
      </c>
    </row>
    <row r="10" spans="1:32">
      <c r="A10" s="129" t="s">
        <v>16</v>
      </c>
      <c r="B10" s="130">
        <f>COUNTIF('Январь 26'!$B$2:B1005, A10)</f>
        <v>207</v>
      </c>
      <c r="C10" s="129">
        <f t="shared" si="0"/>
        <v>0</v>
      </c>
      <c r="D10" s="129">
        <f>COUNTIFS('Январь 26'!$B$2:B1005, A10, 'Январь 26'!$D$2:D1005, 'Служебный лист 2'!$C$2)</f>
        <v>63</v>
      </c>
      <c r="E10" s="129">
        <f>COUNTIFS('Январь 26'!$B$2:B1005, A10, 'Январь 26'!$D$2:D1005, 'Служебный лист 2'!$C$3)</f>
        <v>2</v>
      </c>
      <c r="F10" s="129">
        <f>COUNTIFS('Январь 26'!$B$2:B1005, A10, 'Январь 26'!$D$2:D1005, 'Служебный лист 2'!$C$4)</f>
        <v>2</v>
      </c>
      <c r="H10" s="129" t="s">
        <v>41</v>
      </c>
      <c r="I10" s="129">
        <f>COUNTIF('Январь 26'!$C$2:C1005, H10)</f>
        <v>12</v>
      </c>
      <c r="J10" s="129">
        <f>COUNTIFS('Январь 26'!$C$2:C1005, H10, 'Январь 26'!$D$2:D1005, 'Служебный лист 2'!$C$2)</f>
        <v>10</v>
      </c>
      <c r="K10" s="129">
        <f>COUNTIFS('Январь 26'!$C$2:C1005, H10, 'Январь 26'!$D$2:D1005, 'Служебный лист 2'!$C$3)</f>
        <v>2</v>
      </c>
      <c r="L10" s="129">
        <f>COUNTIFS('Январь 26'!$C$2:C1005, H10, 'Январь 26'!$D$2:D1005, 'Служебный лист 2'!$C$4)</f>
        <v>0</v>
      </c>
    </row>
    <row r="11" spans="1:32">
      <c r="A11" s="129" t="s">
        <v>640</v>
      </c>
      <c r="B11" s="130">
        <f>COUNTIF('Январь 26'!$B$2:B1005, A11)</f>
        <v>0</v>
      </c>
      <c r="C11" s="129">
        <f t="shared" si="0"/>
        <v>0</v>
      </c>
      <c r="D11" s="129">
        <f>COUNTIFS('Январь 26'!$B$2:B1005, A11, 'Январь 26'!$D$2:D1005, 'Служебный лист 2'!$C$2)</f>
        <v>0</v>
      </c>
      <c r="E11" s="129">
        <f>COUNTIFS('Январь 26'!$B$2:B1005, A11, 'Январь 26'!$D$2:D1005, 'Служебный лист 2'!$C$3)</f>
        <v>0</v>
      </c>
      <c r="F11" s="129">
        <f>COUNTIFS('Январь 26'!$B$2:B1005, A11, 'Январь 26'!$D$2:D1005, 'Служебный лист 2'!$C$4)</f>
        <v>0</v>
      </c>
      <c r="H11" s="129" t="s">
        <v>355</v>
      </c>
      <c r="I11" s="129">
        <f>COUNTIF('Январь 26'!$C$2:C1005, H11)</f>
        <v>0</v>
      </c>
      <c r="J11" s="129">
        <f>COUNTIFS('Январь 26'!$C$2:C1005, H11, 'Январь 26'!$D$2:D1005, 'Служебный лист 2'!$C$2)</f>
        <v>0</v>
      </c>
      <c r="K11" s="129">
        <f>COUNTIFS('Январь 26'!$C$2:C1005, H11, 'Январь 26'!$D$2:D1005, 'Служебный лист 2'!$C$3)</f>
        <v>0</v>
      </c>
      <c r="L11" s="129">
        <f>COUNTIFS('Январь 26'!$C$2:C1005, H11, 'Январь 26'!$D$2:D1005, 'Служебный лист 2'!$C$4)</f>
        <v>0</v>
      </c>
    </row>
    <row r="12" spans="1:32">
      <c r="A12" s="131" t="s">
        <v>1113</v>
      </c>
      <c r="B12" s="1">
        <f t="shared" ref="B12:F12" si="1">SUM(B3:B11)</f>
        <v>434</v>
      </c>
      <c r="C12" s="1">
        <f t="shared" si="1"/>
        <v>0</v>
      </c>
      <c r="D12" s="1">
        <f t="shared" si="1"/>
        <v>90</v>
      </c>
      <c r="E12" s="1">
        <f t="shared" si="1"/>
        <v>4</v>
      </c>
      <c r="F12" s="1">
        <f t="shared" si="1"/>
        <v>2</v>
      </c>
      <c r="H12" s="129" t="s">
        <v>154</v>
      </c>
      <c r="I12" s="129">
        <f>COUNTIF('Январь 26'!$C$2:C1005, H12)</f>
        <v>3</v>
      </c>
      <c r="J12" s="129">
        <f>COUNTIFS('Январь 26'!$C$2:C1005, H12, 'Январь 26'!$D$2:D1005, 'Служебный лист 2'!$C$2)</f>
        <v>2</v>
      </c>
      <c r="K12" s="129">
        <f>COUNTIFS('Январь 26'!$C$2:C1005, H12, 'Январь 26'!$D$2:D1005, 'Служебный лист 2'!$C$3)</f>
        <v>1</v>
      </c>
      <c r="L12" s="129">
        <f>COUNTIFS('Январь 26'!$C$2:C1005, H12, 'Январь 26'!$D$2:D1005, 'Служебный лист 2'!$C$4)</f>
        <v>0</v>
      </c>
    </row>
    <row r="13" spans="1:32">
      <c r="H13" s="129" t="s">
        <v>1114</v>
      </c>
      <c r="I13" s="129">
        <f>COUNTIF('Январь 26'!$C$2:C1005, H13)</f>
        <v>0</v>
      </c>
      <c r="J13" s="129">
        <f>COUNTIFS('Январь 26'!$C$2:C1005, H13, 'Январь 26'!$D$2:D1005, 'Служебный лист 2'!$C$2)</f>
        <v>0</v>
      </c>
      <c r="K13" s="129">
        <f>COUNTIFS('Январь 26'!$C$2:C1005, H13, 'Январь 26'!$D$2:D1005, 'Служебный лист 2'!$C$3)</f>
        <v>0</v>
      </c>
      <c r="L13" s="129">
        <f>COUNTIFS('Январь 26'!$C$2:C1005, H13, 'Январь 26'!$D$2:D1005, 'Служебный лист 2'!$C$4)</f>
        <v>0</v>
      </c>
    </row>
    <row r="14" spans="1:32">
      <c r="H14" s="129" t="s">
        <v>224</v>
      </c>
      <c r="I14" s="129">
        <f>COUNTIF('Январь 26'!$C$2:C1005, H14)</f>
        <v>1</v>
      </c>
      <c r="J14" s="129">
        <f>COUNTIFS('Январь 26'!$C$2:C1005, H14, 'Январь 26'!$D$2:D1005, 'Служебный лист 2'!$C$2)</f>
        <v>1</v>
      </c>
      <c r="K14" s="129">
        <f>COUNTIFS('Январь 26'!$C$2:C1005, H14, 'Январь 26'!$D$2:D1005, 'Служебный лист 2'!$C$3)</f>
        <v>0</v>
      </c>
      <c r="L14" s="129">
        <f>COUNTIFS('Январь 26'!$C$2:C1005, H14, 'Январь 26'!$D$2:D1005, 'Служебный лист 2'!$C$4)</f>
        <v>0</v>
      </c>
    </row>
    <row r="15" spans="1:32">
      <c r="H15" s="129" t="s">
        <v>1115</v>
      </c>
      <c r="I15" s="129">
        <f>COUNTIF('Январь 26'!$C$2:C1005, H15)</f>
        <v>0</v>
      </c>
      <c r="J15" s="129">
        <f>COUNTIFS('Январь 26'!$C$2:C1005, H15, 'Январь 26'!$D$2:D1005, 'Служебный лист 2'!$C$2)</f>
        <v>0</v>
      </c>
      <c r="K15" s="129">
        <f>COUNTIFS('Январь 26'!$C$2:C1005, H15, 'Январь 26'!$D$2:D1005, 'Служебный лист 2'!$C$3)</f>
        <v>0</v>
      </c>
      <c r="L15" s="129">
        <f>COUNTIFS('Январь 26'!$C$2:C1005, H15, 'Январь 26'!$D$2:D1005, 'Служебный лист 2'!$C$4)</f>
        <v>0</v>
      </c>
    </row>
    <row r="16" spans="1:32">
      <c r="H16" s="129" t="s">
        <v>1116</v>
      </c>
      <c r="I16" s="129">
        <f>COUNTIF('Январь 26'!$C$2:C1005, H16)</f>
        <v>0</v>
      </c>
      <c r="J16" s="129">
        <f>COUNTIFS('Январь 26'!$C$2:C1005, H16, 'Январь 26'!$D$2:D1005, 'Служебный лист 2'!$C$2)</f>
        <v>0</v>
      </c>
      <c r="K16" s="129">
        <f>COUNTIFS('Январь 26'!$C$2:C1005, H16, 'Январь 26'!$D$2:D1005, 'Служебный лист 2'!$C$3)</f>
        <v>0</v>
      </c>
      <c r="L16" s="129">
        <f>COUNTIFS('Январь 26'!$C$2:C1005, H16, 'Январь 26'!$D$2:D1005, 'Служебный лист 2'!$C$4)</f>
        <v>0</v>
      </c>
    </row>
    <row r="17" spans="1:12">
      <c r="H17" s="129" t="s">
        <v>1117</v>
      </c>
      <c r="I17" s="129">
        <f>COUNTIF('Январь 26'!$C$2:C1005, H17)</f>
        <v>0</v>
      </c>
      <c r="J17" s="129">
        <f>COUNTIFS('Январь 26'!$C$2:C1005, H17, 'Январь 26'!$D$2:D1005, 'Служебный лист 2'!$C$2)</f>
        <v>0</v>
      </c>
      <c r="K17" s="129">
        <f>COUNTIFS('Январь 26'!$C$2:C1005, H17, 'Январь 26'!$D$2:D1005, 'Служебный лист 2'!$C$3)</f>
        <v>0</v>
      </c>
      <c r="L17" s="129">
        <f>COUNTIFS('Январь 26'!$C$2:C1005, H17, 'Январь 26'!$D$2:D1005, 'Служебный лист 2'!$C$4)</f>
        <v>0</v>
      </c>
    </row>
    <row r="18" spans="1:12">
      <c r="A18" s="129">
        <f>'Служебный лист'!A13:A1005</f>
        <v>0</v>
      </c>
      <c r="H18" s="129" t="s">
        <v>928</v>
      </c>
      <c r="I18" s="129">
        <f>COUNTIF('Январь 26'!$C$2:C1005, H18)</f>
        <v>0</v>
      </c>
      <c r="J18" s="129">
        <f>COUNTIFS('Январь 26'!$C$2:C1005, H18, 'Январь 26'!$D$2:D1005, 'Служебный лист 2'!$C$2)</f>
        <v>0</v>
      </c>
      <c r="K18" s="129">
        <f>COUNTIFS('Январь 26'!$C$2:C1005, H18, 'Январь 26'!$D$2:D1005, 'Служебный лист 2'!$C$3)</f>
        <v>0</v>
      </c>
      <c r="L18" s="129">
        <f>COUNTIFS('Январь 26'!$C$2:C1005, H18, 'Январь 26'!$D$2:D1005, 'Служебный лист 2'!$C$4)</f>
        <v>0</v>
      </c>
    </row>
    <row r="19" spans="1:12">
      <c r="A19" s="129">
        <f>'Служебный лист'!A14:A1005</f>
        <v>0</v>
      </c>
      <c r="H19" s="129" t="s">
        <v>18</v>
      </c>
      <c r="I19" s="129">
        <f>COUNTIF('Январь 26'!$C$2:C1005, H19)</f>
        <v>49</v>
      </c>
      <c r="J19" s="129">
        <f>COUNTIFS('Январь 26'!$C$2:C1005, H19, 'Январь 26'!$D$2:D1005, 'Служебный лист 2'!$C$2)</f>
        <v>49</v>
      </c>
      <c r="K19" s="129">
        <f>COUNTIFS('Январь 26'!$C$2:C1005, H19, 'Январь 26'!$D$2:D1005, 'Служебный лист 2'!$C$3)</f>
        <v>0</v>
      </c>
      <c r="L19" s="129">
        <f>COUNTIFS('Январь 26'!$C$2:C1005, H19, 'Январь 26'!$D$2:D1005, 'Служебный лист 2'!$C$4)</f>
        <v>0</v>
      </c>
    </row>
    <row r="20" spans="1:12">
      <c r="C20" s="132" t="s">
        <v>1105</v>
      </c>
      <c r="D20" s="129">
        <f>D12</f>
        <v>90</v>
      </c>
      <c r="H20" s="129" t="s">
        <v>54</v>
      </c>
      <c r="I20" s="129">
        <f>COUNTIF('Январь 26'!$C$2:C1005, H20)</f>
        <v>9</v>
      </c>
      <c r="J20" s="129">
        <f>COUNTIFS('Январь 26'!$C$2:C1005, H20, 'Январь 26'!$D$2:D1005, 'Служебный лист 2'!$C$2)</f>
        <v>9</v>
      </c>
      <c r="K20" s="129">
        <f>COUNTIFS('Январь 26'!$C$2:C1005, H20, 'Январь 26'!$D$2:D1005, 'Служебный лист 2'!$C$3)</f>
        <v>0</v>
      </c>
      <c r="L20" s="129">
        <f>COUNTIFS('Январь 26'!$C$2:C1005, H20, 'Январь 26'!$D$2:D1005, 'Служебный лист 2'!$C$4)</f>
        <v>0</v>
      </c>
    </row>
    <row r="21" spans="1:12">
      <c r="A21" s="129">
        <f>'Служебный лист'!A15:A1005</f>
        <v>0</v>
      </c>
      <c r="C21" s="132" t="s">
        <v>1106</v>
      </c>
      <c r="D21" s="129">
        <f>E12</f>
        <v>4</v>
      </c>
      <c r="H21" s="8" t="s">
        <v>308</v>
      </c>
      <c r="I21" s="129">
        <f>COUNTIF('Январь 26'!$C$2:C1005, H21)</f>
        <v>1</v>
      </c>
      <c r="J21" s="129">
        <f>COUNTIFS('Январь 26'!$C$2:C1005, H21, 'Январь 26'!$D$2:D1005, 'Служебный лист 2'!$C$2)</f>
        <v>1</v>
      </c>
      <c r="K21" s="129">
        <f>COUNTIFS('Январь 26'!$C$2:C1005, H21, 'Январь 26'!$D$2:D1005, 'Служебный лист 2'!$C$3)</f>
        <v>0</v>
      </c>
      <c r="L21" s="129">
        <f>COUNTIFS('Январь 26'!$C$2:C1005, H21, 'Январь 26'!$D$2:D1005, 'Служебный лист 2'!$C$4)</f>
        <v>0</v>
      </c>
    </row>
    <row r="22" spans="1:12">
      <c r="C22" s="132" t="s">
        <v>1107</v>
      </c>
      <c r="D22" s="129">
        <f>F12</f>
        <v>2</v>
      </c>
      <c r="H22" s="8" t="s">
        <v>68</v>
      </c>
      <c r="I22" s="129">
        <f>COUNTIF('Январь 26'!$C$2:C1005, H22)</f>
        <v>8</v>
      </c>
      <c r="J22" s="129">
        <f>COUNTIFS('Январь 26'!$C$2:C1005, H22, 'Январь 26'!$D$2:D1005, 'Служебный лист 2'!$C$2)</f>
        <v>7</v>
      </c>
      <c r="K22" s="129">
        <f>COUNTIFS('Январь 26'!$C$2:C1005, H22, 'Январь 26'!$D$2:D1005, 'Служебный лист 2'!$C$3)</f>
        <v>1</v>
      </c>
      <c r="L22" s="129">
        <f>COUNTIFS('Январь 26'!$C$2:C1005, H22, 'Январь 26'!$D$2:D1005, 'Служебный лист 2'!$C$4)</f>
        <v>0</v>
      </c>
    </row>
    <row r="23" spans="1:12">
      <c r="C23" s="132"/>
      <c r="H23" s="131" t="s">
        <v>1113</v>
      </c>
      <c r="I23" s="129">
        <f t="shared" ref="I23:K23" si="2">SUM(I3:I22)</f>
        <v>96</v>
      </c>
      <c r="J23" s="129">
        <f t="shared" si="2"/>
        <v>90</v>
      </c>
      <c r="K23" s="129">
        <f t="shared" si="2"/>
        <v>4</v>
      </c>
      <c r="L23" s="129">
        <f>SUM(L2:L22)</f>
        <v>2</v>
      </c>
    </row>
    <row r="24" spans="1:12">
      <c r="C24" s="132"/>
    </row>
    <row r="25" spans="1:12">
      <c r="C25" s="132"/>
    </row>
    <row r="27" spans="1:12">
      <c r="H27" s="129">
        <f>'Служебный лист'!B19:B1005</f>
        <v>0</v>
      </c>
    </row>
    <row r="28" spans="1:12">
      <c r="H28" s="129">
        <f>'Служебный лист'!B20:B1005</f>
        <v>0</v>
      </c>
    </row>
    <row r="29" spans="1:12">
      <c r="H29" s="129">
        <f>'Служебный лист'!B21:B1005</f>
        <v>0</v>
      </c>
    </row>
    <row r="30" spans="1:12">
      <c r="H30" s="129">
        <f>'Служебный лист'!B22:B1005</f>
        <v>0</v>
      </c>
    </row>
    <row r="31" spans="1:12">
      <c r="H31" s="129">
        <f>'Служебный лист'!B23:B1005</f>
        <v>0</v>
      </c>
    </row>
    <row r="32" spans="1:12">
      <c r="H32" s="129">
        <f>'Служебный лист'!B24:B1005</f>
        <v>0</v>
      </c>
    </row>
    <row r="33" spans="1:32">
      <c r="H33" s="129">
        <f>'Служебный лист'!B25:B1005</f>
        <v>0</v>
      </c>
    </row>
    <row r="34" spans="1:32">
      <c r="H34" s="129">
        <f>'Служебный лист'!B26:B1005</f>
        <v>0</v>
      </c>
    </row>
    <row r="35" spans="1:32">
      <c r="H35" s="129">
        <f>'Служебный лист'!B27:B1005</f>
        <v>0</v>
      </c>
    </row>
    <row r="36" spans="1:32">
      <c r="H36" s="129">
        <f>'Служебный лист'!B28:B1005</f>
        <v>0</v>
      </c>
    </row>
    <row r="37" spans="1:32">
      <c r="H37" s="129">
        <f>'Служебный лист'!B29:B1005</f>
        <v>0</v>
      </c>
    </row>
    <row r="46" spans="1:32">
      <c r="A46" s="279" t="s">
        <v>1118</v>
      </c>
      <c r="B46" s="278"/>
    </row>
    <row r="48" spans="1:32">
      <c r="A48" s="133"/>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row>
    <row r="50" spans="5:22">
      <c r="E50" s="135"/>
      <c r="I50" s="135"/>
      <c r="L50" s="135"/>
      <c r="M50" s="135"/>
      <c r="O50" s="135"/>
      <c r="U50" s="135"/>
      <c r="V50" s="135"/>
    </row>
    <row r="52" spans="5:22">
      <c r="S52" s="136"/>
      <c r="T52" s="136"/>
      <c r="U52" s="136"/>
    </row>
  </sheetData>
  <mergeCells count="3">
    <mergeCell ref="A1:F1"/>
    <mergeCell ref="H1:L1"/>
    <mergeCell ref="A46:B46"/>
  </mergeCells>
  <conditionalFormatting sqref="L3:L26">
    <cfRule type="cellIs" dxfId="43" priority="1" operator="greaterThanOrEqual">
      <formula>1</formula>
    </cfRule>
  </conditionalFormatting>
  <conditionalFormatting sqref="F3:F17">
    <cfRule type="cellIs" dxfId="42" priority="2" operator="greaterThanOrEqual">
      <formula>1</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F52"/>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78</v>
      </c>
      <c r="B3" s="130">
        <f>COUNTIF('Декабрь 25'!$B$2:B1005, A3)</f>
        <v>212</v>
      </c>
      <c r="C3" s="129">
        <f t="shared" ref="C3:C11" si="0">SUM(B49:AE49)</f>
        <v>0</v>
      </c>
      <c r="D3" s="129">
        <f>COUNTIFS('Декабрь 25'!$B$2:B1005, A3, 'Декабрь 25'!$D$2:D1005, 'Служебный лист 2'!$C$2)</f>
        <v>29</v>
      </c>
      <c r="E3" s="129">
        <f>COUNTIFS('Декабрь 25'!$B$2:B1005, A3, 'Декабрь 25'!$D$2:D1005, 'Служебный лист 2'!$C$3)</f>
        <v>0</v>
      </c>
      <c r="F3" s="129">
        <f>COUNTIFS('Декабрь 25'!$B$2:B1005, A3, 'Декабрь 25'!$D$2:D1005, 'Служебный лист 2'!$C$4)</f>
        <v>0</v>
      </c>
      <c r="H3" s="129" t="s">
        <v>75</v>
      </c>
      <c r="I3" s="129">
        <f>COUNTIF('Декабрь 25'!$C$2:C1005, H3)</f>
        <v>5</v>
      </c>
      <c r="J3" s="129">
        <f>COUNTIFS('Декабрь 25'!$C$2:C1005, H3, 'Декабрь 25'!$D$2:D1005, 'Служебный лист 2'!$C$2)</f>
        <v>5</v>
      </c>
      <c r="K3" s="129">
        <f>COUNTIFS('Декабрь 25'!$C$2:C1005, H3, 'Декабрь 25'!$D$2:D1005, 'Служебный лист 2'!$C$3)</f>
        <v>0</v>
      </c>
      <c r="L3" s="129">
        <f>COUNTIFS('Декабрь 25'!$C$2:C1005, H3, 'Декабрь 25'!$D$2:D1005, 'Служебный лист 2'!$C$4)</f>
        <v>0</v>
      </c>
    </row>
    <row r="4" spans="1:32">
      <c r="A4" s="129" t="s">
        <v>522</v>
      </c>
      <c r="B4" s="130">
        <f>COUNTIF('Декабрь 25'!$B$2:B1005, A4)</f>
        <v>0</v>
      </c>
      <c r="C4" s="129">
        <f t="shared" si="0"/>
        <v>0</v>
      </c>
      <c r="D4" s="129">
        <f>COUNTIFS('Декабрь 25'!$B$2:B1005, A4, 'Декабрь 25'!$D$2:D1005, 'Служебный лист 2'!$C$2)</f>
        <v>0</v>
      </c>
      <c r="E4" s="129">
        <f>COUNTIFS('Декабрь 25'!$B$2:B1005, A4, 'Декабрь 25'!$D$2:D1005, 'Служебный лист 2'!$C$3)</f>
        <v>0</v>
      </c>
      <c r="F4" s="129">
        <f>COUNTIFS('Декабрь 25'!$B$2:B1005, A4, 'Декабрь 25'!$D$2:D1005, 'Служебный лист 2'!$C$4)</f>
        <v>0</v>
      </c>
      <c r="H4" s="129" t="s">
        <v>44</v>
      </c>
      <c r="I4" s="129">
        <f>COUNTIF('Декабрь 25'!$C$2:C1005, H4)</f>
        <v>9</v>
      </c>
      <c r="J4" s="129">
        <f>COUNTIFS('Декабрь 25'!$C$2:C1005, H4, 'Декабрь 25'!$D$2:D1005, 'Служебный лист 2'!$C$2)</f>
        <v>9</v>
      </c>
      <c r="K4" s="129">
        <f>COUNTIFS('Декабрь 25'!$C$2:C1005, H4, 'Декабрь 25'!$D$2:D1005, 'Служебный лист 2'!$C$3)</f>
        <v>0</v>
      </c>
      <c r="L4" s="129">
        <f>COUNTIFS('Декабрь 25'!$C$2:C1005, H4, 'Декабрь 25'!$D$2:D1005, 'Служебный лист 2'!$C$4)</f>
        <v>0</v>
      </c>
    </row>
    <row r="5" spans="1:32">
      <c r="A5" s="129" t="s">
        <v>343</v>
      </c>
      <c r="B5" s="130">
        <f>COUNTIF('Декабрь 25'!$B$2:B1005, A5)</f>
        <v>8</v>
      </c>
      <c r="C5" s="129">
        <f t="shared" si="0"/>
        <v>0</v>
      </c>
      <c r="D5" s="129">
        <f>COUNTIFS('Декабрь 25'!$B$2:B1005, A5, 'Декабрь 25'!$D$2:D1005, 'Служебный лист 2'!$C$2)</f>
        <v>3</v>
      </c>
      <c r="E5" s="129">
        <f>COUNTIFS('Декабрь 25'!$B$2:B1005, A5, 'Декабрь 25'!$D$2:D1005, 'Служебный лист 2'!$C$3)</f>
        <v>0</v>
      </c>
      <c r="F5" s="129">
        <f>COUNTIFS('Декабрь 25'!$B$2:B1005, A5, 'Декабрь 25'!$D$2:D1005, 'Служебный лист 2'!$C$4)</f>
        <v>0</v>
      </c>
      <c r="H5" s="129" t="s">
        <v>541</v>
      </c>
      <c r="I5" s="129">
        <f>COUNTIF('Декабрь 25'!$C$2:C1005, H5)</f>
        <v>0</v>
      </c>
      <c r="J5" s="129">
        <f>COUNTIFS('Декабрь 25'!$C$2:C1005, H5, 'Декабрь 25'!$D$2:D1005, 'Служебный лист 2'!$C$2)</f>
        <v>0</v>
      </c>
      <c r="K5" s="129">
        <f>COUNTIFS('Декабрь 25'!$C$2:C1005, H5, 'Декабрь 25'!$D$2:D1005, 'Служебный лист 2'!$C$3)</f>
        <v>0</v>
      </c>
      <c r="L5" s="129">
        <f>COUNTIFS('Декабрь 25'!$C$2:C1005, H5, 'Декабрь 25'!$D$2:D1005, 'Служебный лист 2'!$C$4)</f>
        <v>0</v>
      </c>
    </row>
    <row r="6" spans="1:32">
      <c r="A6" s="129" t="s">
        <v>531</v>
      </c>
      <c r="B6" s="130">
        <f>COUNTIF('Декабрь 25'!$B$2:B1005, A6)</f>
        <v>0</v>
      </c>
      <c r="C6" s="129">
        <f t="shared" si="0"/>
        <v>0</v>
      </c>
      <c r="D6" s="129">
        <f>COUNTIFS('Декабрь 25'!$B$2:B1005, A6, 'Декабрь 25'!$D$2:D1005, 'Служебный лист 2'!$C$2)</f>
        <v>0</v>
      </c>
      <c r="E6" s="129">
        <f>COUNTIFS('Декабрь 25'!$B$2:B1005, A6, 'Декабрь 25'!$D$2:D1005, 'Служебный лист 2'!$C$3)</f>
        <v>0</v>
      </c>
      <c r="F6" s="129">
        <f>COUNTIFS('Декабрь 25'!$B$2:B1005, A6, 'Декабрь 25'!$D$2:D1005, 'Служебный лист 2'!$C$4)</f>
        <v>0</v>
      </c>
      <c r="H6" s="129" t="s">
        <v>102</v>
      </c>
      <c r="I6" s="129">
        <f>COUNTIF('Декабрь 25'!$C$2:C1005, H6)</f>
        <v>7</v>
      </c>
      <c r="J6" s="129">
        <f>COUNTIFS('Декабрь 25'!$C$2:C1005, H6, 'Декабрь 25'!$D$2:D1005, 'Служебный лист 2'!$C$2)</f>
        <v>7</v>
      </c>
      <c r="K6" s="129">
        <f>COUNTIFS('Декабрь 25'!$C$2:C1005, H6, 'Декабрь 25'!$D$2:D1005, 'Служебный лист 2'!$C$3)</f>
        <v>0</v>
      </c>
      <c r="L6" s="129">
        <f>COUNTIFS('Декабрь 25'!$C$2:C1005, H6, 'Декабрь 25'!$D$2:D1005, 'Служебный лист 2'!$C$4)</f>
        <v>0</v>
      </c>
    </row>
    <row r="7" spans="1:32">
      <c r="A7" s="129" t="s">
        <v>632</v>
      </c>
      <c r="B7" s="130">
        <f>COUNTIF('Декабрь 25'!$B$2:B1005, A7)</f>
        <v>0</v>
      </c>
      <c r="C7" s="129">
        <f t="shared" si="0"/>
        <v>0</v>
      </c>
      <c r="D7" s="129">
        <f>COUNTIFS('Декабрь 25'!$B$2:B1005, A7, 'Декабрь 25'!$D$2:D1005, 'Служебный лист 2'!$C$2)</f>
        <v>0</v>
      </c>
      <c r="E7" s="129">
        <f>COUNTIFS('Декабрь 25'!$B$2:B1005, A7, 'Декабрь 25'!$D$2:D1005, 'Служебный лист 2'!$C$3)</f>
        <v>0</v>
      </c>
      <c r="F7" s="129">
        <f>COUNTIFS('Декабрь 25'!$B$2:B1005, A7, 'Декабрь 25'!$D$2:D1005, 'Служебный лист 2'!$C$4)</f>
        <v>0</v>
      </c>
      <c r="H7" s="129" t="s">
        <v>638</v>
      </c>
      <c r="I7" s="129">
        <f>COUNTIF('Декабрь 25'!$C$2:C1005, H7)</f>
        <v>0</v>
      </c>
      <c r="J7" s="129">
        <f>COUNTIFS('Декабрь 25'!$C$2:C1005, H7, 'Декабрь 25'!$D$2:D1005, 'Служебный лист 2'!$C$2)</f>
        <v>0</v>
      </c>
      <c r="K7" s="129">
        <f>COUNTIFS('Декабрь 25'!$C$2:C1005, H7, 'Декабрь 25'!$D$2:D1005, 'Служебный лист 2'!$C$3)</f>
        <v>0</v>
      </c>
      <c r="L7" s="129">
        <f>COUNTIFS('Декабрь 25'!$C$2:C1005, H7, 'Декабрь 25'!$D$2:D1005, 'Служебный лист 2'!$C$4)</f>
        <v>0</v>
      </c>
    </row>
    <row r="8" spans="1:32">
      <c r="A8" s="129" t="s">
        <v>783</v>
      </c>
      <c r="B8" s="130">
        <f>COUNTIF('Декабрь 25'!$B$2:B1005, A8)</f>
        <v>0</v>
      </c>
      <c r="C8" s="129">
        <f t="shared" si="0"/>
        <v>0</v>
      </c>
      <c r="D8" s="129">
        <f>COUNTIFS('Декабрь 25'!$B$2:B1005, A8, 'Декабрь 25'!$D$2:D1005, 'Служебный лист 2'!$C$2)</f>
        <v>0</v>
      </c>
      <c r="E8" s="129">
        <f>COUNTIFS('Декабрь 25'!$B$2:B1005, A8, 'Декабрь 25'!$D$2:D1005, 'Служебный лист 2'!$C$3)</f>
        <v>0</v>
      </c>
      <c r="F8" s="129">
        <f>COUNTIFS('Декабрь 25'!$B$2:B1005, A8, 'Декабрь 25'!$D$2:D1005, 'Служебный лист 2'!$C$4)</f>
        <v>0</v>
      </c>
      <c r="H8" s="129" t="s">
        <v>1112</v>
      </c>
      <c r="I8" s="129">
        <f>COUNTIF('Декабрь 25'!$C$2:C1005, H8)</f>
        <v>0</v>
      </c>
      <c r="J8" s="129">
        <f>COUNTIFS('Декабрь 25'!$C$2:C1005, H8, 'Декабрь 25'!$D$2:D1005, 'Служебный лист 2'!$C$2)</f>
        <v>0</v>
      </c>
      <c r="K8" s="129">
        <f>COUNTIFS('Декабрь 25'!$C$2:C1005, H8, 'Декабрь 25'!$D$2:D1005, 'Служебный лист 2'!$C$3)</f>
        <v>0</v>
      </c>
      <c r="L8" s="129">
        <f>COUNTIFS('Декабрь 25'!$C$2:C1005, H8, 'Декабрь 25'!$D$2:D1005, 'Служебный лист 2'!$C$4)</f>
        <v>0</v>
      </c>
    </row>
    <row r="9" spans="1:32">
      <c r="A9" s="129" t="s">
        <v>51</v>
      </c>
      <c r="B9" s="130">
        <f>COUNTIF('Декабрь 25'!$B$2:B1005, A9)</f>
        <v>66</v>
      </c>
      <c r="C9" s="129">
        <f t="shared" si="0"/>
        <v>0</v>
      </c>
      <c r="D9" s="129">
        <f>COUNTIFS('Декабрь 25'!$B$2:B1005, A9, 'Декабрь 25'!$D$2:D1005, 'Служебный лист 2'!$C$2)</f>
        <v>28</v>
      </c>
      <c r="E9" s="129">
        <f>COUNTIFS('Декабрь 25'!$B$2:B1005, A9, 'Декабрь 25'!$D$2:D1005, 'Служебный лист 2'!$C$3)</f>
        <v>0</v>
      </c>
      <c r="F9" s="129">
        <f>COUNTIFS('Декабрь 25'!$B$2:B1005, A9, 'Декабрь 25'!$D$2:D1005, 'Служебный лист 2'!$C$4)</f>
        <v>0</v>
      </c>
      <c r="H9" s="129" t="s">
        <v>399</v>
      </c>
      <c r="I9" s="129">
        <f>COUNTIF('Декабрь 25'!$C$2:C1005, H9)</f>
        <v>1</v>
      </c>
      <c r="J9" s="129">
        <f>COUNTIFS('Декабрь 25'!$C$2:C1005, H9, 'Декабрь 25'!$D$2:D1005, 'Служебный лист 2'!$C$2)</f>
        <v>1</v>
      </c>
      <c r="K9" s="129">
        <f>COUNTIFS('Декабрь 25'!$C$2:C1005, H9, 'Декабрь 25'!$D$2:D1005, 'Служебный лист 2'!$C$3)</f>
        <v>0</v>
      </c>
      <c r="L9" s="129">
        <f>COUNTIFS('Декабрь 25'!$C$2:C1005, H9, 'Декабрь 25'!$D$2:D1005, 'Служебный лист 2'!$C$4)</f>
        <v>0</v>
      </c>
    </row>
    <row r="10" spans="1:32">
      <c r="A10" s="129" t="s">
        <v>16</v>
      </c>
      <c r="B10" s="130">
        <f>COUNTIF('Декабрь 25'!$B$2:B1005, A10)</f>
        <v>148</v>
      </c>
      <c r="C10" s="129">
        <f t="shared" si="0"/>
        <v>0</v>
      </c>
      <c r="D10" s="129">
        <f>COUNTIFS('Декабрь 25'!$B$2:B1005, A10, 'Декабрь 25'!$D$2:D1005, 'Служебный лист 2'!$C$2)</f>
        <v>43</v>
      </c>
      <c r="E10" s="129">
        <f>COUNTIFS('Декабрь 25'!$B$2:B1005, A10, 'Декабрь 25'!$D$2:D1005, 'Служебный лист 2'!$C$3)</f>
        <v>0</v>
      </c>
      <c r="F10" s="129">
        <f>COUNTIFS('Декабрь 25'!$B$2:B1005, A10, 'Декабрь 25'!$D$2:D1005, 'Служебный лист 2'!$C$4)</f>
        <v>0</v>
      </c>
      <c r="H10" s="129" t="s">
        <v>41</v>
      </c>
      <c r="I10" s="129">
        <f>COUNTIF('Декабрь 25'!$C$2:C1005, H10)</f>
        <v>7</v>
      </c>
      <c r="J10" s="129">
        <f>COUNTIFS('Декабрь 25'!$C$2:C1005, H10, 'Декабрь 25'!$D$2:D1005, 'Служебный лист 2'!$C$2)</f>
        <v>7</v>
      </c>
      <c r="K10" s="129">
        <f>COUNTIFS('Декабрь 25'!$C$2:C1005, H10, 'Декабрь 25'!$D$2:D1005, 'Служебный лист 2'!$C$3)</f>
        <v>0</v>
      </c>
      <c r="L10" s="129">
        <f>COUNTIFS('Декабрь 25'!$C$2:C1005, H10, 'Декабрь 25'!$D$2:D1005, 'Служебный лист 2'!$C$4)</f>
        <v>0</v>
      </c>
    </row>
    <row r="11" spans="1:32">
      <c r="A11" s="129" t="s">
        <v>640</v>
      </c>
      <c r="B11" s="130">
        <f>COUNTIF('Декабрь 25'!$B$2:B1005, A11)</f>
        <v>0</v>
      </c>
      <c r="C11" s="129">
        <f t="shared" si="0"/>
        <v>0</v>
      </c>
      <c r="D11" s="129">
        <f>COUNTIFS('Декабрь 25'!$B$2:B1005, A11, 'Декабрь 25'!$D$2:D1005, 'Служебный лист 2'!$C$2)</f>
        <v>0</v>
      </c>
      <c r="E11" s="129">
        <f>COUNTIFS('Декабрь 25'!$B$2:B1005, A11, 'Декабрь 25'!$D$2:D1005, 'Служебный лист 2'!$C$3)</f>
        <v>0</v>
      </c>
      <c r="F11" s="129">
        <f>COUNTIFS('Декабрь 25'!$B$2:B1005, A11, 'Декабрь 25'!$D$2:D1005, 'Служебный лист 2'!$C$4)</f>
        <v>0</v>
      </c>
      <c r="H11" s="129" t="s">
        <v>355</v>
      </c>
      <c r="I11" s="129">
        <f>COUNTIF('Декабрь 25'!$C$2:C1005, H11)</f>
        <v>1</v>
      </c>
      <c r="J11" s="129">
        <f>COUNTIFS('Декабрь 25'!$C$2:C1005, H11, 'Декабрь 25'!$D$2:D1005, 'Служебный лист 2'!$C$2)</f>
        <v>1</v>
      </c>
      <c r="K11" s="129">
        <f>COUNTIFS('Декабрь 25'!$C$2:C1005, H11, 'Декабрь 25'!$D$2:D1005, 'Служебный лист 2'!$C$3)</f>
        <v>0</v>
      </c>
      <c r="L11" s="129">
        <f>COUNTIFS('Декабрь 25'!$C$2:C1005, H11, 'Декабрь 25'!$D$2:D1005, 'Служебный лист 2'!$C$4)</f>
        <v>0</v>
      </c>
    </row>
    <row r="12" spans="1:32">
      <c r="A12" s="131" t="s">
        <v>1113</v>
      </c>
      <c r="B12" s="1">
        <f t="shared" ref="B12:F12" si="1">SUM(B3:B11)</f>
        <v>434</v>
      </c>
      <c r="C12" s="1">
        <f t="shared" si="1"/>
        <v>0</v>
      </c>
      <c r="D12" s="1">
        <f t="shared" si="1"/>
        <v>103</v>
      </c>
      <c r="E12" s="1">
        <f t="shared" si="1"/>
        <v>0</v>
      </c>
      <c r="F12" s="1">
        <f t="shared" si="1"/>
        <v>0</v>
      </c>
      <c r="H12" s="129" t="s">
        <v>154</v>
      </c>
      <c r="I12" s="129">
        <f>COUNTIF('Декабрь 25'!$C$2:C1005, H12)</f>
        <v>5</v>
      </c>
      <c r="J12" s="129">
        <f>COUNTIFS('Декабрь 25'!$C$2:C1005, H12, 'Декабрь 25'!$D$2:D1005, 'Служебный лист 2'!$C$2)</f>
        <v>5</v>
      </c>
      <c r="K12" s="129">
        <f>COUNTIFS('Декабрь 25'!$C$2:C1005, H12, 'Декабрь 25'!$D$2:D1005, 'Служебный лист 2'!$C$3)</f>
        <v>0</v>
      </c>
      <c r="L12" s="129">
        <f>COUNTIFS('Декабрь 25'!$C$2:C1005, H12, 'Декабрь 25'!$D$2:D1005, 'Служебный лист 2'!$C$4)</f>
        <v>0</v>
      </c>
    </row>
    <row r="13" spans="1:32">
      <c r="H13" s="129" t="s">
        <v>1114</v>
      </c>
      <c r="I13" s="129">
        <f>COUNTIF('Декабрь 25'!$C$2:C1005, H13)</f>
        <v>0</v>
      </c>
      <c r="J13" s="129">
        <f>COUNTIFS('Декабрь 25'!$C$2:C1005, H13, 'Декабрь 25'!$D$2:D1005, 'Служебный лист 2'!$C$2)</f>
        <v>0</v>
      </c>
      <c r="K13" s="129">
        <f>COUNTIFS('Декабрь 25'!$C$2:C1005, H13, 'Декабрь 25'!$D$2:D1005, 'Служебный лист 2'!$C$3)</f>
        <v>0</v>
      </c>
      <c r="L13" s="129">
        <f>COUNTIFS('Декабрь 25'!$C$2:C1005, H13, 'Декабрь 25'!$D$2:D1005, 'Служебный лист 2'!$C$4)</f>
        <v>0</v>
      </c>
    </row>
    <row r="14" spans="1:32">
      <c r="H14" s="129" t="s">
        <v>224</v>
      </c>
      <c r="I14" s="129">
        <f>COUNTIF('Декабрь 25'!$C$2:C1005, H14)</f>
        <v>1</v>
      </c>
      <c r="J14" s="129">
        <f>COUNTIFS('Декабрь 25'!$C$2:C1005, H14, 'Декабрь 25'!$D$2:D1005, 'Служебный лист 2'!$C$2)</f>
        <v>1</v>
      </c>
      <c r="K14" s="129">
        <f>COUNTIFS('Декабрь 25'!$C$2:C1005, H14, 'Декабрь 25'!$D$2:D1005, 'Служебный лист 2'!$C$3)</f>
        <v>0</v>
      </c>
      <c r="L14" s="129">
        <f>COUNTIFS('Декабрь 25'!$C$2:C1005, H14, 'Декабрь 25'!$D$2:D1005, 'Служебный лист 2'!$C$4)</f>
        <v>0</v>
      </c>
    </row>
    <row r="15" spans="1:32">
      <c r="H15" s="129" t="s">
        <v>1115</v>
      </c>
      <c r="I15" s="129">
        <f>COUNTIF('Декабрь 25'!$C$2:C1005, H15)</f>
        <v>0</v>
      </c>
      <c r="J15" s="129">
        <f>COUNTIFS('Декабрь 25'!$C$2:C1005, H15, 'Декабрь 25'!$D$2:D1005, 'Служебный лист 2'!$C$2)</f>
        <v>0</v>
      </c>
      <c r="K15" s="129">
        <f>COUNTIFS('Декабрь 25'!$C$2:C1005, H15, 'Декабрь 25'!$D$2:D1005, 'Служебный лист 2'!$C$3)</f>
        <v>0</v>
      </c>
      <c r="L15" s="129">
        <f>COUNTIFS('Декабрь 25'!$C$2:C1005, H15, 'Декабрь 25'!$D$2:D1005, 'Служебный лист 2'!$C$4)</f>
        <v>0</v>
      </c>
    </row>
    <row r="16" spans="1:32">
      <c r="H16" s="129" t="s">
        <v>1116</v>
      </c>
      <c r="I16" s="129">
        <f>COUNTIF('Декабрь 25'!$C$2:C1005, H16)</f>
        <v>0</v>
      </c>
      <c r="J16" s="129">
        <f>COUNTIFS('Декабрь 25'!$C$2:C1005, H16, 'Декабрь 25'!$D$2:D1005, 'Служебный лист 2'!$C$2)</f>
        <v>0</v>
      </c>
      <c r="K16" s="129">
        <f>COUNTIFS('Декабрь 25'!$C$2:C1005, H16, 'Декабрь 25'!$D$2:D1005, 'Служебный лист 2'!$C$3)</f>
        <v>0</v>
      </c>
      <c r="L16" s="129">
        <f>COUNTIFS('Декабрь 25'!$C$2:C1005, H16, 'Декабрь 25'!$D$2:D1005, 'Служебный лист 2'!$C$4)</f>
        <v>0</v>
      </c>
    </row>
    <row r="17" spans="1:12">
      <c r="H17" s="129" t="s">
        <v>1117</v>
      </c>
      <c r="I17" s="129">
        <f>COUNTIF('Декабрь 25'!$C$2:C1005, H17)</f>
        <v>0</v>
      </c>
      <c r="J17" s="129">
        <f>COUNTIFS('Декабрь 25'!$C$2:C1005, H17, 'Декабрь 25'!$D$2:D1005, 'Служебный лист 2'!$C$2)</f>
        <v>0</v>
      </c>
      <c r="K17" s="129">
        <f>COUNTIFS('Декабрь 25'!$C$2:C1005, H17, 'Декабрь 25'!$D$2:D1005, 'Служебный лист 2'!$C$3)</f>
        <v>0</v>
      </c>
      <c r="L17" s="129">
        <f>COUNTIFS('Декабрь 25'!$C$2:C1005, H17, 'Декабрь 25'!$D$2:D1005, 'Служебный лист 2'!$C$4)</f>
        <v>0</v>
      </c>
    </row>
    <row r="18" spans="1:12">
      <c r="A18" s="129">
        <f>'Служебный лист'!A13:A1005</f>
        <v>0</v>
      </c>
      <c r="H18" s="129" t="s">
        <v>928</v>
      </c>
      <c r="I18" s="129">
        <f>COUNTIF('Декабрь 25'!$C$2:C1005, H18)</f>
        <v>0</v>
      </c>
      <c r="J18" s="129">
        <f>COUNTIFS('Декабрь 25'!$C$2:C1005, H18, 'Декабрь 25'!$D$2:D1005, 'Служебный лист 2'!$C$2)</f>
        <v>0</v>
      </c>
      <c r="K18" s="129">
        <f>COUNTIFS('Декабрь 25'!$C$2:C1005, H18, 'Декабрь 25'!$D$2:D1005, 'Служебный лист 2'!$C$3)</f>
        <v>0</v>
      </c>
      <c r="L18" s="129">
        <f>COUNTIFS('Декабрь 25'!$C$2:C1005, H18, 'Декабрь 25'!$D$2:D1005, 'Служебный лист 2'!$C$4)</f>
        <v>0</v>
      </c>
    </row>
    <row r="19" spans="1:12">
      <c r="A19" s="129">
        <f>'Служебный лист'!A14:A1005</f>
        <v>0</v>
      </c>
      <c r="H19" s="129" t="s">
        <v>18</v>
      </c>
      <c r="I19" s="129">
        <f>COUNTIF('Декабрь 25'!$C$2:C1005, H19)</f>
        <v>39</v>
      </c>
      <c r="J19" s="129">
        <f>COUNTIFS('Декабрь 25'!$C$2:C1005, H19, 'Декабрь 25'!$D$2:D1005, 'Служебный лист 2'!$C$2)</f>
        <v>39</v>
      </c>
      <c r="K19" s="129">
        <f>COUNTIFS('Декабрь 25'!$C$2:C1005, H19, 'Декабрь 25'!$D$2:D1005, 'Служебный лист 2'!$C$3)</f>
        <v>0</v>
      </c>
      <c r="L19" s="129">
        <f>COUNTIFS('Декабрь 25'!$C$2:C1005, H19, 'Декабрь 25'!$D$2:D1005, 'Служебный лист 2'!$C$4)</f>
        <v>0</v>
      </c>
    </row>
    <row r="20" spans="1:12">
      <c r="C20" s="132" t="s">
        <v>1105</v>
      </c>
      <c r="D20" s="129">
        <f>D12</f>
        <v>103</v>
      </c>
      <c r="H20" s="129" t="s">
        <v>54</v>
      </c>
      <c r="I20" s="129">
        <f>COUNTIF('Декабрь 25'!$C$2:C1005, H20)</f>
        <v>16</v>
      </c>
      <c r="J20" s="129">
        <f>COUNTIFS('Декабрь 25'!$C$2:C1005, H20, 'Декабрь 25'!$D$2:D1005, 'Служебный лист 2'!$C$2)</f>
        <v>16</v>
      </c>
      <c r="K20" s="129">
        <f>COUNTIFS('Декабрь 25'!$C$2:C1005, H20, 'Декабрь 25'!$D$2:D1005, 'Служебный лист 2'!$C$3)</f>
        <v>0</v>
      </c>
      <c r="L20" s="129">
        <f>COUNTIFS('Декабрь 25'!$C$2:C1005, H20, 'Декабрь 25'!$D$2:D1005, 'Служебный лист 2'!$C$4)</f>
        <v>0</v>
      </c>
    </row>
    <row r="21" spans="1:12">
      <c r="A21" s="129">
        <f>'Служебный лист'!A15:A1005</f>
        <v>0</v>
      </c>
      <c r="C21" s="132" t="s">
        <v>1106</v>
      </c>
      <c r="D21" s="129">
        <f>E12</f>
        <v>0</v>
      </c>
      <c r="H21" s="8" t="s">
        <v>308</v>
      </c>
      <c r="I21" s="129">
        <f>COUNTIF('Декабрь 25'!$C$2:C1005, H21)</f>
        <v>0</v>
      </c>
      <c r="J21" s="129">
        <f>COUNTIFS('Декабрь 25'!$C$2:C1005, H21, 'Декабрь 25'!$D$2:D1005, 'Служебный лист 2'!$C$2)</f>
        <v>0</v>
      </c>
      <c r="K21" s="129">
        <f>COUNTIFS('Декабрь 25'!$C$2:C1005, H21, 'Декабрь 25'!$D$2:D1005, 'Служебный лист 2'!$C$3)</f>
        <v>0</v>
      </c>
      <c r="L21" s="129">
        <f>COUNTIFS('Декабрь 25'!$C$2:C1005, H21, 'Декабрь 25'!$D$2:D1005, 'Служебный лист 2'!$C$4)</f>
        <v>0</v>
      </c>
    </row>
    <row r="22" spans="1:12">
      <c r="C22" s="132" t="s">
        <v>1107</v>
      </c>
      <c r="D22" s="129">
        <f>F12</f>
        <v>0</v>
      </c>
      <c r="H22" s="8" t="s">
        <v>68</v>
      </c>
      <c r="I22" s="129">
        <f>COUNTIF('Декабрь 25'!$C$2:C1005, H22)</f>
        <v>12</v>
      </c>
      <c r="J22" s="129">
        <f>COUNTIFS('Декабрь 25'!$C$2:C1005, H22, 'Декабрь 25'!$D$2:D1005, 'Служебный лист 2'!$C$2)</f>
        <v>12</v>
      </c>
      <c r="K22" s="129">
        <f>COUNTIFS('Декабрь 25'!$C$2:C1005, H22, 'Декабрь 25'!$D$2:D1005, 'Служебный лист 2'!$C$3)</f>
        <v>0</v>
      </c>
      <c r="L22" s="129">
        <f>COUNTIFS('Декабрь 25'!$C$2:C1005, H22, 'Декабрь 25'!$D$2:D1005, 'Служебный лист 2'!$C$4)</f>
        <v>0</v>
      </c>
    </row>
    <row r="23" spans="1:12">
      <c r="C23" s="132"/>
      <c r="H23" s="131" t="s">
        <v>1113</v>
      </c>
      <c r="I23" s="129">
        <f t="shared" ref="I23:K23" si="2">SUM(I3:I22)</f>
        <v>103</v>
      </c>
      <c r="J23" s="129">
        <f t="shared" si="2"/>
        <v>103</v>
      </c>
      <c r="K23" s="129">
        <f t="shared" si="2"/>
        <v>0</v>
      </c>
      <c r="L23" s="129">
        <f>SUM(L2:L22)</f>
        <v>0</v>
      </c>
    </row>
    <row r="24" spans="1:12">
      <c r="C24" s="132"/>
    </row>
    <row r="25" spans="1:12">
      <c r="C25" s="132"/>
    </row>
    <row r="27" spans="1:12">
      <c r="H27" s="129">
        <f>'Служебный лист'!B19:B1005</f>
        <v>0</v>
      </c>
    </row>
    <row r="28" spans="1:12">
      <c r="H28" s="129">
        <f>'Служебный лист'!B20:B1005</f>
        <v>0</v>
      </c>
    </row>
    <row r="29" spans="1:12">
      <c r="H29" s="129">
        <f>'Служебный лист'!B21:B1005</f>
        <v>0</v>
      </c>
    </row>
    <row r="30" spans="1:12">
      <c r="H30" s="129">
        <f>'Служебный лист'!B22:B1005</f>
        <v>0</v>
      </c>
    </row>
    <row r="31" spans="1:12">
      <c r="H31" s="129">
        <f>'Служебный лист'!B23:B1005</f>
        <v>0</v>
      </c>
    </row>
    <row r="32" spans="1:12">
      <c r="H32" s="129">
        <f>'Служебный лист'!B24:B1005</f>
        <v>0</v>
      </c>
    </row>
    <row r="33" spans="1:32">
      <c r="H33" s="129">
        <f>'Служебный лист'!B25:B1005</f>
        <v>0</v>
      </c>
    </row>
    <row r="34" spans="1:32">
      <c r="H34" s="129">
        <f>'Служебный лист'!B26:B1005</f>
        <v>0</v>
      </c>
    </row>
    <row r="35" spans="1:32">
      <c r="H35" s="129">
        <f>'Служебный лист'!B27:B1005</f>
        <v>0</v>
      </c>
    </row>
    <row r="36" spans="1:32">
      <c r="H36" s="129">
        <f>'Служебный лист'!B28:B1005</f>
        <v>0</v>
      </c>
    </row>
    <row r="37" spans="1:32">
      <c r="H37" s="129">
        <f>'Служебный лист'!B29:B1005</f>
        <v>0</v>
      </c>
    </row>
    <row r="46" spans="1:32">
      <c r="A46" s="279" t="s">
        <v>1118</v>
      </c>
      <c r="B46" s="278"/>
    </row>
    <row r="48" spans="1:32">
      <c r="A48" s="133"/>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row>
    <row r="50" spans="5:22">
      <c r="E50" s="135"/>
      <c r="I50" s="135"/>
      <c r="L50" s="135"/>
      <c r="M50" s="135"/>
      <c r="O50" s="135"/>
      <c r="U50" s="135"/>
      <c r="V50" s="135"/>
    </row>
    <row r="52" spans="5:22">
      <c r="S52" s="136"/>
      <c r="T52" s="136"/>
      <c r="U52" s="136"/>
    </row>
  </sheetData>
  <mergeCells count="3">
    <mergeCell ref="A1:F1"/>
    <mergeCell ref="H1:L1"/>
    <mergeCell ref="A46:B46"/>
  </mergeCells>
  <conditionalFormatting sqref="L3:L26">
    <cfRule type="cellIs" dxfId="41" priority="1" operator="greaterThanOrEqual">
      <formula>1</formula>
    </cfRule>
  </conditionalFormatting>
  <conditionalFormatting sqref="F3:F17">
    <cfRule type="cellIs" dxfId="40" priority="2" operator="greaterThanOrEqual">
      <formula>1</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F52"/>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78</v>
      </c>
      <c r="B3" s="130">
        <f>COUNTIF('Ноябрь 25 '!$B$2:B1005, A3)</f>
        <v>213</v>
      </c>
      <c r="C3" s="129">
        <f t="shared" ref="C3:C11" si="0">SUM(B49:AE49)</f>
        <v>0</v>
      </c>
      <c r="D3" s="129">
        <f>COUNTIFS('Ноябрь 25 '!$B$2:B1005, A3, 'Ноябрь 25 '!$D$2:D1005, 'Служебный лист 2'!$C$2)</f>
        <v>44</v>
      </c>
      <c r="E3" s="129">
        <f>COUNTIFS('Ноябрь 25 '!$B$2:B1005, A3, 'Ноябрь 25 '!$D$2:D1005, 'Служебный лист 2'!$C$3)</f>
        <v>2</v>
      </c>
      <c r="F3" s="129">
        <f>COUNTIFS('Ноябрь 25 '!$B$2:B1005, A3, 'Ноябрь 25 '!$D$2:D1005, 'Служебный лист 2'!$C$4)</f>
        <v>1</v>
      </c>
      <c r="H3" s="129" t="s">
        <v>75</v>
      </c>
      <c r="I3" s="129">
        <f>COUNTIF('Ноябрь 25 '!$C$2:C1005, H3)</f>
        <v>5</v>
      </c>
      <c r="J3" s="129">
        <f>COUNTIFS('Ноябрь 25 '!$C$2:C1005, H3, 'Ноябрь 25 '!$D$2:D1005, 'Служебный лист 2'!$C$2)</f>
        <v>5</v>
      </c>
      <c r="K3" s="129">
        <f>COUNTIFS('Ноябрь 25 '!$C$2:C1005, H3, 'Ноябрь 25 '!$D$2:D1005, 'Служебный лист 2'!$C$3)</f>
        <v>0</v>
      </c>
      <c r="L3" s="129">
        <f>COUNTIFS('Ноябрь 25 '!$C$2:C1005, H3, 'Ноябрь 25 '!$D$2:D1005, 'Служебный лист 2'!$C$4)</f>
        <v>0</v>
      </c>
    </row>
    <row r="4" spans="1:32">
      <c r="A4" s="129" t="s">
        <v>522</v>
      </c>
      <c r="B4" s="130">
        <f>COUNTIF('Ноябрь 25 '!$B$2:B1005, A4)</f>
        <v>10</v>
      </c>
      <c r="C4" s="129">
        <f t="shared" si="0"/>
        <v>0</v>
      </c>
      <c r="D4" s="129">
        <f>COUNTIFS('Ноябрь 25 '!$B$2:B1005, A4, 'Ноябрь 25 '!$D$2:D1005, 'Служебный лист 2'!$C$2)</f>
        <v>0</v>
      </c>
      <c r="E4" s="129">
        <f>COUNTIFS('Ноябрь 25 '!$B$2:B1005, A4, 'Ноябрь 25 '!$D$2:D1005, 'Служебный лист 2'!$C$3)</f>
        <v>0</v>
      </c>
      <c r="F4" s="129">
        <f>COUNTIFS('Ноябрь 25 '!$B$2:B1005, A4, 'Ноябрь 25 '!$D$2:D1005, 'Служебный лист 2'!$C$4)</f>
        <v>0</v>
      </c>
      <c r="H4" s="129" t="s">
        <v>44</v>
      </c>
      <c r="I4" s="129">
        <f>COUNTIF('Ноябрь 25 '!$C$2:C1005, H4)</f>
        <v>5</v>
      </c>
      <c r="J4" s="129">
        <f>COUNTIFS('Ноябрь 25 '!$C$2:C1005, H4, 'Ноябрь 25 '!$D$2:D1005, 'Служебный лист 2'!$C$2)</f>
        <v>5</v>
      </c>
      <c r="K4" s="129">
        <f>COUNTIFS('Ноябрь 25 '!$C$2:C1005, H4, 'Ноябрь 25 '!$D$2:D1005, 'Служебный лист 2'!$C$3)</f>
        <v>0</v>
      </c>
      <c r="L4" s="129">
        <f>COUNTIFS('Ноябрь 25 '!$C$2:C1005, H4, 'Ноябрь 25 '!$D$2:D1005, 'Служебный лист 2'!$C$4)</f>
        <v>0</v>
      </c>
    </row>
    <row r="5" spans="1:32">
      <c r="A5" s="129" t="s">
        <v>343</v>
      </c>
      <c r="B5" s="130">
        <f>COUNTIF('Ноябрь 25 '!$B$2:B1005, A5)</f>
        <v>0</v>
      </c>
      <c r="C5" s="129">
        <f t="shared" si="0"/>
        <v>0</v>
      </c>
      <c r="D5" s="129">
        <f>COUNTIFS('Ноябрь 25 '!$B$2:B1005, A5, 'Ноябрь 25 '!$D$2:D1005, 'Служебный лист 2'!$C$2)</f>
        <v>0</v>
      </c>
      <c r="E5" s="129">
        <f>COUNTIFS('Ноябрь 25 '!$B$2:B1005, A5, 'Ноябрь 25 '!$D$2:D1005, 'Служебный лист 2'!$C$3)</f>
        <v>0</v>
      </c>
      <c r="F5" s="129">
        <f>COUNTIFS('Ноябрь 25 '!$B$2:B1005, A5, 'Ноябрь 25 '!$D$2:D1005, 'Служебный лист 2'!$C$4)</f>
        <v>0</v>
      </c>
      <c r="H5" s="129" t="s">
        <v>541</v>
      </c>
      <c r="I5" s="129">
        <f>COUNTIF('Ноябрь 25 '!$C$2:C1005, H5)</f>
        <v>1</v>
      </c>
      <c r="J5" s="129">
        <f>COUNTIFS('Ноябрь 25 '!$C$2:C1005, H5, 'Ноябрь 25 '!$D$2:D1005, 'Служебный лист 2'!$C$2)</f>
        <v>1</v>
      </c>
      <c r="K5" s="129">
        <f>COUNTIFS('Ноябрь 25 '!$C$2:C1005, H5, 'Ноябрь 25 '!$D$2:D1005, 'Служебный лист 2'!$C$3)</f>
        <v>0</v>
      </c>
      <c r="L5" s="129">
        <f>COUNTIFS('Ноябрь 25 '!$C$2:C1005, H5, 'Ноябрь 25 '!$D$2:D1005, 'Служебный лист 2'!$C$4)</f>
        <v>0</v>
      </c>
    </row>
    <row r="6" spans="1:32">
      <c r="A6" s="129" t="s">
        <v>531</v>
      </c>
      <c r="B6" s="130">
        <f>COUNTIF('Ноябрь 25 '!$B$2:B1005, A6) + 12</f>
        <v>20</v>
      </c>
      <c r="C6" s="129">
        <f t="shared" si="0"/>
        <v>0</v>
      </c>
      <c r="D6" s="129">
        <f>COUNTIFS('Ноябрь 25 '!$B$2:B1005, A6, 'Ноябрь 25 '!$D$2:D1005, 'Служебный лист 2'!$C$2)</f>
        <v>4</v>
      </c>
      <c r="E6" s="129">
        <f>COUNTIFS('Ноябрь 25 '!$B$2:B1005, A6, 'Ноябрь 25 '!$D$2:D1005, 'Служебный лист 2'!$C$3)</f>
        <v>0</v>
      </c>
      <c r="F6" s="129">
        <f>COUNTIFS('Ноябрь 25 '!$B$2:B1005, A6, 'Ноябрь 25 '!$D$2:D1005, 'Служебный лист 2'!$C$4)</f>
        <v>0</v>
      </c>
      <c r="H6" s="129" t="s">
        <v>102</v>
      </c>
      <c r="I6" s="129">
        <f>COUNTIF('Ноябрь 25 '!$C$2:C1005, H6)</f>
        <v>2</v>
      </c>
      <c r="J6" s="129">
        <f>COUNTIFS('Ноябрь 25 '!$C$2:C1005, H6, 'Ноябрь 25 '!$D$2:D1005, 'Служебный лист 2'!$C$2)</f>
        <v>2</v>
      </c>
      <c r="K6" s="129">
        <f>COUNTIFS('Ноябрь 25 '!$C$2:C1005, H6, 'Ноябрь 25 '!$D$2:D1005, 'Служебный лист 2'!$C$3)</f>
        <v>0</v>
      </c>
      <c r="L6" s="129">
        <f>COUNTIFS('Ноябрь 25 '!$C$2:C1005, H6, 'Ноябрь 25 '!$D$2:D1005, 'Служебный лист 2'!$C$4)</f>
        <v>0</v>
      </c>
    </row>
    <row r="7" spans="1:32">
      <c r="A7" s="129" t="s">
        <v>632</v>
      </c>
      <c r="B7" s="130">
        <f>COUNTIF('Ноябрь 25 '!$B$2:B1005, A7)</f>
        <v>0</v>
      </c>
      <c r="C7" s="129">
        <f t="shared" si="0"/>
        <v>0</v>
      </c>
      <c r="D7" s="129">
        <f>COUNTIFS('Ноябрь 25 '!$B$2:B1005, A7, 'Ноябрь 25 '!$D$2:D1005, 'Служебный лист 2'!$C$2)</f>
        <v>0</v>
      </c>
      <c r="E7" s="129">
        <f>COUNTIFS('Ноябрь 25 '!$B$2:B1005, A7, 'Ноябрь 25 '!$D$2:D1005, 'Служебный лист 2'!$C$3)</f>
        <v>0</v>
      </c>
      <c r="F7" s="129">
        <f>COUNTIFS('Ноябрь 25 '!$B$2:B1005, A7, 'Ноябрь 25 '!$D$2:D1005, 'Служебный лист 2'!$C$4)</f>
        <v>0</v>
      </c>
      <c r="H7" s="129" t="s">
        <v>638</v>
      </c>
      <c r="I7" s="129">
        <f>COUNTIF('Ноябрь 25 '!$C$2:C1005, H7)</f>
        <v>0</v>
      </c>
      <c r="J7" s="129">
        <f>COUNTIFS('Ноябрь 25 '!$C$2:C1005, H7, 'Ноябрь 25 '!$D$2:D1005, 'Служебный лист 2'!$C$2)</f>
        <v>0</v>
      </c>
      <c r="K7" s="129">
        <f>COUNTIFS('Ноябрь 25 '!$C$2:C1005, H7, 'Ноябрь 25 '!$D$2:D1005, 'Служебный лист 2'!$C$3)</f>
        <v>0</v>
      </c>
      <c r="L7" s="129">
        <f>COUNTIFS('Ноябрь 25 '!$C$2:C1005, H7, 'Ноябрь 25 '!$D$2:D1005, 'Служебный лист 2'!$C$4)</f>
        <v>0</v>
      </c>
    </row>
    <row r="8" spans="1:32">
      <c r="A8" s="129" t="s">
        <v>783</v>
      </c>
      <c r="B8" s="130">
        <f>COUNTIF('Ноябрь 25 '!$B$2:B1005, A8)</f>
        <v>0</v>
      </c>
      <c r="C8" s="129">
        <f t="shared" si="0"/>
        <v>0</v>
      </c>
      <c r="D8" s="129">
        <f>COUNTIFS('Ноябрь 25 '!$B$2:B1005, A8, 'Ноябрь 25 '!$D$2:D1005, 'Служебный лист 2'!$C$2)</f>
        <v>0</v>
      </c>
      <c r="E8" s="129">
        <f>COUNTIFS('Ноябрь 25 '!$B$2:B1005, A8, 'Ноябрь 25 '!$D$2:D1005, 'Служебный лист 2'!$C$3)</f>
        <v>0</v>
      </c>
      <c r="F8" s="129">
        <f>COUNTIFS('Ноябрь 25 '!$B$2:B1005, A8, 'Ноябрь 25 '!$D$2:D1005, 'Служебный лист 2'!$C$4)</f>
        <v>0</v>
      </c>
      <c r="H8" s="129" t="s">
        <v>1112</v>
      </c>
      <c r="I8" s="129">
        <f>COUNTIF('Ноябрь 25 '!$C$2:C1005, H8)</f>
        <v>0</v>
      </c>
      <c r="J8" s="129">
        <f>COUNTIFS('Ноябрь 25 '!$C$2:C1005, H8, 'Ноябрь 25 '!$D$2:D1005, 'Служебный лист 2'!$C$2)</f>
        <v>0</v>
      </c>
      <c r="K8" s="129">
        <f>COUNTIFS('Ноябрь 25 '!$C$2:C1005, H8, 'Ноябрь 25 '!$D$2:D1005, 'Служебный лист 2'!$C$3)</f>
        <v>0</v>
      </c>
      <c r="L8" s="129">
        <f>COUNTIFS('Ноябрь 25 '!$C$2:C1005, H8, 'Ноябрь 25 '!$D$2:D1005, 'Служебный лист 2'!$C$4)</f>
        <v>0</v>
      </c>
    </row>
    <row r="9" spans="1:32">
      <c r="A9" s="129" t="s">
        <v>51</v>
      </c>
      <c r="B9" s="130">
        <f>COUNTIF('Ноябрь 25 '!$B$2:B1005, A9) -1</f>
        <v>74</v>
      </c>
      <c r="C9" s="129">
        <f t="shared" si="0"/>
        <v>0</v>
      </c>
      <c r="D9" s="129">
        <f>COUNTIFS('Ноябрь 25 '!$B$2:B1005, A9, 'Ноябрь 25 '!$D$2:D1005, 'Служебный лист 2'!$C$2)</f>
        <v>8</v>
      </c>
      <c r="E9" s="129">
        <f>COUNTIFS('Ноябрь 25 '!$B$2:B1005, A9, 'Ноябрь 25 '!$D$2:D1005, 'Служебный лист 2'!$C$3)</f>
        <v>0</v>
      </c>
      <c r="F9" s="129">
        <f>COUNTIFS('Ноябрь 25 '!$B$2:B1005, A9, 'Ноябрь 25 '!$D$2:D1005, 'Служебный лист 2'!$C$4)</f>
        <v>0</v>
      </c>
      <c r="H9" s="129" t="s">
        <v>399</v>
      </c>
      <c r="I9" s="129">
        <f>COUNTIF('Ноябрь 25 '!$C$2:C1005, H9)</f>
        <v>0</v>
      </c>
      <c r="J9" s="129">
        <f>COUNTIFS('Ноябрь 25 '!$C$2:C1005, H9, 'Ноябрь 25 '!$D$2:D1005, 'Служебный лист 2'!$C$2)</f>
        <v>0</v>
      </c>
      <c r="K9" s="129">
        <f>COUNTIFS('Ноябрь 25 '!$C$2:C1005, H9, 'Ноябрь 25 '!$D$2:D1005, 'Служебный лист 2'!$C$3)</f>
        <v>0</v>
      </c>
      <c r="L9" s="129">
        <f>COUNTIFS('Ноябрь 25 '!$C$2:C1005, H9, 'Ноябрь 25 '!$D$2:D1005, 'Служебный лист 2'!$C$4)</f>
        <v>0</v>
      </c>
    </row>
    <row r="10" spans="1:32">
      <c r="A10" s="129" t="s">
        <v>16</v>
      </c>
      <c r="B10" s="130">
        <f>COUNTIF('Ноябрь 25 '!$B$2:B1005, A10)</f>
        <v>114</v>
      </c>
      <c r="C10" s="129">
        <f t="shared" si="0"/>
        <v>0</v>
      </c>
      <c r="D10" s="129">
        <f>COUNTIFS('Ноябрь 25 '!$B$2:B1005, A10, 'Ноябрь 25 '!$D$2:D1005, 'Служебный лист 2'!$C$2)</f>
        <v>33</v>
      </c>
      <c r="E10" s="129">
        <f>COUNTIFS('Ноябрь 25 '!$B$2:B1005, A10, 'Ноябрь 25 '!$D$2:D1005, 'Служебный лист 2'!$C$3)</f>
        <v>0</v>
      </c>
      <c r="F10" s="129">
        <f>COUNTIFS('Ноябрь 25 '!$B$2:B1005, A10, 'Ноябрь 25 '!$D$2:D1005, 'Служебный лист 2'!$C$4)</f>
        <v>0</v>
      </c>
      <c r="H10" s="129" t="s">
        <v>41</v>
      </c>
      <c r="I10" s="129">
        <f>COUNTIF('Ноябрь 25 '!$C$2:C1005, H10)</f>
        <v>17</v>
      </c>
      <c r="J10" s="129">
        <f>COUNTIFS('Ноябрь 25 '!$C$2:C1005, H10, 'Ноябрь 25 '!$D$2:D1005, 'Служебный лист 2'!$C$2)</f>
        <v>14</v>
      </c>
      <c r="K10" s="129">
        <f>COUNTIFS('Ноябрь 25 '!$C$2:C1005, H10, 'Ноябрь 25 '!$D$2:D1005, 'Служебный лист 2'!$C$3)</f>
        <v>2</v>
      </c>
      <c r="L10" s="129">
        <f>COUNTIFS('Ноябрь 25 '!$C$2:C1005, H10, 'Ноябрь 25 '!$D$2:D1005, 'Служебный лист 2'!$C$4)</f>
        <v>1</v>
      </c>
    </row>
    <row r="11" spans="1:32">
      <c r="A11" s="129" t="s">
        <v>640</v>
      </c>
      <c r="B11" s="130">
        <f>COUNTIF('Ноябрь 25 '!$B$2:B1005, A11)</f>
        <v>0</v>
      </c>
      <c r="C11" s="129">
        <f t="shared" si="0"/>
        <v>0</v>
      </c>
      <c r="D11" s="129">
        <f>COUNTIFS('Ноябрь 25 '!$B$2:B1005, A11, 'Ноябрь 25 '!$D$2:D1005, 'Служебный лист 2'!$C$2)</f>
        <v>0</v>
      </c>
      <c r="E11" s="129">
        <f>COUNTIFS('Ноябрь 25 '!$B$2:B1005, A11, 'Ноябрь 25 '!$D$2:D1005, 'Служебный лист 2'!$C$3)</f>
        <v>0</v>
      </c>
      <c r="F11" s="129">
        <f>COUNTIFS('Ноябрь 25 '!$B$2:B1005, A11, 'Ноябрь 25 '!$D$2:D1005, 'Служебный лист 2'!$C$4)</f>
        <v>0</v>
      </c>
      <c r="H11" s="129" t="s">
        <v>355</v>
      </c>
      <c r="I11" s="129">
        <f>COUNTIF('Ноябрь 25 '!$C$2:C1005, H11)</f>
        <v>0</v>
      </c>
      <c r="J11" s="129">
        <f>COUNTIFS('Ноябрь 25 '!$C$2:C1005, H11, 'Ноябрь 25 '!$D$2:D1005, 'Служебный лист 2'!$C$2)</f>
        <v>0</v>
      </c>
      <c r="K11" s="129">
        <f>COUNTIFS('Ноябрь 25 '!$C$2:C1005, H11, 'Ноябрь 25 '!$D$2:D1005, 'Служебный лист 2'!$C$3)</f>
        <v>0</v>
      </c>
      <c r="L11" s="129">
        <f>COUNTIFS('Ноябрь 25 '!$C$2:C1005, H11, 'Ноябрь 25 '!$D$2:D1005, 'Служебный лист 2'!$C$4)</f>
        <v>0</v>
      </c>
    </row>
    <row r="12" spans="1:32">
      <c r="A12" s="131" t="s">
        <v>1113</v>
      </c>
      <c r="B12" s="1">
        <f t="shared" ref="B12:E12" si="1">SUM(B3:B9)</f>
        <v>317</v>
      </c>
      <c r="C12" s="1">
        <f t="shared" si="1"/>
        <v>0</v>
      </c>
      <c r="D12" s="1">
        <f t="shared" si="1"/>
        <v>56</v>
      </c>
      <c r="E12" s="1">
        <f t="shared" si="1"/>
        <v>2</v>
      </c>
      <c r="F12" s="1">
        <f>SUM(F3:F10)</f>
        <v>1</v>
      </c>
      <c r="H12" s="129" t="s">
        <v>154</v>
      </c>
      <c r="I12" s="129">
        <f>COUNTIF('Ноябрь 25 '!$C$2:C1005, H12)</f>
        <v>4</v>
      </c>
      <c r="J12" s="129">
        <f>COUNTIFS('Ноябрь 25 '!$C$2:C1005, H12, 'Ноябрь 25 '!$D$2:D1005, 'Служебный лист 2'!$C$2)</f>
        <v>4</v>
      </c>
      <c r="K12" s="129">
        <f>COUNTIFS('Ноябрь 25 '!$C$2:C1005, H12, 'Ноябрь 25 '!$D$2:D1005, 'Служебный лист 2'!$C$3)</f>
        <v>0</v>
      </c>
      <c r="L12" s="129">
        <f>COUNTIFS('Ноябрь 25 '!$C$2:C1005, H12, 'Ноябрь 25 '!$D$2:D1005, 'Служебный лист 2'!$C$4)</f>
        <v>0</v>
      </c>
    </row>
    <row r="13" spans="1:32">
      <c r="H13" s="129" t="s">
        <v>1114</v>
      </c>
      <c r="I13" s="129">
        <f>COUNTIF('Ноябрь 25 '!$C$2:C1005, H13)</f>
        <v>0</v>
      </c>
      <c r="J13" s="129">
        <f>COUNTIFS('Ноябрь 25 '!$C$2:C1005, H13, 'Ноябрь 25 '!$D$2:D1005, 'Служебный лист 2'!$C$2)</f>
        <v>0</v>
      </c>
      <c r="K13" s="129">
        <f>COUNTIFS('Ноябрь 25 '!$C$2:C1005, H13, 'Ноябрь 25 '!$D$2:D1005, 'Служебный лист 2'!$C$3)</f>
        <v>0</v>
      </c>
      <c r="L13" s="129">
        <f>COUNTIFS('Ноябрь 25 '!$C$2:C1005, H13, 'Ноябрь 25 '!$D$2:D1005, 'Служебный лист 2'!$C$4)</f>
        <v>0</v>
      </c>
    </row>
    <row r="14" spans="1:32">
      <c r="H14" s="129" t="s">
        <v>224</v>
      </c>
      <c r="I14" s="129">
        <f>COUNTIF('Ноябрь 25 '!$C$2:C1005, H14)</f>
        <v>0</v>
      </c>
      <c r="J14" s="129">
        <f>COUNTIFS('Ноябрь 25 '!$C$2:C1005, H14, 'Ноябрь 25 '!$D$2:D1005, 'Служебный лист 2'!$C$2)</f>
        <v>0</v>
      </c>
      <c r="K14" s="129">
        <f>COUNTIFS('Ноябрь 25 '!$C$2:C1005, H14, 'Ноябрь 25 '!$D$2:D1005, 'Служебный лист 2'!$C$3)</f>
        <v>0</v>
      </c>
      <c r="L14" s="129">
        <f>COUNTIFS('Ноябрь 25 '!$C$2:C1005, H14, 'Ноябрь 25 '!$D$2:D1005, 'Служебный лист 2'!$C$4)</f>
        <v>0</v>
      </c>
    </row>
    <row r="15" spans="1:32">
      <c r="H15" s="129" t="s">
        <v>1115</v>
      </c>
      <c r="I15" s="129">
        <f>COUNTIF('Ноябрь 25 '!$C$2:C1005, H15)</f>
        <v>0</v>
      </c>
      <c r="J15" s="129">
        <f>COUNTIFS('Ноябрь 25 '!$C$2:C1005, H15, 'Ноябрь 25 '!$D$2:D1005, 'Служебный лист 2'!$C$2)</f>
        <v>0</v>
      </c>
      <c r="K15" s="129">
        <f>COUNTIFS('Ноябрь 25 '!$C$2:C1005, H15, 'Ноябрь 25 '!$D$2:D1005, 'Служебный лист 2'!$C$3)</f>
        <v>0</v>
      </c>
      <c r="L15" s="129">
        <f>COUNTIFS('Ноябрь 25 '!$C$2:C1005, H15, 'Ноябрь 25 '!$D$2:D1005, 'Служебный лист 2'!$C$4)</f>
        <v>0</v>
      </c>
    </row>
    <row r="16" spans="1:32">
      <c r="H16" s="129" t="s">
        <v>1116</v>
      </c>
      <c r="I16" s="129">
        <f>COUNTIF('Ноябрь 25 '!$C$2:C1005, H16)</f>
        <v>0</v>
      </c>
      <c r="J16" s="129">
        <f>COUNTIFS('Ноябрь 25 '!$C$2:C1005, H16, 'Ноябрь 25 '!$D$2:D1005, 'Служебный лист 2'!$C$2)</f>
        <v>0</v>
      </c>
      <c r="K16" s="129">
        <f>COUNTIFS('Ноябрь 25 '!$C$2:C1005, H16, 'Ноябрь 25 '!$D$2:D1005, 'Служебный лист 2'!$C$3)</f>
        <v>0</v>
      </c>
      <c r="L16" s="129">
        <f>COUNTIFS('Ноябрь 25 '!$C$2:C1005, H16, 'Ноябрь 25 '!$D$2:D1005, 'Служебный лист 2'!$C$4)</f>
        <v>0</v>
      </c>
    </row>
    <row r="17" spans="1:12">
      <c r="H17" s="129" t="s">
        <v>1117</v>
      </c>
      <c r="I17" s="129">
        <f>COUNTIF('Ноябрь 25 '!$C$2:C1005, H17)</f>
        <v>0</v>
      </c>
      <c r="J17" s="129">
        <f>COUNTIFS('Ноябрь 25 '!$C$2:C1005, H17, 'Ноябрь 25 '!$D$2:D1005, 'Служебный лист 2'!$C$2)</f>
        <v>0</v>
      </c>
      <c r="K17" s="129">
        <f>COUNTIFS('Ноябрь 25 '!$C$2:C1005, H17, 'Ноябрь 25 '!$D$2:D1005, 'Служебный лист 2'!$C$3)</f>
        <v>0</v>
      </c>
      <c r="L17" s="129">
        <f>COUNTIFS('Ноябрь 25 '!$C$2:C1005, H17, 'Ноябрь 25 '!$D$2:D1005, 'Служебный лист 2'!$C$4)</f>
        <v>0</v>
      </c>
    </row>
    <row r="18" spans="1:12">
      <c r="A18" s="129">
        <f>'Служебный лист'!A13:A1005</f>
        <v>0</v>
      </c>
      <c r="H18" s="129" t="s">
        <v>928</v>
      </c>
      <c r="I18" s="129">
        <f>COUNTIF('Ноябрь 25 '!$C$2:C1005, H18)</f>
        <v>0</v>
      </c>
      <c r="J18" s="129">
        <f>COUNTIFS('Ноябрь 25 '!$C$2:C1005, H18, 'Ноябрь 25 '!$D$2:D1005, 'Служебный лист 2'!$C$2)</f>
        <v>0</v>
      </c>
      <c r="K18" s="129">
        <f>COUNTIFS('Ноябрь 25 '!$C$2:C1005, H18, 'Ноябрь 25 '!$D$2:D1005, 'Служебный лист 2'!$C$3)</f>
        <v>0</v>
      </c>
      <c r="L18" s="129">
        <f>COUNTIFS('Ноябрь 25 '!$C$2:C1005, H18, 'Ноябрь 25 '!$D$2:D1005, 'Служебный лист 2'!$C$4)</f>
        <v>0</v>
      </c>
    </row>
    <row r="19" spans="1:12">
      <c r="A19" s="129">
        <f>'Служебный лист'!A14:A1005</f>
        <v>0</v>
      </c>
      <c r="H19" s="129" t="s">
        <v>18</v>
      </c>
      <c r="I19" s="129">
        <f>COUNTIF('Ноябрь 25 '!$C$2:C1005, H19)</f>
        <v>45</v>
      </c>
      <c r="J19" s="129">
        <f>COUNTIFS('Ноябрь 25 '!$C$2:C1005, H19, 'Ноябрь 25 '!$D$2:D1005, 'Служебный лист 2'!$C$2)</f>
        <v>45</v>
      </c>
      <c r="K19" s="129">
        <f>COUNTIFS('Ноябрь 25 '!$C$2:C1005, H19, 'Ноябрь 25 '!$D$2:D1005, 'Служебный лист 2'!$C$3)</f>
        <v>0</v>
      </c>
      <c r="L19" s="129">
        <f>COUNTIFS('Ноябрь 25 '!$C$2:C1005, H19, 'Ноябрь 25 '!$D$2:D1005, 'Служебный лист 2'!$C$4)</f>
        <v>0</v>
      </c>
    </row>
    <row r="20" spans="1:12">
      <c r="C20" s="132" t="s">
        <v>1105</v>
      </c>
      <c r="D20" s="129">
        <f>D12</f>
        <v>56</v>
      </c>
      <c r="H20" s="129" t="s">
        <v>54</v>
      </c>
      <c r="I20" s="129">
        <f>COUNTIF('Ноябрь 25 '!$C$2:C1005, H20)</f>
        <v>11</v>
      </c>
      <c r="J20" s="129">
        <f>COUNTIFS('Ноябрь 25 '!$C$2:C1005, H20, 'Ноябрь 25 '!$D$2:D1005, 'Служебный лист 2'!$C$2)</f>
        <v>9</v>
      </c>
      <c r="K20" s="129">
        <f>COUNTIFS('Ноябрь 25 '!$C$2:C1005, H20, 'Ноябрь 25 '!$D$2:D1005, 'Служебный лист 2'!$C$3)</f>
        <v>0</v>
      </c>
      <c r="L20" s="129">
        <f>COUNTIFS('Ноябрь 25 '!$C$2:C1005, H20, 'Ноябрь 25 '!$D$2:D1005, 'Служебный лист 2'!$C$4)</f>
        <v>0</v>
      </c>
    </row>
    <row r="21" spans="1:12">
      <c r="A21" s="129">
        <f>'Служебный лист'!A15:A1005</f>
        <v>0</v>
      </c>
      <c r="C21" s="132" t="s">
        <v>1106</v>
      </c>
      <c r="D21" s="129">
        <f>E12</f>
        <v>2</v>
      </c>
      <c r="H21" s="8" t="s">
        <v>308</v>
      </c>
      <c r="I21" s="129">
        <f>COUNTIF('Ноябрь 25 '!$C$2:C1005, H21)</f>
        <v>1</v>
      </c>
      <c r="J21" s="129">
        <f>COUNTIFS('Ноябрь 25 '!$C$2:C1005, H21, 'Ноябрь 25 '!$D$2:D1005, 'Служебный лист 2'!$C$2)</f>
        <v>1</v>
      </c>
      <c r="K21" s="129">
        <f>COUNTIFS('Ноябрь 25 '!$C$2:C1005, H21, 'Ноябрь 25 '!$D$2:D1005, 'Служебный лист 2'!$C$3)</f>
        <v>0</v>
      </c>
      <c r="L21" s="129">
        <f>COUNTIFS('Ноябрь 25 '!$C$2:C1005, H21, 'Ноябрь 25 '!$D$2:D1005, 'Служебный лист 2'!$C$4)</f>
        <v>0</v>
      </c>
    </row>
    <row r="22" spans="1:12">
      <c r="C22" s="132" t="s">
        <v>1107</v>
      </c>
      <c r="D22" s="129">
        <f>F12</f>
        <v>1</v>
      </c>
      <c r="H22" s="8" t="s">
        <v>68</v>
      </c>
      <c r="I22" s="129">
        <f>COUNTIF('Ноябрь 25 '!$C$2:C1005, H22)</f>
        <v>4</v>
      </c>
      <c r="J22" s="129">
        <f>COUNTIFS('Ноябрь 25 '!$C$2:C1005, H22, 'Ноябрь 25 '!$D$2:D1005, 'Служебный лист 2'!$C$2)</f>
        <v>3</v>
      </c>
      <c r="K22" s="129">
        <f>COUNTIFS('Ноябрь 25 '!$C$2:C1005, H22, 'Ноябрь 25 '!$D$2:D1005, 'Служебный лист 2'!$C$3)</f>
        <v>0</v>
      </c>
      <c r="L22" s="129">
        <f>COUNTIFS('Ноябрь 25 '!$C$2:C1005, H22, 'Ноябрь 25 '!$D$2:D1005, 'Служебный лист 2'!$C$4)</f>
        <v>0</v>
      </c>
    </row>
    <row r="23" spans="1:12">
      <c r="C23" s="132"/>
      <c r="H23" s="131" t="s">
        <v>1113</v>
      </c>
      <c r="I23" s="129">
        <f t="shared" ref="I23:K23" si="2">SUM(I3:I22)</f>
        <v>95</v>
      </c>
      <c r="J23" s="129">
        <f t="shared" si="2"/>
        <v>89</v>
      </c>
      <c r="K23" s="129">
        <f t="shared" si="2"/>
        <v>2</v>
      </c>
      <c r="L23" s="129">
        <f>SUM(L2:L22)</f>
        <v>1</v>
      </c>
    </row>
    <row r="24" spans="1:12">
      <c r="C24" s="132"/>
    </row>
    <row r="25" spans="1:12">
      <c r="C25" s="132"/>
    </row>
    <row r="27" spans="1:12">
      <c r="H27" s="129">
        <f>'Служебный лист'!B19:B1005</f>
        <v>0</v>
      </c>
    </row>
    <row r="28" spans="1:12">
      <c r="H28" s="129">
        <f>'Служебный лист'!B20:B1005</f>
        <v>0</v>
      </c>
    </row>
    <row r="29" spans="1:12">
      <c r="H29" s="129">
        <f>'Служебный лист'!B21:B1005</f>
        <v>0</v>
      </c>
    </row>
    <row r="30" spans="1:12">
      <c r="H30" s="129">
        <f>'Служебный лист'!B22:B1005</f>
        <v>0</v>
      </c>
    </row>
    <row r="31" spans="1:12">
      <c r="H31" s="129">
        <f>'Служебный лист'!B23:B1005</f>
        <v>0</v>
      </c>
    </row>
    <row r="32" spans="1:12">
      <c r="H32" s="129">
        <f>'Служебный лист'!B24:B1005</f>
        <v>0</v>
      </c>
    </row>
    <row r="33" spans="1:32">
      <c r="H33" s="129">
        <f>'Служебный лист'!B25:B1005</f>
        <v>0</v>
      </c>
    </row>
    <row r="34" spans="1:32">
      <c r="H34" s="129">
        <f>'Служебный лист'!B26:B1005</f>
        <v>0</v>
      </c>
    </row>
    <row r="35" spans="1:32">
      <c r="H35" s="129">
        <f>'Служебный лист'!B27:B1005</f>
        <v>0</v>
      </c>
    </row>
    <row r="36" spans="1:32">
      <c r="H36" s="129">
        <f>'Служебный лист'!B28:B1005</f>
        <v>0</v>
      </c>
    </row>
    <row r="37" spans="1:32">
      <c r="H37" s="129">
        <f>'Служебный лист'!B29:B1005</f>
        <v>0</v>
      </c>
    </row>
    <row r="46" spans="1:32">
      <c r="A46" s="279" t="s">
        <v>1118</v>
      </c>
      <c r="B46" s="278"/>
    </row>
    <row r="48" spans="1:32">
      <c r="A48" s="133"/>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row>
    <row r="50" spans="5:22">
      <c r="E50" s="135"/>
      <c r="I50" s="135"/>
      <c r="L50" s="135"/>
      <c r="M50" s="135"/>
      <c r="O50" s="135"/>
      <c r="U50" s="135"/>
      <c r="V50" s="135"/>
    </row>
    <row r="52" spans="5:22">
      <c r="S52" s="136"/>
      <c r="T52" s="136"/>
      <c r="U52" s="136"/>
    </row>
  </sheetData>
  <mergeCells count="3">
    <mergeCell ref="A1:F1"/>
    <mergeCell ref="H1:L1"/>
    <mergeCell ref="A46:B46"/>
  </mergeCells>
  <conditionalFormatting sqref="L3:L26">
    <cfRule type="cellIs" dxfId="39" priority="1" operator="greaterThanOrEqual">
      <formula>1</formula>
    </cfRule>
  </conditionalFormatting>
  <conditionalFormatting sqref="F3:F17">
    <cfRule type="cellIs" dxfId="38" priority="2" operator="greaterThanOrEqual">
      <formula>1</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A435"/>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14.85546875" customWidth="1"/>
    <col min="6" max="6" width="17.28515625" customWidth="1"/>
    <col min="7" max="7" width="49.28515625" customWidth="1"/>
    <col min="8" max="8" width="11" customWidth="1"/>
  </cols>
  <sheetData>
    <row r="1" spans="1:27" ht="51">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45778</v>
      </c>
      <c r="B2" s="76" t="s">
        <v>640</v>
      </c>
      <c r="C2" s="20"/>
      <c r="D2" s="20"/>
      <c r="E2" s="20"/>
      <c r="F2" s="20"/>
      <c r="G2" s="20"/>
      <c r="H2" s="19" t="s">
        <v>17</v>
      </c>
      <c r="I2" s="20"/>
      <c r="J2" s="20"/>
      <c r="K2" s="20"/>
      <c r="L2" s="20"/>
      <c r="M2" s="20"/>
      <c r="N2" s="20"/>
      <c r="O2" s="20"/>
      <c r="P2" s="50"/>
      <c r="Q2" s="20"/>
      <c r="R2" s="15"/>
      <c r="S2" s="15"/>
      <c r="T2" s="15"/>
      <c r="U2" s="15"/>
      <c r="V2" s="15"/>
      <c r="W2" s="15"/>
      <c r="X2" s="15"/>
      <c r="Y2" s="15"/>
      <c r="Z2" s="15"/>
      <c r="AA2" s="15"/>
    </row>
    <row r="3" spans="1:27" ht="12.75">
      <c r="A3" s="273"/>
      <c r="B3" s="76" t="s">
        <v>640</v>
      </c>
      <c r="C3" s="20"/>
      <c r="D3" s="20"/>
      <c r="E3" s="20"/>
      <c r="F3" s="20"/>
      <c r="G3" s="20"/>
      <c r="H3" s="20" t="s">
        <v>22</v>
      </c>
      <c r="I3" s="20"/>
      <c r="J3" s="20"/>
      <c r="K3" s="20"/>
      <c r="L3" s="20"/>
      <c r="M3" s="20"/>
      <c r="N3" s="20"/>
      <c r="O3" s="20"/>
      <c r="P3" s="35"/>
      <c r="Q3" s="20"/>
      <c r="R3" s="15"/>
      <c r="S3" s="15"/>
      <c r="T3" s="15"/>
      <c r="U3" s="15"/>
      <c r="V3" s="15"/>
      <c r="W3" s="15"/>
      <c r="X3" s="15"/>
      <c r="Y3" s="15"/>
      <c r="Z3" s="15"/>
      <c r="AA3" s="15"/>
    </row>
    <row r="4" spans="1:27" ht="15.75" customHeight="1">
      <c r="A4" s="273"/>
      <c r="B4" s="76" t="s">
        <v>640</v>
      </c>
      <c r="C4" s="20"/>
      <c r="D4" s="20"/>
      <c r="E4" s="20"/>
      <c r="F4" s="20"/>
      <c r="G4" s="20"/>
      <c r="H4" s="20" t="s">
        <v>24</v>
      </c>
      <c r="I4" s="20"/>
      <c r="J4" s="20"/>
      <c r="K4" s="20"/>
      <c r="L4" s="20"/>
      <c r="M4" s="20"/>
      <c r="N4" s="20"/>
      <c r="O4" s="20"/>
      <c r="P4" s="35"/>
      <c r="Q4" s="20"/>
      <c r="R4" s="15"/>
      <c r="S4" s="15"/>
      <c r="T4" s="15"/>
      <c r="U4" s="15"/>
      <c r="V4" s="15"/>
      <c r="W4" s="15"/>
      <c r="X4" s="15"/>
      <c r="Y4" s="15"/>
      <c r="Z4" s="15"/>
      <c r="AA4" s="15"/>
    </row>
    <row r="5" spans="1:27" ht="12.75">
      <c r="A5" s="273"/>
      <c r="B5" s="76" t="s">
        <v>78</v>
      </c>
      <c r="C5" s="20"/>
      <c r="D5" s="20"/>
      <c r="E5" s="20"/>
      <c r="F5" s="20"/>
      <c r="G5" s="20"/>
      <c r="H5" s="20" t="s">
        <v>25</v>
      </c>
      <c r="I5" s="20"/>
      <c r="J5" s="20"/>
      <c r="K5" s="20"/>
      <c r="L5" s="20"/>
      <c r="M5" s="20"/>
      <c r="N5" s="20"/>
      <c r="O5" s="20"/>
      <c r="P5" s="35"/>
      <c r="Q5" s="20"/>
      <c r="R5" s="15"/>
      <c r="S5" s="15"/>
      <c r="T5" s="15"/>
      <c r="U5" s="15"/>
      <c r="V5" s="15"/>
      <c r="W5" s="15"/>
      <c r="X5" s="15"/>
      <c r="Y5" s="15"/>
      <c r="Z5" s="15"/>
      <c r="AA5" s="15"/>
    </row>
    <row r="6" spans="1:27" ht="12.75">
      <c r="A6" s="273"/>
      <c r="B6" s="76" t="s">
        <v>78</v>
      </c>
      <c r="C6" s="20"/>
      <c r="D6" s="20"/>
      <c r="E6" s="20"/>
      <c r="F6" s="20"/>
      <c r="G6" s="20"/>
      <c r="H6" s="20" t="s">
        <v>26</v>
      </c>
      <c r="I6" s="20"/>
      <c r="J6" s="20"/>
      <c r="K6" s="20"/>
      <c r="L6" s="20"/>
      <c r="M6" s="20"/>
      <c r="N6" s="20"/>
      <c r="O6" s="20"/>
      <c r="P6" s="35"/>
      <c r="Q6" s="20"/>
      <c r="R6" s="15"/>
      <c r="S6" s="15"/>
      <c r="T6" s="15"/>
      <c r="U6" s="15"/>
      <c r="V6" s="15"/>
      <c r="W6" s="15"/>
      <c r="X6" s="15"/>
      <c r="Y6" s="15"/>
      <c r="Z6" s="15"/>
      <c r="AA6" s="15"/>
    </row>
    <row r="7" spans="1:27" ht="12.75">
      <c r="A7" s="273"/>
      <c r="B7" s="76" t="s">
        <v>1119</v>
      </c>
      <c r="C7" s="20"/>
      <c r="D7" s="20"/>
      <c r="E7" s="20"/>
      <c r="F7" s="20"/>
      <c r="G7" s="20"/>
      <c r="H7" s="20" t="s">
        <v>27</v>
      </c>
      <c r="I7" s="20"/>
      <c r="J7" s="20"/>
      <c r="K7" s="20"/>
      <c r="L7" s="20"/>
      <c r="M7" s="20"/>
      <c r="N7" s="20"/>
      <c r="O7" s="20"/>
      <c r="P7" s="35"/>
      <c r="Q7" s="20"/>
      <c r="R7" s="15"/>
      <c r="S7" s="15"/>
      <c r="T7" s="15"/>
      <c r="U7" s="15"/>
      <c r="V7" s="15"/>
      <c r="W7" s="15"/>
      <c r="X7" s="15"/>
      <c r="Y7" s="15"/>
      <c r="Z7" s="15"/>
      <c r="AA7" s="15"/>
    </row>
    <row r="8" spans="1:27" ht="12.75">
      <c r="A8" s="273"/>
      <c r="B8" s="76" t="s">
        <v>1119</v>
      </c>
      <c r="C8" s="20"/>
      <c r="D8" s="20"/>
      <c r="E8" s="20"/>
      <c r="F8" s="20"/>
      <c r="G8" s="20"/>
      <c r="H8" s="20" t="s">
        <v>28</v>
      </c>
      <c r="I8" s="20"/>
      <c r="J8" s="20"/>
      <c r="K8" s="20"/>
      <c r="L8" s="20"/>
      <c r="M8" s="20"/>
      <c r="N8" s="20"/>
      <c r="O8" s="20"/>
      <c r="P8" s="35"/>
      <c r="Q8" s="20"/>
      <c r="R8" s="15"/>
      <c r="S8" s="15"/>
      <c r="T8" s="15"/>
      <c r="U8" s="15"/>
      <c r="V8" s="15"/>
      <c r="W8" s="15"/>
      <c r="X8" s="15"/>
      <c r="Y8" s="15"/>
      <c r="Z8" s="15"/>
      <c r="AA8" s="15"/>
    </row>
    <row r="9" spans="1:27" ht="14.25">
      <c r="A9" s="273"/>
      <c r="B9" s="76" t="s">
        <v>1119</v>
      </c>
      <c r="C9" s="20"/>
      <c r="D9" s="78"/>
      <c r="E9" s="78"/>
      <c r="F9" s="20"/>
      <c r="G9" s="20"/>
      <c r="H9" s="20" t="s">
        <v>29</v>
      </c>
      <c r="I9" s="20"/>
      <c r="J9" s="20"/>
      <c r="K9" s="20"/>
      <c r="L9" s="20"/>
      <c r="M9" s="20"/>
      <c r="N9" s="20"/>
      <c r="O9" s="20"/>
      <c r="P9" s="35"/>
      <c r="Q9" s="20"/>
      <c r="R9" s="15"/>
      <c r="S9" s="15"/>
      <c r="T9" s="15"/>
      <c r="U9" s="15"/>
      <c r="V9" s="15"/>
      <c r="W9" s="15"/>
      <c r="X9" s="15"/>
      <c r="Y9" s="15"/>
      <c r="Z9" s="15"/>
      <c r="AA9" s="15"/>
    </row>
    <row r="10" spans="1:27" ht="12.75">
      <c r="A10" s="273"/>
      <c r="B10" s="76" t="s">
        <v>1119</v>
      </c>
      <c r="C10" s="20"/>
      <c r="D10" s="20"/>
      <c r="E10" s="15"/>
      <c r="F10" s="20"/>
      <c r="G10" s="117"/>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522</v>
      </c>
      <c r="C11" s="20"/>
      <c r="D11" s="20"/>
      <c r="E11" s="20"/>
      <c r="F11" s="20"/>
      <c r="G11" s="20"/>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522</v>
      </c>
      <c r="C12" s="20"/>
      <c r="D12" s="20"/>
      <c r="E12" s="20"/>
      <c r="F12" s="20"/>
      <c r="G12" s="20"/>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522</v>
      </c>
      <c r="C13" s="20"/>
      <c r="D13" s="20"/>
      <c r="E13" s="20"/>
      <c r="F13" s="20"/>
      <c r="G13" s="20"/>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78</v>
      </c>
      <c r="C14" s="20"/>
      <c r="D14" s="20"/>
      <c r="E14" s="15"/>
      <c r="F14" s="20"/>
      <c r="G14" s="20"/>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78</v>
      </c>
      <c r="C15" s="20"/>
      <c r="D15" s="20"/>
      <c r="E15" s="20"/>
      <c r="F15" s="20"/>
      <c r="G15" s="20"/>
      <c r="H15" s="25" t="s">
        <v>38</v>
      </c>
      <c r="I15" s="20"/>
      <c r="J15" s="20"/>
      <c r="K15" s="20"/>
      <c r="L15" s="20"/>
      <c r="M15" s="20"/>
      <c r="N15" s="20"/>
      <c r="O15" s="20"/>
      <c r="P15" s="35"/>
      <c r="Q15" s="20"/>
      <c r="R15" s="15"/>
      <c r="S15" s="15"/>
      <c r="T15" s="15"/>
      <c r="U15" s="15"/>
      <c r="V15" s="15"/>
      <c r="W15" s="15"/>
      <c r="X15" s="15"/>
      <c r="Y15" s="15"/>
      <c r="Z15" s="15"/>
      <c r="AA15" s="15"/>
    </row>
    <row r="16" spans="1:27" ht="12.75">
      <c r="A16" s="272">
        <v>45779</v>
      </c>
      <c r="B16" s="76" t="s">
        <v>640</v>
      </c>
      <c r="C16" s="20"/>
      <c r="D16" s="20"/>
      <c r="E16" s="20"/>
      <c r="F16" s="20"/>
      <c r="G16" s="20"/>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20"/>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c r="D18" s="20"/>
      <c r="E18" s="20"/>
      <c r="F18" s="20"/>
      <c r="G18" s="20"/>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640</v>
      </c>
      <c r="C19" s="20"/>
      <c r="D19" s="20"/>
      <c r="E19" s="20"/>
      <c r="F19" s="20"/>
      <c r="G19" s="20"/>
      <c r="H19" s="20" t="s">
        <v>25</v>
      </c>
      <c r="I19" s="20"/>
      <c r="J19" s="20"/>
      <c r="K19" s="20"/>
      <c r="L19" s="20"/>
      <c r="M19" s="20"/>
      <c r="N19" s="20"/>
      <c r="O19" s="20"/>
      <c r="P19" s="35"/>
      <c r="Q19" s="20"/>
      <c r="R19" s="15"/>
      <c r="S19" s="15"/>
      <c r="T19" s="15"/>
      <c r="U19" s="15"/>
      <c r="V19" s="15"/>
      <c r="W19" s="15"/>
      <c r="X19" s="15"/>
      <c r="Y19" s="15"/>
      <c r="Z19" s="15"/>
      <c r="AA19" s="15"/>
    </row>
    <row r="20" spans="1:27" ht="12.75">
      <c r="A20" s="273"/>
      <c r="B20" s="76" t="s">
        <v>640</v>
      </c>
      <c r="C20" s="20"/>
      <c r="D20" s="20"/>
      <c r="E20" s="20"/>
      <c r="F20" s="20"/>
      <c r="G20" s="20"/>
      <c r="H20" s="20" t="s">
        <v>26</v>
      </c>
      <c r="I20" s="20"/>
      <c r="J20" s="20"/>
      <c r="K20" s="20"/>
      <c r="L20" s="20"/>
      <c r="M20" s="20"/>
      <c r="N20" s="20"/>
      <c r="O20" s="20"/>
      <c r="P20" s="35"/>
      <c r="Q20" s="20"/>
      <c r="R20" s="15"/>
      <c r="S20" s="15"/>
      <c r="T20" s="15"/>
      <c r="U20" s="15"/>
      <c r="V20" s="15"/>
      <c r="W20" s="15"/>
      <c r="X20" s="15"/>
      <c r="Y20" s="15"/>
      <c r="Z20" s="15"/>
      <c r="AA20" s="15"/>
    </row>
    <row r="21" spans="1:27" ht="12.75">
      <c r="A21" s="273"/>
      <c r="B21" s="76" t="s">
        <v>78</v>
      </c>
      <c r="C21" s="20"/>
      <c r="D21" s="20"/>
      <c r="E21" s="15"/>
      <c r="F21" s="15"/>
      <c r="G21" s="20"/>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78</v>
      </c>
      <c r="C22" s="20"/>
      <c r="D22" s="20"/>
      <c r="E22" s="20"/>
      <c r="F22" s="20"/>
      <c r="G22" s="20"/>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78</v>
      </c>
      <c r="C23" s="20"/>
      <c r="D23" s="20"/>
      <c r="E23" s="20"/>
      <c r="F23" s="20"/>
      <c r="G23" s="20"/>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522</v>
      </c>
      <c r="C24" s="20"/>
      <c r="D24" s="20"/>
      <c r="E24" s="20"/>
      <c r="F24" s="20"/>
      <c r="G24" s="20"/>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76" t="s">
        <v>522</v>
      </c>
      <c r="C25" s="20"/>
      <c r="D25" s="20"/>
      <c r="E25" s="20"/>
      <c r="F25" s="20"/>
      <c r="G25" s="76"/>
      <c r="H25" s="24" t="s">
        <v>34</v>
      </c>
      <c r="I25" s="20"/>
      <c r="J25" s="20"/>
      <c r="K25" s="20"/>
      <c r="L25" s="20"/>
      <c r="M25" s="20"/>
      <c r="N25" s="20"/>
      <c r="O25" s="20"/>
      <c r="P25" s="35"/>
      <c r="Q25" s="20"/>
      <c r="R25" s="15"/>
      <c r="S25" s="15"/>
      <c r="T25" s="15"/>
      <c r="U25" s="15"/>
      <c r="V25" s="15"/>
      <c r="W25" s="15"/>
      <c r="X25" s="15"/>
      <c r="Y25" s="15"/>
      <c r="Z25" s="15"/>
      <c r="AA25" s="15"/>
    </row>
    <row r="26" spans="1:27" ht="18" customHeight="1">
      <c r="A26" s="273"/>
      <c r="B26" s="76" t="s">
        <v>522</v>
      </c>
      <c r="C26" s="20"/>
      <c r="D26" s="20"/>
      <c r="E26" s="20"/>
      <c r="F26" s="20"/>
      <c r="G26" s="76"/>
      <c r="H26" s="25" t="s">
        <v>35</v>
      </c>
      <c r="I26" s="20"/>
      <c r="J26" s="20"/>
      <c r="K26" s="20"/>
      <c r="L26" s="20"/>
      <c r="M26" s="20"/>
      <c r="N26" s="20"/>
      <c r="O26" s="20"/>
      <c r="P26" s="35"/>
      <c r="Q26" s="20"/>
      <c r="R26" s="15"/>
      <c r="S26" s="15"/>
      <c r="T26" s="15"/>
      <c r="U26" s="15"/>
      <c r="V26" s="15"/>
      <c r="W26" s="15"/>
      <c r="X26" s="15"/>
      <c r="Y26" s="15"/>
      <c r="Z26" s="15"/>
      <c r="AA26" s="15"/>
    </row>
    <row r="27" spans="1:27" ht="16.5" customHeight="1">
      <c r="A27" s="273"/>
      <c r="B27" s="76" t="s">
        <v>78</v>
      </c>
      <c r="C27" s="20"/>
      <c r="D27" s="20"/>
      <c r="E27" s="20"/>
      <c r="F27" s="20"/>
      <c r="G27" s="15"/>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78</v>
      </c>
      <c r="C28" s="20"/>
      <c r="D28" s="20"/>
      <c r="E28" s="20"/>
      <c r="F28" s="20"/>
      <c r="G28" s="15"/>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78</v>
      </c>
      <c r="C29" s="20"/>
      <c r="D29" s="20"/>
      <c r="E29" s="20"/>
      <c r="F29" s="20"/>
      <c r="G29" s="20"/>
      <c r="H29" s="25" t="s">
        <v>38</v>
      </c>
      <c r="I29" s="20"/>
      <c r="J29" s="20"/>
      <c r="K29" s="20"/>
      <c r="L29" s="20"/>
      <c r="M29" s="20"/>
      <c r="N29" s="20"/>
      <c r="O29" s="20"/>
      <c r="P29" s="35"/>
      <c r="Q29" s="20"/>
      <c r="R29" s="15"/>
      <c r="S29" s="15"/>
      <c r="T29" s="15"/>
      <c r="U29" s="15"/>
      <c r="V29" s="15"/>
      <c r="W29" s="15"/>
      <c r="X29" s="15"/>
      <c r="Y29" s="15"/>
      <c r="Z29" s="15"/>
      <c r="AA29" s="15"/>
    </row>
    <row r="30" spans="1:27" ht="12.75">
      <c r="A30" s="272">
        <v>45780</v>
      </c>
      <c r="B30" s="76" t="s">
        <v>640</v>
      </c>
      <c r="C30" s="20"/>
      <c r="D30" s="20"/>
      <c r="E30" s="20"/>
      <c r="F30" s="20"/>
      <c r="G30" s="20"/>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640</v>
      </c>
      <c r="C31" s="20"/>
      <c r="D31" s="20"/>
      <c r="E31" s="20"/>
      <c r="F31" s="20"/>
      <c r="G31" s="20"/>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640</v>
      </c>
      <c r="C32" s="76"/>
      <c r="D32" s="76"/>
      <c r="E32" s="80"/>
      <c r="F32" s="76"/>
      <c r="G32" s="3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78</v>
      </c>
      <c r="C33" s="76"/>
      <c r="D33" s="76"/>
      <c r="E33" s="76"/>
      <c r="F33" s="76"/>
      <c r="G33" s="76"/>
      <c r="H33" s="20" t="s">
        <v>25</v>
      </c>
      <c r="I33" s="20"/>
      <c r="J33" s="20"/>
      <c r="K33" s="20"/>
      <c r="L33" s="20"/>
      <c r="M33" s="20"/>
      <c r="N33" s="20"/>
      <c r="O33" s="20"/>
      <c r="P33" s="35"/>
      <c r="Q33" s="20"/>
      <c r="R33" s="15"/>
      <c r="S33" s="15"/>
      <c r="T33" s="15"/>
      <c r="U33" s="15"/>
      <c r="V33" s="15"/>
      <c r="W33" s="15"/>
      <c r="X33" s="15"/>
      <c r="Y33" s="15"/>
      <c r="Z33" s="15"/>
      <c r="AA33" s="15"/>
    </row>
    <row r="34" spans="1:27" ht="12.75">
      <c r="A34" s="273"/>
      <c r="B34" s="76" t="s">
        <v>78</v>
      </c>
      <c r="C34" s="20"/>
      <c r="D34" s="20"/>
      <c r="E34" s="20"/>
      <c r="F34" s="20"/>
      <c r="G34" s="20"/>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78</v>
      </c>
      <c r="C35" s="20"/>
      <c r="D35" s="20"/>
      <c r="E35" s="20"/>
      <c r="F35" s="20"/>
      <c r="G35" s="20"/>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78</v>
      </c>
      <c r="C36" s="20"/>
      <c r="D36" s="20"/>
      <c r="E36" s="20"/>
      <c r="F36" s="20"/>
      <c r="G36" s="20"/>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78</v>
      </c>
      <c r="C37" s="20"/>
      <c r="D37" s="20"/>
      <c r="E37" s="20"/>
      <c r="F37" s="20"/>
      <c r="G37" s="20"/>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78</v>
      </c>
      <c r="C38" s="20"/>
      <c r="D38" s="20"/>
      <c r="E38" s="20"/>
      <c r="F38" s="20"/>
      <c r="G38" s="76"/>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522</v>
      </c>
      <c r="C39" s="20"/>
      <c r="D39" s="20"/>
      <c r="E39" s="20"/>
      <c r="F39" s="20"/>
      <c r="G39" s="76"/>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522</v>
      </c>
      <c r="C40" s="20"/>
      <c r="D40" s="20"/>
      <c r="E40" s="20"/>
      <c r="F40" s="76"/>
      <c r="G40" s="20"/>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522</v>
      </c>
      <c r="C41" s="20"/>
      <c r="D41" s="20"/>
      <c r="E41" s="20"/>
      <c r="F41" s="20"/>
      <c r="G41" s="20"/>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78</v>
      </c>
      <c r="C42" s="20"/>
      <c r="D42" s="20"/>
      <c r="E42" s="20"/>
      <c r="F42" s="20"/>
      <c r="G42" s="20"/>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78</v>
      </c>
      <c r="C43" s="20"/>
      <c r="D43" s="20"/>
      <c r="E43" s="20"/>
      <c r="F43" s="20"/>
      <c r="G43" s="20"/>
      <c r="H43" s="25" t="s">
        <v>38</v>
      </c>
      <c r="I43" s="20"/>
      <c r="J43" s="20"/>
      <c r="K43" s="20"/>
      <c r="L43" s="20"/>
      <c r="M43" s="20"/>
      <c r="N43" s="20"/>
      <c r="O43" s="20"/>
      <c r="P43" s="35"/>
      <c r="Q43" s="20"/>
      <c r="R43" s="15"/>
      <c r="S43" s="15"/>
      <c r="T43" s="15"/>
      <c r="U43" s="15"/>
      <c r="V43" s="15"/>
      <c r="W43" s="15"/>
      <c r="X43" s="15"/>
      <c r="Y43" s="15"/>
      <c r="Z43" s="15"/>
      <c r="AA43" s="15"/>
    </row>
    <row r="44" spans="1:27" ht="12.75">
      <c r="A44" s="272">
        <v>45781</v>
      </c>
      <c r="B44" s="76" t="s">
        <v>640</v>
      </c>
      <c r="C44" s="20"/>
      <c r="D44" s="20"/>
      <c r="E44" s="20"/>
      <c r="F44" s="20"/>
      <c r="G44" s="76"/>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640</v>
      </c>
      <c r="C45" s="20"/>
      <c r="D45" s="20"/>
      <c r="E45" s="78"/>
      <c r="F45" s="78"/>
      <c r="G45" s="1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640</v>
      </c>
      <c r="C46" s="20"/>
      <c r="D46" s="20"/>
      <c r="E46" s="20"/>
      <c r="F46" s="20"/>
      <c r="G46" s="20"/>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78</v>
      </c>
      <c r="C47" s="20"/>
      <c r="D47" s="20"/>
      <c r="E47" s="20"/>
      <c r="F47" s="20"/>
      <c r="G47" s="20"/>
      <c r="H47" s="20" t="s">
        <v>25</v>
      </c>
      <c r="I47" s="20"/>
      <c r="J47" s="20"/>
      <c r="K47" s="20"/>
      <c r="L47" s="20"/>
      <c r="M47" s="20"/>
      <c r="N47" s="20"/>
      <c r="O47" s="20"/>
      <c r="P47" s="50"/>
      <c r="Q47" s="20"/>
      <c r="R47" s="15"/>
      <c r="S47" s="15"/>
      <c r="T47" s="15"/>
      <c r="U47" s="15"/>
      <c r="V47" s="15"/>
      <c r="W47" s="15"/>
      <c r="X47" s="15"/>
      <c r="Y47" s="15"/>
      <c r="Z47" s="15"/>
      <c r="AA47" s="15"/>
    </row>
    <row r="48" spans="1:27" ht="12.75">
      <c r="A48" s="273"/>
      <c r="B48" s="76" t="s">
        <v>78</v>
      </c>
      <c r="C48" s="20"/>
      <c r="D48" s="20"/>
      <c r="E48" s="20"/>
      <c r="F48" s="20"/>
      <c r="G48" s="20"/>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78</v>
      </c>
      <c r="C49" s="20"/>
      <c r="D49" s="20"/>
      <c r="E49" s="83"/>
      <c r="F49" s="15"/>
      <c r="G49" s="20"/>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78</v>
      </c>
      <c r="C50" s="20"/>
      <c r="D50" s="20"/>
      <c r="E50" s="20"/>
      <c r="F50" s="20"/>
      <c r="G50" s="20"/>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1119</v>
      </c>
      <c r="C51" s="20"/>
      <c r="D51" s="20"/>
      <c r="E51" s="20"/>
      <c r="F51" s="20"/>
      <c r="G51" s="20"/>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1119</v>
      </c>
      <c r="C52" s="20"/>
      <c r="D52" s="20"/>
      <c r="E52" s="20"/>
      <c r="F52" s="20"/>
      <c r="G52" s="20"/>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78</v>
      </c>
      <c r="C53" s="20"/>
      <c r="D53" s="20"/>
      <c r="E53" s="20"/>
      <c r="F53" s="20"/>
      <c r="G53" s="20"/>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78</v>
      </c>
      <c r="C54" s="20"/>
      <c r="D54" s="20"/>
      <c r="E54" s="20"/>
      <c r="F54" s="20"/>
      <c r="G54" s="20"/>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78</v>
      </c>
      <c r="C55" s="20"/>
      <c r="D55" s="20"/>
      <c r="E55" s="20"/>
      <c r="F55" s="20"/>
      <c r="G55" s="20"/>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78</v>
      </c>
      <c r="C56" s="20"/>
      <c r="D56" s="20"/>
      <c r="E56" s="20"/>
      <c r="F56" s="20"/>
      <c r="G56" s="20"/>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78</v>
      </c>
      <c r="C57" s="20"/>
      <c r="D57" s="20"/>
      <c r="E57" s="20"/>
      <c r="F57" s="20"/>
      <c r="G57" s="20"/>
      <c r="H57" s="25" t="s">
        <v>38</v>
      </c>
      <c r="I57" s="20"/>
      <c r="J57" s="20"/>
      <c r="K57" s="20"/>
      <c r="L57" s="20"/>
      <c r="M57" s="20"/>
      <c r="N57" s="20"/>
      <c r="O57" s="20"/>
      <c r="P57" s="35"/>
      <c r="Q57" s="20"/>
      <c r="R57" s="15"/>
      <c r="S57" s="15"/>
      <c r="T57" s="15"/>
      <c r="U57" s="15"/>
      <c r="V57" s="15"/>
      <c r="W57" s="15"/>
      <c r="X57" s="15"/>
      <c r="Y57" s="15"/>
      <c r="Z57" s="15"/>
      <c r="AA57" s="15"/>
    </row>
    <row r="58" spans="1:27" ht="12.75">
      <c r="A58" s="272">
        <v>45782</v>
      </c>
      <c r="B58" s="84" t="s">
        <v>640</v>
      </c>
      <c r="C58" s="20"/>
      <c r="D58" s="20"/>
      <c r="E58" s="20"/>
      <c r="F58" s="20"/>
      <c r="G58" s="20"/>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84" t="s">
        <v>640</v>
      </c>
      <c r="C59" s="20"/>
      <c r="D59" s="20"/>
      <c r="E59" s="20"/>
      <c r="F59" s="20"/>
      <c r="G59" s="20"/>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84" t="s">
        <v>640</v>
      </c>
      <c r="C60" s="20"/>
      <c r="D60" s="20"/>
      <c r="E60" s="83"/>
      <c r="F60" s="15"/>
      <c r="G60" s="76"/>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84" t="s">
        <v>640</v>
      </c>
      <c r="C61" s="20"/>
      <c r="D61" s="20"/>
      <c r="E61" s="20"/>
      <c r="F61" s="20"/>
      <c r="G61" s="20"/>
      <c r="H61" s="35" t="s">
        <v>25</v>
      </c>
      <c r="I61" s="20"/>
      <c r="J61" s="20"/>
      <c r="K61" s="20"/>
      <c r="L61" s="20"/>
      <c r="M61" s="20"/>
      <c r="N61" s="20"/>
      <c r="O61" s="20"/>
      <c r="P61" s="20"/>
      <c r="Q61" s="20"/>
      <c r="R61" s="15"/>
      <c r="S61" s="15"/>
      <c r="T61" s="15"/>
      <c r="U61" s="15"/>
      <c r="V61" s="15"/>
      <c r="W61" s="15"/>
      <c r="X61" s="15"/>
      <c r="Y61" s="15"/>
      <c r="Z61" s="15"/>
      <c r="AA61" s="15"/>
    </row>
    <row r="62" spans="1:27" ht="12.75">
      <c r="A62" s="273"/>
      <c r="B62" s="76" t="s">
        <v>640</v>
      </c>
      <c r="C62" s="20"/>
      <c r="D62" s="20"/>
      <c r="E62" s="20"/>
      <c r="F62" s="20"/>
      <c r="G62" s="20"/>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78</v>
      </c>
      <c r="C63" s="20"/>
      <c r="D63" s="20"/>
      <c r="E63" s="20"/>
      <c r="F63" s="20"/>
      <c r="G63" s="76"/>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78</v>
      </c>
      <c r="C64" s="20"/>
      <c r="D64" s="20"/>
      <c r="E64" s="20"/>
      <c r="F64" s="20"/>
      <c r="G64" s="20"/>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78</v>
      </c>
      <c r="C65" s="20"/>
      <c r="D65" s="20"/>
      <c r="E65" s="85"/>
      <c r="F65" s="86"/>
      <c r="G65" s="20"/>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78</v>
      </c>
      <c r="C66" s="20"/>
      <c r="D66" s="20"/>
      <c r="E66" s="20"/>
      <c r="F66" s="20"/>
      <c r="G66" s="20"/>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522</v>
      </c>
      <c r="C67" s="20"/>
      <c r="D67" s="20"/>
      <c r="E67" s="20"/>
      <c r="F67" s="20"/>
      <c r="G67" s="76"/>
      <c r="H67" s="38" t="s">
        <v>34</v>
      </c>
      <c r="I67" s="20"/>
      <c r="J67" s="20"/>
      <c r="K67" s="20"/>
      <c r="L67" s="20"/>
      <c r="M67" s="20"/>
      <c r="N67" s="20"/>
      <c r="O67" s="20"/>
      <c r="P67" s="35"/>
      <c r="Q67" s="20"/>
      <c r="R67" s="15"/>
      <c r="S67" s="15"/>
      <c r="T67" s="15"/>
      <c r="U67" s="15"/>
      <c r="V67" s="15"/>
      <c r="W67" s="15"/>
      <c r="X67" s="15"/>
      <c r="Y67" s="15"/>
      <c r="Z67" s="15"/>
      <c r="AA67" s="15"/>
    </row>
    <row r="68" spans="1:27" ht="12.75">
      <c r="A68" s="273"/>
      <c r="B68" s="76" t="s">
        <v>522</v>
      </c>
      <c r="C68" s="20"/>
      <c r="D68" s="20"/>
      <c r="E68" s="20"/>
      <c r="F68" s="20"/>
      <c r="G68" s="20"/>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76" t="s">
        <v>78</v>
      </c>
      <c r="C69" s="20"/>
      <c r="D69" s="20"/>
      <c r="E69" s="20"/>
      <c r="F69" s="20"/>
      <c r="G69" s="20"/>
      <c r="H69" s="38" t="s">
        <v>36</v>
      </c>
      <c r="I69" s="20"/>
      <c r="J69" s="20"/>
      <c r="K69" s="20"/>
      <c r="L69" s="20"/>
      <c r="M69" s="20"/>
      <c r="N69" s="20"/>
      <c r="O69" s="20"/>
      <c r="P69" s="35"/>
      <c r="Q69" s="20"/>
      <c r="R69" s="15"/>
      <c r="S69" s="15"/>
      <c r="T69" s="15"/>
      <c r="U69" s="15"/>
      <c r="V69" s="15"/>
      <c r="W69" s="15"/>
      <c r="X69" s="15"/>
      <c r="Y69" s="15"/>
      <c r="Z69" s="15"/>
      <c r="AA69" s="15"/>
    </row>
    <row r="70" spans="1:27" ht="12.75">
      <c r="A70" s="273"/>
      <c r="B70" s="76" t="s">
        <v>78</v>
      </c>
      <c r="C70" s="20"/>
      <c r="D70" s="20"/>
      <c r="E70" s="20"/>
      <c r="F70" s="20"/>
      <c r="G70" s="20"/>
      <c r="H70" s="38" t="s">
        <v>37</v>
      </c>
      <c r="I70" s="20"/>
      <c r="J70" s="20"/>
      <c r="K70" s="20"/>
      <c r="L70" s="20"/>
      <c r="M70" s="20"/>
      <c r="N70" s="20"/>
      <c r="O70" s="20"/>
      <c r="P70" s="35"/>
      <c r="Q70" s="20"/>
      <c r="R70" s="15"/>
      <c r="S70" s="15"/>
      <c r="T70" s="15"/>
      <c r="U70" s="15"/>
      <c r="V70" s="15"/>
      <c r="W70" s="15"/>
      <c r="X70" s="15"/>
      <c r="Y70" s="15"/>
      <c r="Z70" s="15"/>
      <c r="AA70" s="15"/>
    </row>
    <row r="71" spans="1:27" ht="12.75">
      <c r="A71" s="274"/>
      <c r="B71" s="76" t="s">
        <v>78</v>
      </c>
      <c r="C71" s="20"/>
      <c r="D71" s="20"/>
      <c r="E71" s="20"/>
      <c r="F71" s="20"/>
      <c r="G71" s="20"/>
      <c r="H71" s="35" t="s">
        <v>38</v>
      </c>
      <c r="I71" s="20"/>
      <c r="J71" s="20"/>
      <c r="K71" s="20"/>
      <c r="L71" s="20"/>
      <c r="M71" s="20"/>
      <c r="N71" s="20"/>
      <c r="O71" s="20"/>
      <c r="P71" s="35"/>
      <c r="Q71" s="20"/>
      <c r="R71" s="15"/>
      <c r="S71" s="15"/>
      <c r="T71" s="15"/>
      <c r="U71" s="15"/>
      <c r="V71" s="15"/>
      <c r="W71" s="15"/>
      <c r="X71" s="15"/>
      <c r="Y71" s="15"/>
      <c r="Z71" s="15"/>
      <c r="AA71" s="15"/>
    </row>
    <row r="72" spans="1:27" ht="12.75">
      <c r="A72" s="272">
        <v>45783</v>
      </c>
      <c r="B72" s="84" t="s">
        <v>640</v>
      </c>
      <c r="C72" s="20"/>
      <c r="D72" s="20"/>
      <c r="E72" s="20"/>
      <c r="G72" s="119"/>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84" t="s">
        <v>640</v>
      </c>
      <c r="C73" s="20"/>
      <c r="D73" s="20"/>
      <c r="E73" s="20"/>
      <c r="F73" s="20"/>
      <c r="G73" s="20"/>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84" t="s">
        <v>640</v>
      </c>
      <c r="C74" s="20"/>
      <c r="D74" s="20"/>
      <c r="E74" s="20"/>
      <c r="F74" s="20"/>
      <c r="G74" s="20"/>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84" t="s">
        <v>640</v>
      </c>
      <c r="C75" s="20"/>
      <c r="D75" s="20"/>
      <c r="E75" s="20"/>
      <c r="F75" s="20"/>
      <c r="G75" s="20"/>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640</v>
      </c>
      <c r="C76" s="20"/>
      <c r="D76" s="20"/>
      <c r="E76" s="20"/>
      <c r="F76" s="20"/>
      <c r="G76" s="20"/>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1119</v>
      </c>
      <c r="C77" s="20"/>
      <c r="D77" s="20"/>
      <c r="E77" s="20"/>
      <c r="F77" s="20"/>
      <c r="G77" s="20"/>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1119</v>
      </c>
      <c r="C78" s="20"/>
      <c r="D78" s="20"/>
      <c r="E78" s="20"/>
      <c r="F78" s="20"/>
      <c r="G78" s="76"/>
      <c r="H78" s="35" t="s">
        <v>28</v>
      </c>
      <c r="I78" s="20"/>
      <c r="J78" s="20"/>
      <c r="K78" s="20"/>
      <c r="L78" s="20"/>
      <c r="M78" s="20"/>
      <c r="N78" s="20"/>
      <c r="O78" s="20"/>
      <c r="P78" s="20"/>
      <c r="Q78" s="20"/>
      <c r="R78" s="15"/>
      <c r="S78" s="15"/>
      <c r="T78" s="15"/>
      <c r="U78" s="15"/>
      <c r="V78" s="15"/>
      <c r="W78" s="15"/>
      <c r="X78" s="15"/>
      <c r="Y78" s="15"/>
      <c r="Z78" s="15"/>
      <c r="AA78" s="15"/>
    </row>
    <row r="79" spans="1:27" ht="38.25">
      <c r="A79" s="273"/>
      <c r="B79" s="76" t="s">
        <v>1119</v>
      </c>
      <c r="C79" s="20" t="s">
        <v>18</v>
      </c>
      <c r="D79" s="20" t="s">
        <v>19</v>
      </c>
      <c r="E79" s="20" t="s">
        <v>1120</v>
      </c>
      <c r="F79" s="20"/>
      <c r="G79" s="76" t="s">
        <v>1121</v>
      </c>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78</v>
      </c>
      <c r="C80" s="20"/>
      <c r="D80" s="20"/>
      <c r="E80" s="20"/>
      <c r="F80" s="20"/>
      <c r="G80" s="20"/>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522</v>
      </c>
      <c r="C81" s="20"/>
      <c r="D81" s="20"/>
      <c r="E81" s="20"/>
      <c r="F81" s="20"/>
      <c r="G81" s="20"/>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76" t="s">
        <v>522</v>
      </c>
      <c r="C82" s="20"/>
      <c r="D82" s="20"/>
      <c r="E82" s="20"/>
      <c r="F82" s="20"/>
      <c r="G82" s="20"/>
      <c r="H82" s="38" t="s">
        <v>35</v>
      </c>
      <c r="I82" s="20"/>
      <c r="J82" s="20"/>
      <c r="K82" s="20"/>
      <c r="L82" s="20"/>
      <c r="M82" s="20"/>
      <c r="N82" s="20"/>
      <c r="O82" s="20"/>
      <c r="P82" s="20"/>
      <c r="Q82" s="20"/>
      <c r="R82" s="15"/>
      <c r="S82" s="15"/>
      <c r="T82" s="15"/>
      <c r="U82" s="15"/>
      <c r="V82" s="15"/>
      <c r="W82" s="15"/>
      <c r="X82" s="15"/>
      <c r="Y82" s="15"/>
      <c r="Z82" s="15"/>
      <c r="AA82" s="15"/>
    </row>
    <row r="83" spans="1:27" ht="17.25" customHeight="1">
      <c r="A83" s="273"/>
      <c r="B83" s="76" t="s">
        <v>78</v>
      </c>
      <c r="C83" s="20"/>
      <c r="D83" s="20"/>
      <c r="E83" s="20"/>
      <c r="F83" s="20"/>
      <c r="G83" s="20"/>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78</v>
      </c>
      <c r="C84" s="20"/>
      <c r="D84" s="20"/>
      <c r="E84" s="83"/>
      <c r="F84" s="20"/>
      <c r="G84" s="20"/>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78</v>
      </c>
      <c r="C85" s="20"/>
      <c r="D85" s="20"/>
      <c r="E85" s="20"/>
      <c r="F85" s="20"/>
      <c r="G85" s="20"/>
      <c r="H85" s="35" t="s">
        <v>38</v>
      </c>
      <c r="I85" s="20"/>
      <c r="J85" s="20"/>
      <c r="K85" s="20"/>
      <c r="L85" s="20"/>
      <c r="M85" s="20"/>
      <c r="N85" s="20"/>
      <c r="O85" s="20"/>
      <c r="P85" s="20"/>
      <c r="Q85" s="20"/>
      <c r="R85" s="15"/>
      <c r="S85" s="15"/>
      <c r="T85" s="15"/>
      <c r="U85" s="15"/>
      <c r="V85" s="15"/>
      <c r="W85" s="15"/>
      <c r="X85" s="15"/>
      <c r="Y85" s="15"/>
      <c r="Z85" s="15"/>
      <c r="AA85" s="15"/>
    </row>
    <row r="86" spans="1:27" ht="12.75">
      <c r="A86" s="272">
        <v>45784</v>
      </c>
      <c r="B86" s="76" t="s">
        <v>640</v>
      </c>
      <c r="C86" s="20"/>
      <c r="D86" s="20"/>
      <c r="E86" s="20"/>
      <c r="F86" s="20"/>
      <c r="G86" s="20"/>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640</v>
      </c>
      <c r="C87" s="20"/>
      <c r="D87" s="20"/>
      <c r="E87" s="20"/>
      <c r="F87" s="20"/>
      <c r="G87" s="20"/>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640</v>
      </c>
      <c r="C88" s="20"/>
      <c r="D88" s="20"/>
      <c r="E88" s="20"/>
      <c r="F88" s="20"/>
      <c r="G88" s="20"/>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640</v>
      </c>
      <c r="C89" s="20"/>
      <c r="D89" s="20"/>
      <c r="E89" s="20"/>
      <c r="F89" s="20"/>
      <c r="G89" s="20"/>
      <c r="H89" s="35" t="s">
        <v>25</v>
      </c>
      <c r="I89" s="20"/>
      <c r="J89" s="20"/>
      <c r="K89" s="20"/>
      <c r="L89" s="20"/>
      <c r="M89" s="20"/>
      <c r="N89" s="20"/>
      <c r="O89" s="20"/>
      <c r="P89" s="20"/>
      <c r="Q89" s="20"/>
      <c r="R89" s="15"/>
      <c r="S89" s="15"/>
      <c r="T89" s="15"/>
      <c r="U89" s="15"/>
      <c r="V89" s="15"/>
      <c r="W89" s="15"/>
      <c r="X89" s="15"/>
      <c r="Y89" s="15"/>
      <c r="Z89" s="15"/>
      <c r="AA89" s="15"/>
    </row>
    <row r="90" spans="1:27" ht="51">
      <c r="A90" s="273"/>
      <c r="B90" s="76" t="s">
        <v>640</v>
      </c>
      <c r="C90" s="20" t="s">
        <v>68</v>
      </c>
      <c r="D90" s="20" t="s">
        <v>19</v>
      </c>
      <c r="E90" s="20" t="s">
        <v>1122</v>
      </c>
      <c r="F90" s="20"/>
      <c r="G90" s="20" t="s">
        <v>1123</v>
      </c>
      <c r="H90" s="35" t="s">
        <v>26</v>
      </c>
      <c r="I90" s="20"/>
      <c r="J90" s="20"/>
      <c r="K90" s="20"/>
      <c r="L90" s="20"/>
      <c r="M90" s="20"/>
      <c r="N90" s="20"/>
      <c r="O90" s="20"/>
      <c r="P90" s="20"/>
      <c r="Q90" s="20"/>
      <c r="R90" s="15"/>
      <c r="S90" s="15"/>
      <c r="T90" s="15"/>
      <c r="U90" s="15"/>
      <c r="V90" s="15"/>
      <c r="W90" s="15"/>
      <c r="X90" s="15"/>
      <c r="Y90" s="15"/>
      <c r="Z90" s="15"/>
      <c r="AA90" s="15"/>
    </row>
    <row r="91" spans="1:27" ht="12.75">
      <c r="A91" s="273"/>
      <c r="B91" s="76" t="s">
        <v>78</v>
      </c>
      <c r="C91" s="20"/>
      <c r="D91" s="20"/>
      <c r="E91" s="20"/>
      <c r="F91" s="20"/>
      <c r="G91" s="20"/>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78</v>
      </c>
      <c r="C92" s="20"/>
      <c r="D92" s="20"/>
      <c r="E92" s="20"/>
      <c r="F92" s="20"/>
      <c r="G92" s="20"/>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78</v>
      </c>
      <c r="C93" s="20"/>
      <c r="D93" s="20"/>
      <c r="E93" s="20"/>
      <c r="F93" s="78"/>
      <c r="G93" s="20"/>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78</v>
      </c>
      <c r="C94" s="20"/>
      <c r="D94" s="20"/>
      <c r="E94" s="20"/>
      <c r="F94" s="20"/>
      <c r="G94" s="20"/>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1119</v>
      </c>
      <c r="C95" s="20"/>
      <c r="D95" s="20"/>
      <c r="E95" s="20"/>
      <c r="F95" s="20"/>
      <c r="G95" s="20"/>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76" t="s">
        <v>1119</v>
      </c>
      <c r="C96" s="20"/>
      <c r="D96" s="20"/>
      <c r="E96" s="20"/>
      <c r="F96" s="20"/>
      <c r="G96" s="20"/>
      <c r="H96" s="38" t="s">
        <v>35</v>
      </c>
      <c r="I96" s="20"/>
      <c r="J96" s="20"/>
      <c r="K96" s="20"/>
      <c r="L96" s="20"/>
      <c r="M96" s="20"/>
      <c r="N96" s="20"/>
      <c r="O96" s="20"/>
      <c r="P96" s="20"/>
      <c r="Q96" s="20"/>
      <c r="R96" s="15"/>
      <c r="S96" s="15"/>
      <c r="T96" s="15"/>
      <c r="U96" s="15"/>
      <c r="V96" s="15"/>
      <c r="W96" s="15"/>
      <c r="X96" s="15"/>
      <c r="Y96" s="15"/>
      <c r="Z96" s="15"/>
      <c r="AA96" s="15"/>
    </row>
    <row r="97" spans="1:27" ht="12.75">
      <c r="A97" s="273"/>
      <c r="B97" s="76" t="s">
        <v>1119</v>
      </c>
      <c r="C97" s="20"/>
      <c r="D97" s="20"/>
      <c r="E97" s="20"/>
      <c r="F97" s="20"/>
      <c r="G97" s="20"/>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78</v>
      </c>
      <c r="C98" s="20"/>
      <c r="D98" s="20"/>
      <c r="E98" s="20"/>
      <c r="F98" s="20"/>
      <c r="G98" s="20"/>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78</v>
      </c>
      <c r="C99" s="20"/>
      <c r="D99" s="20"/>
      <c r="E99" s="20"/>
      <c r="F99" s="20"/>
      <c r="G99" s="20"/>
      <c r="H99" s="35" t="s">
        <v>38</v>
      </c>
      <c r="I99" s="20"/>
      <c r="J99" s="20"/>
      <c r="K99" s="20"/>
      <c r="L99" s="20"/>
      <c r="M99" s="20"/>
      <c r="N99" s="20"/>
      <c r="O99" s="20"/>
      <c r="P99" s="20"/>
      <c r="Q99" s="20"/>
      <c r="R99" s="15"/>
      <c r="S99" s="15"/>
      <c r="T99" s="15"/>
      <c r="U99" s="15"/>
      <c r="V99" s="15"/>
      <c r="W99" s="15"/>
      <c r="X99" s="15"/>
      <c r="Y99" s="15"/>
      <c r="Z99" s="15"/>
      <c r="AA99" s="15"/>
    </row>
    <row r="100" spans="1:27" ht="12.75">
      <c r="A100" s="272">
        <v>45785</v>
      </c>
      <c r="B100" s="76" t="s">
        <v>78</v>
      </c>
      <c r="C100" s="20"/>
      <c r="D100" s="20"/>
      <c r="E100" s="20"/>
      <c r="F100" s="20"/>
      <c r="G100" s="20"/>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78</v>
      </c>
      <c r="C101" s="20"/>
      <c r="D101" s="20"/>
      <c r="E101" s="20"/>
      <c r="F101" s="20"/>
      <c r="G101" s="20"/>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78</v>
      </c>
      <c r="C102" s="20"/>
      <c r="D102" s="20"/>
      <c r="E102" s="20"/>
      <c r="F102" s="20"/>
      <c r="G102" s="20"/>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78</v>
      </c>
      <c r="C103" s="20"/>
      <c r="D103" s="20"/>
      <c r="E103" s="78"/>
      <c r="F103" s="88"/>
      <c r="G103" s="20"/>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78</v>
      </c>
      <c r="C104" s="20"/>
      <c r="D104" s="20"/>
      <c r="E104" s="20"/>
      <c r="F104" s="20"/>
      <c r="G104" s="20"/>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78</v>
      </c>
      <c r="C105" s="20"/>
      <c r="D105" s="20"/>
      <c r="E105" s="20"/>
      <c r="F105" s="20"/>
      <c r="G105" s="20"/>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78</v>
      </c>
      <c r="C106" s="20"/>
      <c r="D106" s="20"/>
      <c r="E106" s="20"/>
      <c r="F106" s="20"/>
      <c r="G106" s="20"/>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78</v>
      </c>
      <c r="C107" s="20"/>
      <c r="D107" s="20"/>
      <c r="E107" s="20"/>
      <c r="F107" s="20"/>
      <c r="G107" s="20"/>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76" t="s">
        <v>78</v>
      </c>
      <c r="C108" s="20"/>
      <c r="D108" s="20"/>
      <c r="E108" s="20"/>
      <c r="F108" s="20"/>
      <c r="G108" s="20"/>
      <c r="H108" s="35" t="s">
        <v>30</v>
      </c>
      <c r="I108" s="20"/>
      <c r="J108" s="20"/>
      <c r="K108" s="20"/>
      <c r="L108" s="20"/>
      <c r="M108" s="20"/>
      <c r="N108" s="20"/>
      <c r="O108" s="20"/>
      <c r="P108" s="20"/>
      <c r="Q108" s="20"/>
      <c r="R108" s="15"/>
      <c r="S108" s="15"/>
      <c r="T108" s="15"/>
      <c r="U108" s="15"/>
      <c r="V108" s="15"/>
      <c r="W108" s="15"/>
      <c r="X108" s="15"/>
      <c r="Y108" s="15"/>
      <c r="Z108" s="15"/>
      <c r="AA108" s="15"/>
    </row>
    <row r="109" spans="1:27" ht="12.75">
      <c r="A109" s="273"/>
      <c r="B109" s="76" t="s">
        <v>522</v>
      </c>
      <c r="C109" s="20"/>
      <c r="D109" s="20"/>
      <c r="E109" s="20"/>
      <c r="F109" s="20"/>
      <c r="G109" s="76"/>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522</v>
      </c>
      <c r="C110" s="20"/>
      <c r="D110" s="20"/>
      <c r="E110" s="20"/>
      <c r="F110" s="20"/>
      <c r="G110" s="20"/>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522</v>
      </c>
      <c r="C111" s="20"/>
      <c r="D111" s="20"/>
      <c r="E111" s="20"/>
      <c r="F111" s="20"/>
      <c r="G111" s="76"/>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78</v>
      </c>
      <c r="C112" s="20"/>
      <c r="D112" s="20"/>
      <c r="E112" s="20"/>
      <c r="F112" s="20"/>
      <c r="G112" s="20"/>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78</v>
      </c>
      <c r="C113" s="20"/>
      <c r="D113" s="20"/>
      <c r="E113" s="20"/>
      <c r="F113" s="20"/>
      <c r="G113" s="20"/>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45786</v>
      </c>
      <c r="B114" s="76" t="s">
        <v>78</v>
      </c>
      <c r="C114" s="20"/>
      <c r="D114" s="20"/>
      <c r="E114" s="20"/>
      <c r="F114" s="20"/>
      <c r="G114" s="20"/>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78</v>
      </c>
      <c r="C115" s="20"/>
      <c r="D115" s="20"/>
      <c r="E115" s="20"/>
      <c r="F115" s="20"/>
      <c r="G115" s="20"/>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78</v>
      </c>
      <c r="C116" s="20"/>
      <c r="D116" s="20"/>
      <c r="E116" s="20"/>
      <c r="F116" s="20"/>
      <c r="G116" s="20"/>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78</v>
      </c>
      <c r="C117" s="20"/>
      <c r="D117" s="20"/>
      <c r="E117" s="20"/>
      <c r="F117" s="20"/>
      <c r="G117" s="20"/>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78</v>
      </c>
      <c r="C118" s="20"/>
      <c r="D118" s="20"/>
      <c r="E118" s="20"/>
      <c r="F118" s="20"/>
      <c r="G118" s="20"/>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76" t="s">
        <v>78</v>
      </c>
      <c r="C119" s="20"/>
      <c r="D119" s="20"/>
      <c r="E119" s="20"/>
      <c r="F119" s="20"/>
      <c r="G119" s="20"/>
      <c r="H119" s="35" t="s">
        <v>27</v>
      </c>
      <c r="I119" s="20"/>
      <c r="J119" s="20"/>
      <c r="K119" s="20"/>
      <c r="L119" s="20"/>
      <c r="M119" s="20"/>
      <c r="N119" s="20"/>
      <c r="O119" s="20"/>
      <c r="P119" s="20"/>
      <c r="Q119" s="20"/>
      <c r="R119" s="15"/>
      <c r="S119" s="15"/>
      <c r="T119" s="15"/>
      <c r="U119" s="15"/>
      <c r="V119" s="15"/>
      <c r="W119" s="15"/>
      <c r="X119" s="15"/>
      <c r="Y119" s="15"/>
      <c r="Z119" s="15"/>
      <c r="AA119" s="15"/>
    </row>
    <row r="120" spans="1:27" ht="12.75">
      <c r="A120" s="273"/>
      <c r="B120" s="76" t="s">
        <v>522</v>
      </c>
      <c r="C120" s="20"/>
      <c r="D120" s="20"/>
      <c r="E120" s="20"/>
      <c r="F120" s="20"/>
      <c r="G120" s="20"/>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522</v>
      </c>
      <c r="C121" s="20"/>
      <c r="D121" s="20"/>
      <c r="E121" s="47"/>
      <c r="F121" s="47"/>
      <c r="G121" s="20"/>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522</v>
      </c>
      <c r="C122" s="20"/>
      <c r="D122" s="20"/>
      <c r="E122" s="20"/>
      <c r="F122" s="20"/>
      <c r="G122" s="20"/>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522</v>
      </c>
      <c r="C123" s="20"/>
      <c r="D123" s="20"/>
      <c r="E123" s="20"/>
      <c r="F123" s="20"/>
      <c r="G123" s="20"/>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522</v>
      </c>
      <c r="C124" s="20"/>
      <c r="D124" s="20"/>
      <c r="E124" s="20"/>
      <c r="F124" s="20"/>
      <c r="G124" s="20"/>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78</v>
      </c>
      <c r="C125" s="20"/>
      <c r="D125" s="20"/>
      <c r="E125" s="20"/>
      <c r="F125" s="20"/>
      <c r="G125" s="20"/>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78</v>
      </c>
      <c r="C126" s="20"/>
      <c r="D126" s="20"/>
      <c r="E126" s="20"/>
      <c r="F126" s="20"/>
      <c r="G126" s="20"/>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78</v>
      </c>
      <c r="C127" s="20"/>
      <c r="D127" s="20"/>
      <c r="E127" s="20"/>
      <c r="F127" s="78"/>
      <c r="G127" s="20"/>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45787</v>
      </c>
      <c r="B128" s="76" t="s">
        <v>640</v>
      </c>
      <c r="C128" s="20"/>
      <c r="D128" s="20"/>
      <c r="E128" s="20"/>
      <c r="F128" s="20"/>
      <c r="G128" s="20"/>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640</v>
      </c>
      <c r="C129" s="20"/>
      <c r="D129" s="20"/>
      <c r="E129" s="20"/>
      <c r="F129" s="20"/>
      <c r="G129" s="20"/>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640</v>
      </c>
      <c r="C130" s="20"/>
      <c r="D130" s="20"/>
      <c r="E130" s="20"/>
      <c r="F130" s="20"/>
      <c r="G130" s="20"/>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640</v>
      </c>
      <c r="C131" s="20"/>
      <c r="D131" s="20"/>
      <c r="E131" s="20"/>
      <c r="F131" s="20"/>
      <c r="G131" s="20"/>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78</v>
      </c>
      <c r="C132" s="20"/>
      <c r="D132" s="20"/>
      <c r="E132" s="20"/>
      <c r="F132" s="20"/>
      <c r="G132" s="76"/>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78</v>
      </c>
      <c r="C133" s="20"/>
      <c r="D133" s="20"/>
      <c r="E133" s="20"/>
      <c r="F133" s="20"/>
      <c r="G133" s="20"/>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78</v>
      </c>
      <c r="C134" s="20"/>
      <c r="D134" s="20"/>
      <c r="E134" s="20"/>
      <c r="F134" s="20"/>
      <c r="G134" s="20"/>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78</v>
      </c>
      <c r="C135" s="20"/>
      <c r="D135" s="20"/>
      <c r="E135" s="20"/>
      <c r="F135" s="20"/>
      <c r="G135" s="20"/>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78</v>
      </c>
      <c r="C136" s="20"/>
      <c r="D136" s="20"/>
      <c r="E136" s="20"/>
      <c r="F136" s="20"/>
      <c r="G136" s="20"/>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522</v>
      </c>
      <c r="C137" s="20"/>
      <c r="D137" s="20"/>
      <c r="E137" s="20"/>
      <c r="F137" s="20"/>
      <c r="G137" s="20"/>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522</v>
      </c>
      <c r="C138" s="20"/>
      <c r="D138" s="20"/>
      <c r="E138" s="20"/>
      <c r="F138" s="20"/>
      <c r="G138" s="20"/>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522</v>
      </c>
      <c r="C139" s="20"/>
      <c r="D139" s="20"/>
      <c r="E139" s="78"/>
      <c r="F139" s="20"/>
      <c r="G139" s="20"/>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78</v>
      </c>
      <c r="C140" s="20"/>
      <c r="D140" s="20"/>
      <c r="E140" s="20"/>
      <c r="F140" s="20"/>
      <c r="G140" s="20"/>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78</v>
      </c>
      <c r="C141" s="20"/>
      <c r="D141" s="20"/>
      <c r="E141" s="20"/>
      <c r="F141" s="20"/>
      <c r="G141" s="20"/>
      <c r="H141" s="35" t="s">
        <v>38</v>
      </c>
      <c r="I141" s="20"/>
      <c r="J141" s="20"/>
      <c r="K141" s="20"/>
      <c r="L141" s="20"/>
      <c r="M141" s="20"/>
      <c r="N141" s="20"/>
      <c r="O141" s="20"/>
      <c r="P141" s="20"/>
      <c r="Q141" s="20"/>
      <c r="R141" s="15"/>
      <c r="S141" s="15"/>
      <c r="T141" s="15"/>
      <c r="U141" s="15"/>
      <c r="V141" s="15"/>
      <c r="W141" s="15"/>
      <c r="X141" s="15"/>
      <c r="Y141" s="15"/>
      <c r="Z141" s="15"/>
      <c r="AA141" s="15"/>
    </row>
    <row r="142" spans="1:27" ht="12.75">
      <c r="A142" s="272">
        <v>45788</v>
      </c>
      <c r="B142" s="76" t="s">
        <v>78</v>
      </c>
      <c r="C142" s="20"/>
      <c r="D142" s="20"/>
      <c r="E142" s="20"/>
      <c r="F142" s="20"/>
      <c r="G142" s="20"/>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78</v>
      </c>
      <c r="C143" s="20"/>
      <c r="D143" s="20"/>
      <c r="E143" s="20"/>
      <c r="F143" s="20"/>
      <c r="G143" s="20"/>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78</v>
      </c>
      <c r="C144" s="20"/>
      <c r="D144" s="20"/>
      <c r="E144" s="20"/>
      <c r="F144" s="20"/>
      <c r="G144" s="20"/>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78</v>
      </c>
      <c r="C145" s="20"/>
      <c r="D145" s="20"/>
      <c r="E145" s="20"/>
      <c r="F145" s="20"/>
      <c r="G145" s="20"/>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78</v>
      </c>
      <c r="C146" s="20"/>
      <c r="D146" s="20"/>
      <c r="E146" s="20"/>
      <c r="F146" s="20"/>
      <c r="G146" s="20"/>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78</v>
      </c>
      <c r="C147" s="20"/>
      <c r="D147" s="20"/>
      <c r="E147" s="20"/>
      <c r="F147" s="20"/>
      <c r="G147" s="76"/>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78</v>
      </c>
      <c r="C148" s="20"/>
      <c r="D148" s="20"/>
      <c r="E148" s="20"/>
      <c r="F148" s="20"/>
      <c r="G148" s="76"/>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78</v>
      </c>
      <c r="C149" s="20"/>
      <c r="D149" s="20"/>
      <c r="E149" s="20"/>
      <c r="F149" s="20"/>
      <c r="G149" s="20"/>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78</v>
      </c>
      <c r="C150" s="20"/>
      <c r="D150" s="20"/>
      <c r="E150" s="20"/>
      <c r="F150" s="20"/>
      <c r="G150" s="20"/>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78</v>
      </c>
      <c r="C151" s="20"/>
      <c r="D151" s="20"/>
      <c r="E151" s="20"/>
      <c r="F151" s="20"/>
      <c r="G151" s="20"/>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78</v>
      </c>
      <c r="C152" s="20"/>
      <c r="D152" s="20"/>
      <c r="E152" s="20"/>
      <c r="F152" s="20"/>
      <c r="G152" s="20"/>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78</v>
      </c>
      <c r="C153" s="20"/>
      <c r="D153" s="20"/>
      <c r="E153" s="20"/>
      <c r="F153" s="20"/>
      <c r="G153" s="20"/>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78</v>
      </c>
      <c r="C154" s="20"/>
      <c r="D154" s="20"/>
      <c r="E154" s="20"/>
      <c r="F154" s="20"/>
      <c r="G154" s="20"/>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78</v>
      </c>
      <c r="C155" s="20"/>
      <c r="D155" s="20"/>
      <c r="E155" s="20"/>
      <c r="F155" s="20"/>
      <c r="G155" s="20"/>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45789</v>
      </c>
      <c r="B156" s="76" t="s">
        <v>640</v>
      </c>
      <c r="C156" s="20"/>
      <c r="D156" s="20"/>
      <c r="E156" s="20"/>
      <c r="F156" s="20"/>
      <c r="G156" s="20"/>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640</v>
      </c>
      <c r="C157" s="20"/>
      <c r="D157" s="20"/>
      <c r="E157" s="20"/>
      <c r="F157" s="20"/>
      <c r="G157" s="20"/>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640</v>
      </c>
      <c r="C158" s="20"/>
      <c r="D158" s="20"/>
      <c r="E158" s="20"/>
      <c r="F158" s="20"/>
      <c r="G158" s="20"/>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640</v>
      </c>
      <c r="C159" s="20" t="s">
        <v>18</v>
      </c>
      <c r="D159" s="20" t="s">
        <v>19</v>
      </c>
      <c r="E159" s="20"/>
      <c r="F159" s="20"/>
      <c r="G159" s="20" t="s">
        <v>1124</v>
      </c>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640</v>
      </c>
      <c r="C160" s="20"/>
      <c r="D160" s="20"/>
      <c r="E160" s="20"/>
      <c r="F160" s="78"/>
      <c r="G160" s="20"/>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78</v>
      </c>
      <c r="C161" s="20"/>
      <c r="D161" s="20"/>
      <c r="E161" s="20"/>
      <c r="F161" s="20"/>
      <c r="G161" s="20"/>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78</v>
      </c>
      <c r="C162" s="20"/>
      <c r="D162" s="20"/>
      <c r="E162" s="20"/>
      <c r="F162" s="20"/>
      <c r="G162" s="20"/>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78</v>
      </c>
      <c r="C163" s="20"/>
      <c r="D163" s="20"/>
      <c r="E163" s="20"/>
      <c r="F163" s="20"/>
      <c r="G163" s="20"/>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78</v>
      </c>
      <c r="C164" s="20"/>
      <c r="D164" s="20"/>
      <c r="E164" s="20"/>
      <c r="F164" s="20"/>
      <c r="G164" s="20"/>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522</v>
      </c>
      <c r="C165" s="20"/>
      <c r="D165" s="20"/>
      <c r="E165" s="78"/>
      <c r="F165" s="20"/>
      <c r="G165" s="20"/>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522</v>
      </c>
      <c r="C166" s="20"/>
      <c r="D166" s="20"/>
      <c r="E166" s="20"/>
      <c r="F166" s="20"/>
      <c r="G166" s="20"/>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78</v>
      </c>
      <c r="C167" s="20"/>
      <c r="D167" s="20"/>
      <c r="E167" s="20"/>
      <c r="F167" s="20"/>
      <c r="G167" s="20"/>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78</v>
      </c>
      <c r="C168" s="20"/>
      <c r="D168" s="20"/>
      <c r="E168" s="20"/>
      <c r="F168" s="20"/>
      <c r="G168" s="20"/>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78</v>
      </c>
      <c r="C169" s="20"/>
      <c r="D169" s="20"/>
      <c r="E169" s="20"/>
      <c r="F169" s="20"/>
      <c r="G169" s="76"/>
      <c r="H169" s="38" t="s">
        <v>38</v>
      </c>
      <c r="I169" s="20"/>
      <c r="J169" s="20"/>
      <c r="K169" s="20"/>
      <c r="L169" s="20"/>
      <c r="M169" s="20"/>
      <c r="N169" s="20"/>
      <c r="O169" s="20"/>
      <c r="P169" s="20"/>
      <c r="Q169" s="20"/>
      <c r="R169" s="15"/>
      <c r="S169" s="15"/>
      <c r="T169" s="15"/>
      <c r="U169" s="15"/>
      <c r="V169" s="15"/>
      <c r="W169" s="15"/>
      <c r="X169" s="15"/>
      <c r="Y169" s="15"/>
      <c r="Z169" s="15"/>
      <c r="AA169" s="15"/>
    </row>
    <row r="170" spans="1:27" ht="51">
      <c r="A170" s="272">
        <v>45790</v>
      </c>
      <c r="B170" s="76" t="s">
        <v>640</v>
      </c>
      <c r="C170" s="20" t="s">
        <v>18</v>
      </c>
      <c r="D170" s="20" t="s">
        <v>19</v>
      </c>
      <c r="E170" s="20" t="s">
        <v>1125</v>
      </c>
      <c r="F170" s="20"/>
      <c r="G170" s="20" t="s">
        <v>1126</v>
      </c>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640</v>
      </c>
      <c r="C171" s="20"/>
      <c r="D171" s="20"/>
      <c r="E171" s="78"/>
      <c r="F171" s="78"/>
      <c r="G171" s="20"/>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640</v>
      </c>
      <c r="C172" s="20"/>
      <c r="D172" s="20"/>
      <c r="E172" s="78"/>
      <c r="F172" s="78"/>
      <c r="G172" s="20"/>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640</v>
      </c>
      <c r="C173" s="20"/>
      <c r="D173" s="20"/>
      <c r="E173" s="88"/>
      <c r="F173" s="78"/>
      <c r="G173" s="20"/>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640</v>
      </c>
      <c r="C174" s="20"/>
      <c r="D174" s="20"/>
      <c r="E174" s="78"/>
      <c r="F174" s="78"/>
      <c r="G174" s="20"/>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78</v>
      </c>
      <c r="C175" s="20"/>
      <c r="D175" s="20"/>
      <c r="E175" s="20"/>
      <c r="F175" s="20"/>
      <c r="G175" s="20"/>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78</v>
      </c>
      <c r="C176" s="20"/>
      <c r="D176" s="20"/>
      <c r="E176" s="20"/>
      <c r="F176" s="20"/>
      <c r="G176" s="76"/>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78</v>
      </c>
      <c r="C177" s="20"/>
      <c r="D177" s="20"/>
      <c r="E177" s="20"/>
      <c r="F177" s="20"/>
      <c r="G177" s="20"/>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78</v>
      </c>
      <c r="C178" s="20"/>
      <c r="D178" s="20"/>
      <c r="E178" s="20"/>
      <c r="F178" s="20"/>
      <c r="G178" s="20"/>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522</v>
      </c>
      <c r="C179" s="20"/>
      <c r="D179" s="20"/>
      <c r="E179" s="20"/>
      <c r="F179" s="20"/>
      <c r="G179" s="20"/>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522</v>
      </c>
      <c r="C180" s="20"/>
      <c r="D180" s="20"/>
      <c r="E180" s="20"/>
      <c r="F180" s="20"/>
      <c r="G180" s="20"/>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522</v>
      </c>
      <c r="C181" s="20"/>
      <c r="D181" s="20"/>
      <c r="E181" s="20"/>
      <c r="F181" s="20"/>
      <c r="G181" s="20"/>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78</v>
      </c>
      <c r="C182" s="20"/>
      <c r="D182" s="20"/>
      <c r="E182" s="20"/>
      <c r="F182" s="20"/>
      <c r="G182" s="20"/>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78</v>
      </c>
      <c r="C183" s="20"/>
      <c r="D183" s="20"/>
      <c r="E183" s="20"/>
      <c r="F183" s="20"/>
      <c r="G183" s="20"/>
      <c r="H183" s="51" t="s">
        <v>38</v>
      </c>
      <c r="I183" s="20"/>
      <c r="J183" s="20"/>
      <c r="K183" s="20"/>
      <c r="L183" s="20"/>
      <c r="M183" s="20"/>
      <c r="N183" s="20"/>
      <c r="O183" s="20"/>
      <c r="P183" s="20"/>
      <c r="Q183" s="20"/>
      <c r="R183" s="15"/>
      <c r="S183" s="15"/>
      <c r="T183" s="15"/>
      <c r="U183" s="15"/>
      <c r="V183" s="15"/>
      <c r="W183" s="15"/>
      <c r="X183" s="15"/>
      <c r="Y183" s="15"/>
      <c r="Z183" s="15"/>
      <c r="AA183" s="15"/>
    </row>
    <row r="184" spans="1:27" ht="25.5">
      <c r="A184" s="272">
        <v>45791</v>
      </c>
      <c r="B184" s="76" t="s">
        <v>640</v>
      </c>
      <c r="C184" s="20" t="s">
        <v>18</v>
      </c>
      <c r="D184" s="20" t="s">
        <v>19</v>
      </c>
      <c r="E184" s="20" t="s">
        <v>1127</v>
      </c>
      <c r="F184" s="20"/>
      <c r="G184" s="20" t="s">
        <v>1128</v>
      </c>
      <c r="H184" s="55" t="s">
        <v>17</v>
      </c>
      <c r="I184" s="20"/>
      <c r="J184" s="20"/>
      <c r="K184" s="20"/>
      <c r="L184" s="20"/>
      <c r="M184" s="20"/>
      <c r="N184" s="20"/>
      <c r="O184" s="20"/>
      <c r="P184" s="20"/>
      <c r="Q184" s="20"/>
      <c r="R184" s="15"/>
      <c r="S184" s="15"/>
      <c r="T184" s="15"/>
      <c r="U184" s="15"/>
      <c r="V184" s="15"/>
      <c r="W184" s="15"/>
      <c r="X184" s="15"/>
      <c r="Y184" s="15"/>
      <c r="Z184" s="15"/>
      <c r="AA184" s="15"/>
    </row>
    <row r="185" spans="1:27" ht="25.5">
      <c r="A185" s="273"/>
      <c r="B185" s="76" t="s">
        <v>640</v>
      </c>
      <c r="C185" s="20" t="s">
        <v>18</v>
      </c>
      <c r="D185" s="20" t="s">
        <v>19</v>
      </c>
      <c r="E185" s="20" t="s">
        <v>1129</v>
      </c>
      <c r="F185" s="20"/>
      <c r="G185" s="119" t="s">
        <v>1130</v>
      </c>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76" t="s">
        <v>640</v>
      </c>
      <c r="C186" s="20"/>
      <c r="D186" s="20"/>
      <c r="E186" s="78"/>
      <c r="F186" s="78"/>
      <c r="G186" s="20"/>
      <c r="H186" s="52" t="s">
        <v>24</v>
      </c>
      <c r="I186" s="20"/>
      <c r="J186" s="20"/>
      <c r="K186" s="20"/>
      <c r="L186" s="20"/>
      <c r="M186" s="20"/>
      <c r="N186" s="20"/>
      <c r="O186" s="20"/>
      <c r="P186" s="20"/>
      <c r="Q186" s="20"/>
      <c r="R186" s="15"/>
      <c r="S186" s="15"/>
      <c r="T186" s="15"/>
      <c r="U186" s="15"/>
      <c r="V186" s="15"/>
      <c r="W186" s="15"/>
      <c r="X186" s="15"/>
      <c r="Y186" s="15"/>
      <c r="Z186" s="15"/>
      <c r="AA186" s="15"/>
    </row>
    <row r="187" spans="1:27" ht="12.75">
      <c r="A187" s="273"/>
      <c r="B187" s="76" t="s">
        <v>640</v>
      </c>
      <c r="C187" s="20"/>
      <c r="D187" s="20"/>
      <c r="E187" s="20"/>
      <c r="F187" s="20"/>
      <c r="G187" s="20"/>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640</v>
      </c>
      <c r="C188" s="20"/>
      <c r="D188" s="20"/>
      <c r="E188" s="76"/>
      <c r="F188" s="20"/>
      <c r="G188" s="76"/>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76" t="s">
        <v>78</v>
      </c>
      <c r="C189" s="20"/>
      <c r="D189" s="20"/>
      <c r="E189" s="20"/>
      <c r="F189" s="20"/>
      <c r="G189" s="20"/>
      <c r="H189" s="52" t="s">
        <v>27</v>
      </c>
      <c r="I189" s="20"/>
      <c r="J189" s="20"/>
      <c r="K189" s="20"/>
      <c r="L189" s="20"/>
      <c r="M189" s="20"/>
      <c r="N189" s="20"/>
      <c r="O189" s="20"/>
      <c r="P189" s="20"/>
      <c r="Q189" s="20"/>
      <c r="R189" s="15"/>
      <c r="S189" s="15"/>
      <c r="T189" s="15"/>
      <c r="U189" s="15"/>
      <c r="V189" s="15"/>
      <c r="W189" s="15"/>
      <c r="X189" s="15"/>
      <c r="Y189" s="15"/>
      <c r="Z189" s="15"/>
      <c r="AA189" s="15"/>
    </row>
    <row r="190" spans="1:27" ht="12.75">
      <c r="A190" s="273"/>
      <c r="B190" s="76" t="s">
        <v>78</v>
      </c>
      <c r="C190" s="20"/>
      <c r="D190" s="20"/>
      <c r="E190" s="20"/>
      <c r="F190" s="15"/>
      <c r="G190" s="20"/>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78</v>
      </c>
      <c r="C191" s="20"/>
      <c r="D191" s="20"/>
      <c r="E191" s="20"/>
      <c r="F191" s="20"/>
      <c r="G191" s="20"/>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78</v>
      </c>
      <c r="C192" s="20"/>
      <c r="D192" s="20"/>
      <c r="E192" s="20"/>
      <c r="F192" s="20"/>
      <c r="G192" s="20"/>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78</v>
      </c>
      <c r="C193" s="20"/>
      <c r="D193" s="20"/>
      <c r="E193" s="20"/>
      <c r="F193" s="20"/>
      <c r="G193" s="20"/>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522</v>
      </c>
      <c r="C194" s="20"/>
      <c r="D194" s="20"/>
      <c r="E194" s="20"/>
      <c r="F194" s="20"/>
      <c r="G194" s="20"/>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522</v>
      </c>
      <c r="C195" s="20"/>
      <c r="D195" s="20"/>
      <c r="E195" s="20"/>
      <c r="F195" s="20"/>
      <c r="G195" s="20"/>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78</v>
      </c>
      <c r="C196" s="20"/>
      <c r="D196" s="20"/>
      <c r="E196" s="20"/>
      <c r="F196" s="20"/>
      <c r="G196" s="20"/>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78</v>
      </c>
      <c r="C197" s="20"/>
      <c r="D197" s="20"/>
      <c r="E197" s="20"/>
      <c r="F197" s="20"/>
      <c r="G197" s="20"/>
      <c r="H197" s="54" t="s">
        <v>38</v>
      </c>
      <c r="I197" s="20"/>
      <c r="J197" s="20"/>
      <c r="K197" s="20"/>
      <c r="L197" s="20"/>
      <c r="M197" s="20"/>
      <c r="N197" s="20"/>
      <c r="O197" s="20"/>
      <c r="P197" s="20"/>
      <c r="Q197" s="20"/>
      <c r="R197" s="15"/>
      <c r="S197" s="15"/>
      <c r="T197" s="15"/>
      <c r="U197" s="15"/>
      <c r="V197" s="15"/>
      <c r="W197" s="15"/>
      <c r="X197" s="15"/>
      <c r="Y197" s="15"/>
      <c r="Z197" s="15"/>
      <c r="AA197" s="15"/>
    </row>
    <row r="198" spans="1:27" ht="25.5">
      <c r="A198" s="272">
        <v>45792</v>
      </c>
      <c r="B198" s="76" t="s">
        <v>640</v>
      </c>
      <c r="C198" s="20" t="s">
        <v>54</v>
      </c>
      <c r="D198" s="20" t="s">
        <v>19</v>
      </c>
      <c r="E198" s="20" t="s">
        <v>1131</v>
      </c>
      <c r="F198" s="20"/>
      <c r="G198" s="20" t="s">
        <v>1132</v>
      </c>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640</v>
      </c>
      <c r="C199" s="20"/>
      <c r="D199" s="20"/>
      <c r="E199" s="20"/>
      <c r="F199" s="20"/>
      <c r="G199" s="121"/>
      <c r="H199" s="52" t="s">
        <v>22</v>
      </c>
      <c r="I199" s="20"/>
      <c r="J199" s="20"/>
      <c r="K199" s="20"/>
      <c r="L199" s="20"/>
      <c r="M199" s="20"/>
      <c r="N199" s="20"/>
      <c r="O199" s="20"/>
      <c r="P199" s="20"/>
      <c r="Q199" s="20"/>
      <c r="R199" s="15"/>
      <c r="S199" s="15"/>
      <c r="T199" s="15"/>
      <c r="U199" s="15"/>
      <c r="V199" s="15"/>
      <c r="W199" s="15"/>
      <c r="X199" s="15"/>
      <c r="Y199" s="15"/>
      <c r="Z199" s="15"/>
      <c r="AA199" s="15"/>
    </row>
    <row r="200" spans="1:27" ht="12.75">
      <c r="A200" s="273"/>
      <c r="B200" s="76" t="s">
        <v>640</v>
      </c>
      <c r="C200" s="20"/>
      <c r="D200" s="20"/>
      <c r="E200" s="20"/>
      <c r="F200" s="20"/>
      <c r="G200" s="121"/>
      <c r="H200" s="52" t="s">
        <v>24</v>
      </c>
      <c r="I200" s="20"/>
      <c r="J200" s="20"/>
      <c r="K200" s="20"/>
      <c r="L200" s="20"/>
      <c r="M200" s="20"/>
      <c r="N200" s="20"/>
      <c r="O200" s="20"/>
      <c r="P200" s="20"/>
      <c r="Q200" s="20"/>
      <c r="R200" s="15"/>
      <c r="S200" s="15"/>
      <c r="T200" s="15"/>
      <c r="U200" s="15"/>
      <c r="V200" s="15"/>
      <c r="W200" s="15"/>
      <c r="X200" s="15"/>
      <c r="Y200" s="15"/>
      <c r="Z200" s="15"/>
      <c r="AA200" s="15"/>
    </row>
    <row r="201" spans="1:27" ht="12.75">
      <c r="A201" s="273"/>
      <c r="B201" s="76" t="s">
        <v>640</v>
      </c>
      <c r="C201" s="20"/>
      <c r="D201" s="20"/>
      <c r="E201" s="20"/>
      <c r="F201" s="20"/>
      <c r="G201" s="20"/>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640</v>
      </c>
      <c r="C202" s="20"/>
      <c r="D202" s="20"/>
      <c r="E202" s="20"/>
      <c r="F202" s="20"/>
      <c r="G202" s="20"/>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v>
      </c>
      <c r="C203" s="20"/>
      <c r="D203" s="20"/>
      <c r="E203" s="20"/>
      <c r="F203" s="20"/>
      <c r="G203" s="76"/>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78</v>
      </c>
      <c r="C204" s="20"/>
      <c r="D204" s="20"/>
      <c r="E204" s="20"/>
      <c r="F204" s="20"/>
      <c r="G204" s="20"/>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v>
      </c>
      <c r="C205" s="20"/>
      <c r="D205" s="20"/>
      <c r="E205" s="20"/>
      <c r="F205" s="20"/>
      <c r="G205" s="20"/>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78</v>
      </c>
      <c r="C206" s="20"/>
      <c r="D206" s="20"/>
      <c r="E206" s="20"/>
      <c r="F206" s="20"/>
      <c r="G206" s="20"/>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76" t="s">
        <v>522</v>
      </c>
      <c r="C207" s="20"/>
      <c r="D207" s="20"/>
      <c r="E207" s="20"/>
      <c r="F207" s="76"/>
      <c r="G207" s="76"/>
      <c r="H207" s="52" t="s">
        <v>34</v>
      </c>
      <c r="I207" s="20"/>
      <c r="J207" s="20"/>
      <c r="K207" s="20"/>
      <c r="L207" s="20"/>
      <c r="M207" s="20"/>
      <c r="N207" s="20"/>
      <c r="O207" s="20"/>
      <c r="P207" s="20"/>
      <c r="Q207" s="20"/>
      <c r="R207" s="20"/>
      <c r="S207" s="15"/>
      <c r="T207" s="15"/>
      <c r="U207" s="15"/>
      <c r="V207" s="15"/>
      <c r="W207" s="15"/>
      <c r="X207" s="15"/>
      <c r="Y207" s="15"/>
      <c r="Z207" s="15"/>
      <c r="AA207" s="15"/>
    </row>
    <row r="208" spans="1:27" ht="12.75">
      <c r="A208" s="273"/>
      <c r="B208" s="76" t="s">
        <v>522</v>
      </c>
      <c r="C208" s="20" t="s">
        <v>41</v>
      </c>
      <c r="D208" s="20" t="s">
        <v>19</v>
      </c>
      <c r="E208" s="20"/>
      <c r="F208" s="20"/>
      <c r="G208" s="76" t="s">
        <v>1133</v>
      </c>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783</v>
      </c>
      <c r="C209" s="20"/>
      <c r="D209" s="20"/>
      <c r="E209" s="20"/>
      <c r="F209" s="20"/>
      <c r="G209" s="76"/>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783</v>
      </c>
      <c r="C210" s="20"/>
      <c r="D210" s="20"/>
      <c r="E210" s="92"/>
      <c r="F210" s="20"/>
      <c r="G210" s="20"/>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783</v>
      </c>
      <c r="C211" s="20"/>
      <c r="D211" s="20"/>
      <c r="E211" s="20"/>
      <c r="F211" s="20"/>
      <c r="G211" s="20"/>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45793</v>
      </c>
      <c r="B212" s="76" t="s">
        <v>640</v>
      </c>
      <c r="C212" s="20"/>
      <c r="D212" s="20"/>
      <c r="E212" s="20"/>
      <c r="F212" s="20"/>
      <c r="G212" s="20"/>
      <c r="H212" s="55" t="s">
        <v>17</v>
      </c>
      <c r="I212" s="20"/>
      <c r="J212" s="20"/>
      <c r="K212" s="20"/>
      <c r="L212" s="20"/>
      <c r="M212" s="20"/>
      <c r="N212" s="20"/>
      <c r="O212" s="20"/>
      <c r="P212" s="20"/>
      <c r="Q212" s="20"/>
      <c r="R212" s="20"/>
      <c r="S212" s="15"/>
      <c r="T212" s="15"/>
      <c r="U212" s="15"/>
      <c r="V212" s="15"/>
      <c r="W212" s="15"/>
      <c r="X212" s="15"/>
      <c r="Y212" s="15"/>
      <c r="Z212" s="15"/>
      <c r="AA212" s="15"/>
    </row>
    <row r="213" spans="1:27" ht="12.75">
      <c r="A213" s="273"/>
      <c r="B213" s="76" t="s">
        <v>640</v>
      </c>
      <c r="C213" s="20"/>
      <c r="D213" s="20"/>
      <c r="E213" s="20"/>
      <c r="F213" s="20"/>
      <c r="G213" s="20"/>
      <c r="H213" s="52" t="s">
        <v>22</v>
      </c>
      <c r="I213" s="20"/>
      <c r="J213" s="20"/>
      <c r="K213" s="20"/>
      <c r="L213" s="20"/>
      <c r="M213" s="20"/>
      <c r="N213" s="20"/>
      <c r="O213" s="20"/>
      <c r="P213" s="20"/>
      <c r="Q213" s="20"/>
      <c r="R213" s="20"/>
      <c r="S213" s="15"/>
      <c r="T213" s="15"/>
      <c r="U213" s="15"/>
      <c r="V213" s="15"/>
      <c r="W213" s="15"/>
      <c r="X213" s="15"/>
      <c r="Y213" s="15"/>
      <c r="Z213" s="15"/>
      <c r="AA213" s="15"/>
    </row>
    <row r="214" spans="1:27" ht="12.75">
      <c r="A214" s="273"/>
      <c r="B214" s="76" t="s">
        <v>640</v>
      </c>
      <c r="C214" s="20"/>
      <c r="D214" s="20"/>
      <c r="E214" s="20"/>
      <c r="F214" s="20"/>
      <c r="G214" s="20"/>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640</v>
      </c>
      <c r="C215" s="20"/>
      <c r="D215" s="20"/>
      <c r="E215" s="20"/>
      <c r="F215" s="20"/>
      <c r="G215" s="20"/>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640</v>
      </c>
      <c r="C216" s="20"/>
      <c r="D216" s="20"/>
      <c r="E216" s="20"/>
      <c r="F216" s="20"/>
      <c r="G216" s="20"/>
      <c r="H216" s="52" t="s">
        <v>26</v>
      </c>
      <c r="I216" s="20"/>
      <c r="J216" s="20"/>
      <c r="K216" s="20"/>
      <c r="L216" s="20"/>
      <c r="M216" s="20"/>
      <c r="N216" s="20"/>
      <c r="O216" s="20"/>
      <c r="P216" s="20"/>
      <c r="Q216" s="20"/>
      <c r="R216" s="20"/>
      <c r="S216" s="15"/>
      <c r="T216" s="15"/>
      <c r="U216" s="15"/>
      <c r="V216" s="15"/>
      <c r="W216" s="15"/>
      <c r="X216" s="15"/>
      <c r="Y216" s="15"/>
      <c r="Z216" s="15"/>
      <c r="AA216" s="15"/>
    </row>
    <row r="217" spans="1:27" ht="14.25">
      <c r="A217" s="273"/>
      <c r="B217" s="76" t="s">
        <v>78</v>
      </c>
      <c r="C217" s="20"/>
      <c r="D217" s="20"/>
      <c r="E217" s="78"/>
      <c r="F217" s="20"/>
      <c r="G217" s="20"/>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78</v>
      </c>
      <c r="C218" s="20"/>
      <c r="D218" s="20"/>
      <c r="E218" s="20"/>
      <c r="F218" s="20"/>
      <c r="G218" s="20"/>
      <c r="H218" s="52" t="s">
        <v>28</v>
      </c>
      <c r="I218" s="20"/>
      <c r="J218" s="20"/>
      <c r="K218" s="20"/>
      <c r="L218" s="20"/>
      <c r="M218" s="20"/>
      <c r="N218" s="20"/>
      <c r="O218" s="20"/>
      <c r="P218" s="20"/>
      <c r="Q218" s="20"/>
      <c r="R218" s="20"/>
      <c r="S218" s="15"/>
      <c r="T218" s="15"/>
      <c r="U218" s="15"/>
      <c r="V218" s="15"/>
      <c r="W218" s="15"/>
      <c r="X218" s="15"/>
      <c r="Y218" s="15"/>
      <c r="Z218" s="15"/>
      <c r="AA218" s="15"/>
    </row>
    <row r="219" spans="1:27" ht="15.75" customHeight="1">
      <c r="A219" s="273"/>
      <c r="B219" s="76" t="s">
        <v>78</v>
      </c>
      <c r="C219" s="20"/>
      <c r="D219" s="20"/>
      <c r="E219" s="20"/>
      <c r="F219" s="20"/>
      <c r="G219" s="20"/>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78</v>
      </c>
      <c r="C220" s="20"/>
      <c r="D220" s="20"/>
      <c r="E220" s="76"/>
      <c r="F220" s="20"/>
      <c r="G220" s="20"/>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522</v>
      </c>
      <c r="C221" s="20"/>
      <c r="D221" s="20"/>
      <c r="E221" s="20"/>
      <c r="F221" s="93"/>
      <c r="G221" s="20"/>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522</v>
      </c>
      <c r="C222" s="20"/>
      <c r="D222" s="20"/>
      <c r="E222" s="20"/>
      <c r="F222" s="20"/>
      <c r="G222" s="20"/>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783</v>
      </c>
      <c r="C223" s="20"/>
      <c r="D223" s="20"/>
      <c r="E223" s="20"/>
      <c r="F223" s="20"/>
      <c r="G223" s="20"/>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783</v>
      </c>
      <c r="C224" s="20"/>
      <c r="D224" s="20"/>
      <c r="E224" s="20"/>
      <c r="F224" s="20"/>
      <c r="G224" s="20"/>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783</v>
      </c>
      <c r="C225" s="20"/>
      <c r="D225" s="20"/>
      <c r="E225" s="20"/>
      <c r="F225" s="20"/>
      <c r="G225" s="20"/>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45794</v>
      </c>
      <c r="B226" s="76" t="s">
        <v>78</v>
      </c>
      <c r="C226" s="20"/>
      <c r="D226" s="20"/>
      <c r="E226" s="20"/>
      <c r="F226" s="20"/>
      <c r="G226" s="20"/>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78</v>
      </c>
      <c r="C227" s="20"/>
      <c r="D227" s="20"/>
      <c r="E227" s="20"/>
      <c r="F227" s="20"/>
      <c r="G227" s="20"/>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78</v>
      </c>
      <c r="C228" s="20"/>
      <c r="D228" s="20"/>
      <c r="E228" s="20"/>
      <c r="F228" s="20"/>
      <c r="G228" s="20"/>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78</v>
      </c>
      <c r="C229" s="20"/>
      <c r="D229" s="20"/>
      <c r="E229" s="20"/>
      <c r="F229" s="20"/>
      <c r="G229" s="20"/>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78</v>
      </c>
      <c r="C230" s="20"/>
      <c r="D230" s="20"/>
      <c r="E230" s="20"/>
      <c r="F230" s="20"/>
      <c r="G230" s="20"/>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78</v>
      </c>
      <c r="C231" s="20"/>
      <c r="D231" s="20"/>
      <c r="E231" s="20"/>
      <c r="F231" s="20"/>
      <c r="G231" s="20"/>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78</v>
      </c>
      <c r="C232" s="20"/>
      <c r="D232" s="20"/>
      <c r="E232" s="20"/>
      <c r="F232" s="20"/>
      <c r="G232" s="20"/>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78</v>
      </c>
      <c r="C233" s="20"/>
      <c r="D233" s="20"/>
      <c r="E233" s="20"/>
      <c r="F233" s="20"/>
      <c r="G233" s="76"/>
      <c r="H233" s="52" t="s">
        <v>29</v>
      </c>
      <c r="I233" s="20"/>
      <c r="J233" s="20"/>
      <c r="K233" s="20"/>
      <c r="L233" s="20"/>
      <c r="M233" s="20"/>
      <c r="N233" s="20"/>
      <c r="O233" s="20"/>
      <c r="P233" s="20"/>
      <c r="Q233" s="20"/>
      <c r="R233" s="20"/>
      <c r="S233" s="15"/>
      <c r="T233" s="15"/>
      <c r="U233" s="15"/>
      <c r="V233" s="15"/>
      <c r="W233" s="15"/>
      <c r="X233" s="15"/>
      <c r="Y233" s="15"/>
      <c r="Z233" s="15"/>
      <c r="AA233" s="15"/>
    </row>
    <row r="234" spans="1:27" ht="13.5" customHeight="1">
      <c r="A234" s="273"/>
      <c r="B234" s="76" t="s">
        <v>78</v>
      </c>
      <c r="C234" s="20"/>
      <c r="D234" s="20"/>
      <c r="E234" s="20"/>
      <c r="F234" s="20"/>
      <c r="G234" s="20"/>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522</v>
      </c>
      <c r="C235" s="20"/>
      <c r="D235" s="20"/>
      <c r="E235" s="20"/>
      <c r="F235" s="20"/>
      <c r="G235" s="20"/>
      <c r="H235" s="52" t="s">
        <v>34</v>
      </c>
      <c r="I235" s="20"/>
      <c r="J235" s="20"/>
      <c r="K235" s="20"/>
      <c r="L235" s="20"/>
      <c r="M235" s="20"/>
      <c r="N235" s="20"/>
      <c r="O235" s="20"/>
      <c r="P235" s="20"/>
      <c r="Q235" s="20"/>
      <c r="R235" s="20"/>
      <c r="S235" s="15"/>
      <c r="T235" s="15"/>
      <c r="U235" s="15"/>
      <c r="V235" s="15"/>
      <c r="W235" s="15"/>
      <c r="X235" s="15"/>
      <c r="Y235" s="15"/>
      <c r="Z235" s="15"/>
      <c r="AA235" s="15"/>
    </row>
    <row r="236" spans="1:27" ht="12.75">
      <c r="A236" s="273"/>
      <c r="B236" s="76" t="s">
        <v>522</v>
      </c>
      <c r="C236" s="20"/>
      <c r="D236" s="20"/>
      <c r="E236" s="20"/>
      <c r="F236" s="20"/>
      <c r="G236" s="20"/>
      <c r="H236" s="57" t="s">
        <v>35</v>
      </c>
      <c r="I236" s="20"/>
      <c r="J236" s="20"/>
      <c r="K236" s="20"/>
      <c r="L236" s="20"/>
      <c r="M236" s="20"/>
      <c r="N236" s="20"/>
      <c r="O236" s="20"/>
      <c r="P236" s="20"/>
      <c r="Q236" s="20"/>
      <c r="R236" s="20"/>
      <c r="S236" s="15"/>
      <c r="T236" s="15"/>
      <c r="U236" s="15"/>
      <c r="V236" s="15"/>
      <c r="W236" s="15"/>
      <c r="X236" s="15"/>
      <c r="Y236" s="15"/>
      <c r="Z236" s="15"/>
      <c r="AA236" s="15"/>
    </row>
    <row r="237" spans="1:27" ht="15" customHeight="1">
      <c r="A237" s="273"/>
      <c r="B237" s="76" t="s">
        <v>522</v>
      </c>
      <c r="C237" s="20"/>
      <c r="D237" s="20"/>
      <c r="E237" s="20"/>
      <c r="F237" s="20"/>
      <c r="G237" s="20"/>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522</v>
      </c>
      <c r="C238" s="20"/>
      <c r="D238" s="20"/>
      <c r="E238" s="20"/>
      <c r="F238" s="20"/>
      <c r="G238" s="20"/>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522</v>
      </c>
      <c r="C239" s="20"/>
      <c r="D239" s="20"/>
      <c r="E239" s="20"/>
      <c r="F239" s="20"/>
      <c r="G239" s="20"/>
      <c r="H239" s="54" t="s">
        <v>38</v>
      </c>
      <c r="I239" s="20"/>
      <c r="J239" s="20"/>
      <c r="K239" s="20"/>
      <c r="L239" s="20"/>
      <c r="M239" s="20"/>
      <c r="N239" s="20"/>
      <c r="O239" s="20"/>
      <c r="P239" s="20"/>
      <c r="Q239" s="20"/>
      <c r="R239" s="20"/>
      <c r="S239" s="15"/>
      <c r="T239" s="15"/>
      <c r="U239" s="15"/>
      <c r="V239" s="15"/>
      <c r="W239" s="15"/>
      <c r="X239" s="15"/>
      <c r="Y239" s="15"/>
      <c r="Z239" s="15"/>
      <c r="AA239" s="15"/>
    </row>
    <row r="240" spans="1:27" ht="12.75">
      <c r="A240" s="272">
        <v>45795</v>
      </c>
      <c r="B240" s="76" t="s">
        <v>78</v>
      </c>
      <c r="C240" s="20"/>
      <c r="D240" s="20"/>
      <c r="E240" s="20"/>
      <c r="F240" s="20"/>
      <c r="G240" s="20"/>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78</v>
      </c>
      <c r="C241" s="20"/>
      <c r="D241" s="20"/>
      <c r="E241" s="20"/>
      <c r="F241" s="20"/>
      <c r="G241" s="20"/>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78</v>
      </c>
      <c r="C242" s="20"/>
      <c r="D242" s="20"/>
      <c r="E242" s="92"/>
      <c r="F242" s="20"/>
      <c r="G242" s="20"/>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78</v>
      </c>
      <c r="C243" s="20"/>
      <c r="D243" s="20"/>
      <c r="E243" s="20"/>
      <c r="F243" s="20"/>
      <c r="G243" s="20"/>
      <c r="H243" s="55" t="s">
        <v>25</v>
      </c>
      <c r="I243" s="20"/>
      <c r="J243" s="20"/>
      <c r="K243" s="20"/>
      <c r="L243" s="20"/>
      <c r="M243" s="20"/>
      <c r="N243" s="20"/>
      <c r="O243" s="20"/>
      <c r="P243" s="20"/>
      <c r="Q243" s="20"/>
      <c r="R243" s="20"/>
      <c r="S243" s="15"/>
      <c r="T243" s="15"/>
      <c r="U243" s="15"/>
      <c r="V243" s="15"/>
      <c r="W243" s="15"/>
      <c r="X243" s="15"/>
      <c r="Y243" s="15"/>
      <c r="Z243" s="15"/>
      <c r="AA243" s="15"/>
    </row>
    <row r="244" spans="1:27" ht="12.75">
      <c r="A244" s="273"/>
      <c r="B244" s="76" t="s">
        <v>78</v>
      </c>
      <c r="C244" s="20"/>
      <c r="D244" s="20"/>
      <c r="E244" s="20"/>
      <c r="F244" s="20"/>
      <c r="G244" s="20"/>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78</v>
      </c>
      <c r="C245" s="20"/>
      <c r="D245" s="20"/>
      <c r="E245" s="20"/>
      <c r="F245" s="20"/>
      <c r="G245" s="20"/>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78</v>
      </c>
      <c r="C246" s="20"/>
      <c r="D246" s="20"/>
      <c r="E246" s="20"/>
      <c r="F246" s="20"/>
      <c r="G246" s="20"/>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78</v>
      </c>
      <c r="C247" s="20"/>
      <c r="D247" s="20"/>
      <c r="E247" s="20"/>
      <c r="F247" s="20"/>
      <c r="G247" s="20"/>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78</v>
      </c>
      <c r="C248" s="20"/>
      <c r="D248" s="20"/>
      <c r="E248" s="20"/>
      <c r="F248" s="20"/>
      <c r="G248" s="20"/>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78</v>
      </c>
      <c r="C249" s="20"/>
      <c r="D249" s="20"/>
      <c r="E249" s="20"/>
      <c r="F249" s="20"/>
      <c r="G249" s="20"/>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78</v>
      </c>
      <c r="C250" s="20"/>
      <c r="D250" s="20"/>
      <c r="E250" s="20"/>
      <c r="F250" s="20"/>
      <c r="G250" s="20"/>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78</v>
      </c>
      <c r="C251" s="20"/>
      <c r="D251" s="20"/>
      <c r="E251" s="20"/>
      <c r="F251" s="20"/>
      <c r="G251" s="20"/>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78</v>
      </c>
      <c r="C252" s="20"/>
      <c r="D252" s="20"/>
      <c r="E252" s="20"/>
      <c r="F252" s="20"/>
      <c r="G252" s="20"/>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78</v>
      </c>
      <c r="C253" s="20"/>
      <c r="D253" s="20"/>
      <c r="E253" s="20"/>
      <c r="F253" s="20"/>
      <c r="G253" s="76"/>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72">
        <v>45796</v>
      </c>
      <c r="B254" s="76" t="s">
        <v>640</v>
      </c>
      <c r="C254" s="20"/>
      <c r="D254" s="20"/>
      <c r="E254" s="20"/>
      <c r="F254" s="20"/>
      <c r="G254" s="20"/>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640</v>
      </c>
      <c r="C255" s="20"/>
      <c r="D255" s="20"/>
      <c r="E255" s="20"/>
      <c r="F255" s="20"/>
      <c r="G255" s="20"/>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640</v>
      </c>
      <c r="C256" s="20"/>
      <c r="D256" s="20"/>
      <c r="E256" s="20"/>
      <c r="F256" s="20"/>
      <c r="G256" s="20"/>
      <c r="H256" s="55" t="s">
        <v>24</v>
      </c>
      <c r="I256" s="20"/>
      <c r="J256" s="20"/>
      <c r="K256" s="20"/>
      <c r="L256" s="20"/>
      <c r="M256" s="20"/>
      <c r="N256" s="20"/>
      <c r="O256" s="20"/>
      <c r="P256" s="20"/>
      <c r="Q256" s="20"/>
      <c r="R256" s="20"/>
      <c r="S256" s="15"/>
      <c r="T256" s="15"/>
      <c r="U256" s="15"/>
      <c r="V256" s="15"/>
      <c r="W256" s="15"/>
      <c r="X256" s="15"/>
      <c r="Y256" s="15"/>
      <c r="Z256" s="15"/>
      <c r="AA256" s="15"/>
    </row>
    <row r="257" spans="1:27" ht="12.75">
      <c r="A257" s="273"/>
      <c r="B257" s="76" t="s">
        <v>640</v>
      </c>
      <c r="C257" s="20"/>
      <c r="D257" s="20"/>
      <c r="E257" s="20"/>
      <c r="F257" s="20"/>
      <c r="G257" s="20"/>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640</v>
      </c>
      <c r="C258" s="20"/>
      <c r="D258" s="20"/>
      <c r="E258" s="20"/>
      <c r="F258" s="20"/>
      <c r="G258" s="20"/>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78</v>
      </c>
      <c r="C259" s="20"/>
      <c r="D259" s="20"/>
      <c r="E259" s="20"/>
      <c r="F259" s="20"/>
      <c r="G259" s="20"/>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c r="D260" s="20"/>
      <c r="E260" s="20"/>
      <c r="F260" s="20"/>
      <c r="G260" s="20"/>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20"/>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c r="D262" s="20"/>
      <c r="E262" s="20"/>
      <c r="F262" s="20"/>
      <c r="G262" s="76"/>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522</v>
      </c>
      <c r="C263" s="20"/>
      <c r="D263" s="20"/>
      <c r="E263" s="20"/>
      <c r="G263" s="122"/>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522</v>
      </c>
      <c r="C264" s="20"/>
      <c r="D264" s="20"/>
      <c r="E264" s="20"/>
      <c r="F264" s="20"/>
      <c r="G264" s="20"/>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783</v>
      </c>
      <c r="C265" s="20"/>
      <c r="D265" s="20"/>
      <c r="E265" s="20"/>
      <c r="F265" s="20"/>
      <c r="G265" s="20"/>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783</v>
      </c>
      <c r="C266" s="20"/>
      <c r="D266" s="20"/>
      <c r="E266" s="20"/>
      <c r="F266" s="20"/>
      <c r="G266" s="20"/>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783</v>
      </c>
      <c r="C267" s="20"/>
      <c r="D267" s="20"/>
      <c r="E267" s="20"/>
      <c r="F267" s="20"/>
      <c r="G267" s="20"/>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45797</v>
      </c>
      <c r="B268" s="76" t="s">
        <v>640</v>
      </c>
      <c r="C268" s="20"/>
      <c r="D268" s="20"/>
      <c r="E268" s="20"/>
      <c r="F268" s="20"/>
      <c r="G268" s="76"/>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640</v>
      </c>
      <c r="C269" s="20"/>
      <c r="D269" s="20"/>
      <c r="E269" s="20"/>
      <c r="F269" s="20"/>
      <c r="G269" s="20"/>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640</v>
      </c>
      <c r="C270" s="20"/>
      <c r="D270" s="20"/>
      <c r="E270" s="20"/>
      <c r="F270" s="20"/>
      <c r="G270" s="20"/>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640</v>
      </c>
      <c r="C271" s="20"/>
      <c r="D271" s="20"/>
      <c r="E271" s="20"/>
      <c r="F271" s="20"/>
      <c r="G271" s="20"/>
      <c r="H271" s="55" t="s">
        <v>25</v>
      </c>
      <c r="I271" s="20"/>
      <c r="J271" s="20"/>
      <c r="K271" s="20"/>
      <c r="L271" s="20"/>
      <c r="M271" s="20"/>
      <c r="N271" s="20"/>
      <c r="O271" s="20"/>
      <c r="P271" s="20"/>
      <c r="Q271" s="20"/>
      <c r="R271" s="20"/>
      <c r="S271" s="15"/>
      <c r="T271" s="15"/>
      <c r="U271" s="15"/>
      <c r="V271" s="15"/>
      <c r="W271" s="15"/>
      <c r="X271" s="15"/>
      <c r="Y271" s="15"/>
      <c r="Z271" s="15"/>
      <c r="AA271" s="15"/>
    </row>
    <row r="272" spans="1:27" ht="13.5" customHeight="1">
      <c r="A272" s="273"/>
      <c r="B272" s="76" t="s">
        <v>640</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78</v>
      </c>
      <c r="C273" s="20"/>
      <c r="D273" s="20"/>
      <c r="E273" s="20"/>
      <c r="F273" s="20"/>
      <c r="G273" s="20"/>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78</v>
      </c>
      <c r="C274" s="20"/>
      <c r="D274" s="20"/>
      <c r="E274" s="20"/>
      <c r="F274" s="20"/>
      <c r="G274" s="76"/>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78</v>
      </c>
      <c r="C275" s="20"/>
      <c r="D275" s="20"/>
      <c r="E275" s="20"/>
      <c r="F275" s="20"/>
      <c r="G275" s="76"/>
      <c r="H275" s="55" t="s">
        <v>29</v>
      </c>
      <c r="I275" s="20"/>
      <c r="J275" s="20"/>
      <c r="K275" s="20"/>
      <c r="L275" s="20"/>
      <c r="M275" s="20"/>
      <c r="N275" s="20"/>
      <c r="O275" s="20"/>
      <c r="P275" s="20"/>
      <c r="Q275" s="20"/>
      <c r="R275" s="20"/>
      <c r="S275" s="15"/>
      <c r="T275" s="15"/>
      <c r="U275" s="15"/>
      <c r="V275" s="15"/>
      <c r="W275" s="15"/>
      <c r="X275" s="15"/>
      <c r="Y275" s="15"/>
      <c r="Z275" s="15"/>
      <c r="AA275" s="15"/>
    </row>
    <row r="276" spans="1:27" ht="12.75">
      <c r="A276" s="273"/>
      <c r="B276" s="76" t="s">
        <v>78</v>
      </c>
      <c r="C276" s="20"/>
      <c r="D276" s="20"/>
      <c r="E276" s="20"/>
      <c r="F276" s="20"/>
      <c r="G276" s="76"/>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522</v>
      </c>
      <c r="C277" s="20"/>
      <c r="D277" s="20"/>
      <c r="E277" s="20"/>
      <c r="F277" s="20"/>
      <c r="G277" s="20"/>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522</v>
      </c>
      <c r="C278" s="20"/>
      <c r="D278" s="20"/>
      <c r="E278" s="20"/>
      <c r="F278" s="20"/>
      <c r="G278" s="20"/>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522</v>
      </c>
      <c r="C279" s="20"/>
      <c r="D279" s="20"/>
      <c r="E279" s="20"/>
      <c r="F279" s="20"/>
      <c r="G279" s="20"/>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783</v>
      </c>
      <c r="C280" s="20"/>
      <c r="D280" s="20"/>
      <c r="E280" s="20"/>
      <c r="F280" s="20"/>
      <c r="G280" s="20"/>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783</v>
      </c>
      <c r="C281" s="20"/>
      <c r="D281" s="20"/>
      <c r="E281" s="20"/>
      <c r="F281" s="20"/>
      <c r="G281" s="20"/>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45798</v>
      </c>
      <c r="B282" s="76" t="s">
        <v>640</v>
      </c>
      <c r="C282" s="20"/>
      <c r="D282" s="20"/>
      <c r="E282" s="20"/>
      <c r="F282" s="20"/>
      <c r="G282" s="20"/>
      <c r="H282" s="61" t="s">
        <v>17</v>
      </c>
      <c r="I282" s="20"/>
      <c r="J282" s="20"/>
      <c r="K282" s="20"/>
      <c r="L282" s="20"/>
      <c r="M282" s="20"/>
      <c r="N282" s="20"/>
      <c r="O282" s="20"/>
      <c r="P282" s="20"/>
      <c r="Q282" s="20"/>
      <c r="R282" s="20"/>
      <c r="S282" s="15"/>
      <c r="T282" s="15"/>
      <c r="U282" s="15"/>
      <c r="V282" s="15"/>
      <c r="W282" s="15"/>
      <c r="X282" s="15"/>
      <c r="Y282" s="15"/>
      <c r="Z282" s="15"/>
      <c r="AA282" s="15"/>
    </row>
    <row r="283" spans="1:27" ht="89.25">
      <c r="A283" s="273"/>
      <c r="B283" s="76" t="s">
        <v>640</v>
      </c>
      <c r="C283" s="20" t="s">
        <v>54</v>
      </c>
      <c r="D283" s="20" t="s">
        <v>19</v>
      </c>
      <c r="E283" s="20"/>
      <c r="F283" s="20" t="s">
        <v>1134</v>
      </c>
      <c r="G283" s="20" t="s">
        <v>1135</v>
      </c>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640</v>
      </c>
      <c r="C284" s="20"/>
      <c r="D284" s="20"/>
      <c r="E284" s="20"/>
      <c r="F284" s="20"/>
      <c r="G284" s="20"/>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640</v>
      </c>
      <c r="C285" s="20"/>
      <c r="D285" s="20"/>
      <c r="E285" s="20"/>
      <c r="F285" s="20"/>
      <c r="G285" s="20"/>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640</v>
      </c>
      <c r="C286" s="20"/>
      <c r="D286" s="20"/>
      <c r="E286" s="20"/>
      <c r="F286" s="20"/>
      <c r="G286" s="20"/>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78</v>
      </c>
      <c r="C287" s="20"/>
      <c r="D287" s="20"/>
      <c r="E287" s="20"/>
      <c r="F287" s="20"/>
      <c r="G287" s="20"/>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78</v>
      </c>
      <c r="C288" s="20"/>
      <c r="D288" s="20"/>
      <c r="E288" s="20"/>
      <c r="F288" s="88"/>
      <c r="G288" s="20"/>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78</v>
      </c>
      <c r="C289" s="20"/>
      <c r="D289" s="20"/>
      <c r="E289" s="20"/>
      <c r="F289" s="20"/>
      <c r="G289" s="20"/>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G290" s="20"/>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522</v>
      </c>
      <c r="C291" s="20"/>
      <c r="D291" s="20"/>
      <c r="E291" s="20"/>
      <c r="F291" s="20"/>
      <c r="G291" s="20"/>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522</v>
      </c>
      <c r="C292" s="20"/>
      <c r="D292" s="20"/>
      <c r="E292" s="20"/>
      <c r="F292" s="20"/>
      <c r="G292" s="20"/>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522</v>
      </c>
      <c r="C293" s="20"/>
      <c r="D293" s="20"/>
      <c r="E293" s="20"/>
      <c r="F293" s="20"/>
      <c r="G293" s="20"/>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783</v>
      </c>
      <c r="C294" s="20"/>
      <c r="D294" s="20"/>
      <c r="E294" s="20"/>
      <c r="F294" s="20"/>
      <c r="G294" s="20"/>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783</v>
      </c>
      <c r="C295" s="20"/>
      <c r="D295" s="20"/>
      <c r="E295" s="20"/>
      <c r="F295" s="20"/>
      <c r="G295" s="20"/>
      <c r="H295" s="62" t="s">
        <v>38</v>
      </c>
      <c r="I295" s="20"/>
      <c r="J295" s="20"/>
      <c r="K295" s="20"/>
      <c r="L295" s="20"/>
      <c r="M295" s="20"/>
      <c r="N295" s="20"/>
      <c r="O295" s="20"/>
      <c r="P295" s="20"/>
      <c r="Q295" s="20"/>
      <c r="R295" s="20"/>
      <c r="S295" s="15"/>
      <c r="T295" s="15"/>
      <c r="U295" s="15"/>
      <c r="V295" s="15"/>
      <c r="W295" s="15"/>
      <c r="X295" s="15"/>
      <c r="Y295" s="15"/>
      <c r="Z295" s="15"/>
      <c r="AA295" s="15"/>
    </row>
    <row r="296" spans="1:27" ht="15">
      <c r="A296" s="272">
        <v>45799</v>
      </c>
      <c r="B296" s="76" t="s">
        <v>78</v>
      </c>
      <c r="C296" s="20"/>
      <c r="D296" s="20"/>
      <c r="E296" s="20"/>
      <c r="F296" s="96"/>
      <c r="G296" s="20"/>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78</v>
      </c>
      <c r="C297" s="20"/>
      <c r="D297" s="20"/>
      <c r="E297" s="20"/>
      <c r="F297" s="20"/>
      <c r="G297" s="20"/>
      <c r="H297" s="55" t="s">
        <v>22</v>
      </c>
      <c r="I297" s="20"/>
      <c r="J297" s="20"/>
      <c r="K297" s="20"/>
      <c r="L297" s="20"/>
      <c r="M297" s="20"/>
      <c r="N297" s="20"/>
      <c r="O297" s="20"/>
      <c r="P297" s="20"/>
      <c r="Q297" s="20"/>
      <c r="R297" s="20"/>
      <c r="S297" s="15"/>
      <c r="T297" s="15"/>
      <c r="U297" s="15"/>
      <c r="V297" s="15"/>
      <c r="W297" s="15"/>
      <c r="X297" s="15"/>
      <c r="Y297" s="15"/>
      <c r="Z297" s="15"/>
      <c r="AA297" s="15"/>
    </row>
    <row r="298" spans="1:27" ht="15">
      <c r="A298" s="273"/>
      <c r="B298" s="76" t="s">
        <v>78</v>
      </c>
      <c r="C298" s="20"/>
      <c r="D298" s="20"/>
      <c r="E298" s="20"/>
      <c r="F298" s="96"/>
      <c r="G298" s="20"/>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78</v>
      </c>
      <c r="C299" s="20"/>
      <c r="D299" s="20"/>
      <c r="E299" s="20"/>
      <c r="F299" s="20"/>
      <c r="G299" s="20"/>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78</v>
      </c>
      <c r="C300" s="20"/>
      <c r="D300" s="20"/>
      <c r="E300" s="20"/>
      <c r="F300" s="20"/>
      <c r="G300" s="20"/>
      <c r="H300" s="55" t="s">
        <v>26</v>
      </c>
      <c r="I300" s="20"/>
      <c r="J300" s="20"/>
      <c r="K300" s="20"/>
      <c r="L300" s="20"/>
      <c r="M300" s="20"/>
      <c r="N300" s="20"/>
      <c r="O300" s="20"/>
      <c r="P300" s="20"/>
      <c r="Q300" s="20"/>
      <c r="R300" s="20"/>
      <c r="S300" s="15"/>
      <c r="T300" s="15"/>
      <c r="U300" s="15"/>
      <c r="V300" s="15"/>
      <c r="W300" s="15"/>
      <c r="X300" s="15"/>
      <c r="Y300" s="15"/>
      <c r="Z300" s="15"/>
      <c r="AA300" s="15"/>
    </row>
    <row r="301" spans="1:27" ht="63.75">
      <c r="A301" s="273"/>
      <c r="B301" s="76" t="s">
        <v>78</v>
      </c>
      <c r="C301" s="20" t="s">
        <v>399</v>
      </c>
      <c r="D301" s="20" t="s">
        <v>19</v>
      </c>
      <c r="E301" s="20"/>
      <c r="F301" s="20"/>
      <c r="G301" s="20" t="s">
        <v>1136</v>
      </c>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78</v>
      </c>
      <c r="C302" s="20"/>
      <c r="D302" s="20"/>
      <c r="E302" s="20"/>
      <c r="F302" s="20"/>
      <c r="G302" s="20"/>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20"/>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78</v>
      </c>
      <c r="C304" s="20"/>
      <c r="D304" s="20"/>
      <c r="E304" s="20"/>
      <c r="F304" s="20"/>
      <c r="G304" s="20"/>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522</v>
      </c>
      <c r="C305" s="20"/>
      <c r="D305" s="20"/>
      <c r="E305" s="20"/>
      <c r="F305" s="20"/>
      <c r="G305" s="20"/>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522</v>
      </c>
      <c r="C306" s="20"/>
      <c r="D306" s="20"/>
      <c r="E306" s="20"/>
      <c r="F306" s="20"/>
      <c r="G306" s="20"/>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522</v>
      </c>
      <c r="C307" s="20"/>
      <c r="D307" s="20"/>
      <c r="E307" s="20"/>
      <c r="F307" s="20"/>
      <c r="G307" s="20"/>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783</v>
      </c>
      <c r="C308" s="20"/>
      <c r="D308" s="20"/>
      <c r="E308" s="20"/>
      <c r="F308" s="20"/>
      <c r="G308" s="20"/>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783</v>
      </c>
      <c r="C309" s="20"/>
      <c r="D309" s="20"/>
      <c r="E309" s="20"/>
      <c r="F309" s="20"/>
      <c r="G309" s="20"/>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45800</v>
      </c>
      <c r="B310" s="76" t="s">
        <v>640</v>
      </c>
      <c r="C310" s="20"/>
      <c r="D310" s="20"/>
      <c r="E310" s="20"/>
      <c r="F310" s="20"/>
      <c r="G310" s="20"/>
      <c r="H310" s="61" t="s">
        <v>17</v>
      </c>
      <c r="I310" s="20"/>
      <c r="J310" s="20"/>
      <c r="K310" s="20"/>
      <c r="L310" s="20"/>
      <c r="M310" s="20"/>
      <c r="N310" s="20"/>
      <c r="O310" s="20"/>
      <c r="P310" s="20"/>
      <c r="Q310" s="20"/>
      <c r="R310" s="20"/>
      <c r="S310" s="15"/>
      <c r="T310" s="15"/>
      <c r="U310" s="15"/>
      <c r="V310" s="15"/>
      <c r="W310" s="15"/>
      <c r="X310" s="15"/>
      <c r="Y310" s="15"/>
      <c r="Z310" s="15"/>
      <c r="AA310" s="15"/>
    </row>
    <row r="311" spans="1:27" ht="25.5">
      <c r="A311" s="273"/>
      <c r="B311" s="76" t="s">
        <v>640</v>
      </c>
      <c r="C311" s="20" t="s">
        <v>54</v>
      </c>
      <c r="D311" s="20" t="s">
        <v>19</v>
      </c>
      <c r="E311" s="20"/>
      <c r="F311" s="20" t="s">
        <v>1137</v>
      </c>
      <c r="G311" s="20" t="s">
        <v>1138</v>
      </c>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640</v>
      </c>
      <c r="C312" s="20"/>
      <c r="D312" s="20"/>
      <c r="E312" s="20"/>
      <c r="F312" s="20"/>
      <c r="G312" s="20"/>
      <c r="H312" s="55" t="s">
        <v>24</v>
      </c>
      <c r="I312" s="20"/>
      <c r="J312" s="20"/>
      <c r="K312" s="20"/>
      <c r="L312" s="20"/>
      <c r="M312" s="20"/>
      <c r="N312" s="20"/>
      <c r="O312" s="20"/>
      <c r="P312" s="20"/>
      <c r="Q312" s="20"/>
      <c r="R312" s="20"/>
      <c r="S312" s="15"/>
      <c r="T312" s="15"/>
      <c r="U312" s="15"/>
      <c r="V312" s="15"/>
      <c r="W312" s="15"/>
      <c r="X312" s="15"/>
      <c r="Y312" s="15"/>
      <c r="Z312" s="15"/>
      <c r="AA312" s="15"/>
    </row>
    <row r="313" spans="1:27" ht="85.5">
      <c r="A313" s="273"/>
      <c r="B313" s="76" t="s">
        <v>640</v>
      </c>
      <c r="C313" s="20" t="s">
        <v>54</v>
      </c>
      <c r="D313" s="20" t="s">
        <v>19</v>
      </c>
      <c r="E313" s="78"/>
      <c r="F313" s="78" t="s">
        <v>1139</v>
      </c>
      <c r="G313" s="20" t="s">
        <v>1140</v>
      </c>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640</v>
      </c>
      <c r="C314" s="20"/>
      <c r="D314" s="20"/>
      <c r="E314" s="20"/>
      <c r="F314" s="20"/>
      <c r="G314" s="20"/>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78</v>
      </c>
      <c r="C315" s="20"/>
      <c r="D315" s="20"/>
      <c r="E315" s="20"/>
      <c r="F315" s="20"/>
      <c r="G315" s="20"/>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v>
      </c>
      <c r="C316" s="20"/>
      <c r="D316" s="20"/>
      <c r="E316" s="20"/>
      <c r="F316" s="20"/>
      <c r="G316" s="76"/>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78</v>
      </c>
      <c r="C317" s="20"/>
      <c r="D317" s="20"/>
      <c r="E317" s="20"/>
      <c r="F317" s="20"/>
      <c r="G317" s="20"/>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78</v>
      </c>
      <c r="C318" s="20"/>
      <c r="D318" s="20"/>
      <c r="E318" s="20"/>
      <c r="F318" s="20"/>
      <c r="G318" s="20"/>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522</v>
      </c>
      <c r="C319" s="20"/>
      <c r="D319" s="20"/>
      <c r="E319" s="20"/>
      <c r="F319" s="20"/>
      <c r="G319" s="20"/>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522</v>
      </c>
      <c r="C320" s="20"/>
      <c r="D320" s="20"/>
      <c r="E320" s="20"/>
      <c r="F320" s="20"/>
      <c r="G320" s="20"/>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783</v>
      </c>
      <c r="C321" s="20"/>
      <c r="D321" s="20"/>
      <c r="E321" s="20"/>
      <c r="F321" s="20"/>
      <c r="G321" s="20"/>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783</v>
      </c>
      <c r="C322" s="20"/>
      <c r="D322" s="20"/>
      <c r="E322" s="20"/>
      <c r="F322" s="20"/>
      <c r="G322" s="20"/>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783</v>
      </c>
      <c r="C323" s="20"/>
      <c r="D323" s="20"/>
      <c r="E323" s="20"/>
      <c r="F323" s="20"/>
      <c r="G323" s="20"/>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45801</v>
      </c>
      <c r="B324" s="76" t="s">
        <v>640</v>
      </c>
      <c r="C324" s="20"/>
      <c r="D324" s="20"/>
      <c r="E324" s="20"/>
      <c r="F324" s="20"/>
      <c r="G324" s="20"/>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640</v>
      </c>
      <c r="C325" s="20"/>
      <c r="D325" s="20"/>
      <c r="E325" s="20"/>
      <c r="F325" s="20"/>
      <c r="G325" s="20"/>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640</v>
      </c>
      <c r="C326" s="20"/>
      <c r="D326" s="20"/>
      <c r="E326" s="20"/>
      <c r="F326" s="20"/>
      <c r="G326" s="76"/>
      <c r="H326" s="55" t="s">
        <v>24</v>
      </c>
      <c r="I326" s="20"/>
      <c r="J326" s="20"/>
      <c r="K326" s="20"/>
      <c r="L326" s="20"/>
      <c r="M326" s="20"/>
      <c r="N326" s="20"/>
      <c r="O326" s="20"/>
      <c r="P326" s="20"/>
      <c r="Q326" s="20"/>
      <c r="R326" s="20"/>
      <c r="S326" s="15"/>
      <c r="T326" s="15"/>
      <c r="U326" s="15"/>
      <c r="V326" s="15"/>
      <c r="W326" s="15"/>
      <c r="X326" s="15"/>
      <c r="Y326" s="15"/>
      <c r="Z326" s="15"/>
      <c r="AA326" s="15"/>
    </row>
    <row r="327" spans="1:27" ht="12.75">
      <c r="A327" s="273"/>
      <c r="B327" s="76" t="s">
        <v>640</v>
      </c>
      <c r="C327" s="20"/>
      <c r="D327" s="20"/>
      <c r="E327" s="20"/>
      <c r="F327" s="20"/>
      <c r="G327" s="20"/>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783</v>
      </c>
      <c r="C328" s="20"/>
      <c r="D328" s="20"/>
      <c r="E328" s="20"/>
      <c r="F328" s="20"/>
      <c r="G328" s="20"/>
      <c r="H328" s="55" t="s">
        <v>26</v>
      </c>
      <c r="I328" s="20"/>
      <c r="J328" s="20"/>
      <c r="K328" s="20"/>
      <c r="L328" s="20"/>
      <c r="M328" s="20"/>
      <c r="N328" s="20"/>
      <c r="O328" s="20"/>
      <c r="P328" s="20"/>
      <c r="Q328" s="20"/>
      <c r="R328" s="20"/>
      <c r="S328" s="15"/>
      <c r="T328" s="15"/>
      <c r="U328" s="15"/>
      <c r="V328" s="15"/>
      <c r="W328" s="15"/>
      <c r="X328" s="15"/>
      <c r="Y328" s="15"/>
      <c r="Z328" s="15"/>
      <c r="AA328" s="15"/>
    </row>
    <row r="329" spans="1:27" ht="114.75">
      <c r="A329" s="273"/>
      <c r="B329" s="76" t="s">
        <v>783</v>
      </c>
      <c r="C329" s="20" t="s">
        <v>41</v>
      </c>
      <c r="D329" s="20" t="s">
        <v>19</v>
      </c>
      <c r="E329" s="20"/>
      <c r="F329" s="20" t="s">
        <v>1141</v>
      </c>
      <c r="G329" s="123" t="s">
        <v>1142</v>
      </c>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783</v>
      </c>
      <c r="C330" s="20"/>
      <c r="D330" s="20"/>
      <c r="E330" s="20"/>
      <c r="F330" s="20"/>
      <c r="G330" s="20"/>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783</v>
      </c>
      <c r="C331" s="20"/>
      <c r="D331" s="20"/>
      <c r="E331" s="20"/>
      <c r="F331" s="20"/>
      <c r="G331" s="20"/>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78</v>
      </c>
      <c r="C332" s="20"/>
      <c r="D332" s="20"/>
      <c r="E332" s="20"/>
      <c r="F332" s="20"/>
      <c r="G332" s="20"/>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78</v>
      </c>
      <c r="C333" s="20"/>
      <c r="D333" s="20"/>
      <c r="E333" s="20"/>
      <c r="F333" s="20"/>
      <c r="G333" s="20"/>
      <c r="H333" s="55" t="s">
        <v>34</v>
      </c>
      <c r="I333" s="20"/>
      <c r="J333" s="20"/>
      <c r="K333" s="20"/>
      <c r="L333" s="20"/>
      <c r="M333" s="20"/>
      <c r="N333" s="20"/>
      <c r="O333" s="20"/>
      <c r="P333" s="20"/>
      <c r="Q333" s="20"/>
      <c r="R333" s="20"/>
      <c r="S333" s="15"/>
      <c r="T333" s="15"/>
      <c r="U333" s="15"/>
      <c r="V333" s="15"/>
      <c r="W333" s="15"/>
      <c r="X333" s="15"/>
      <c r="Y333" s="15"/>
      <c r="Z333" s="15"/>
      <c r="AA333" s="15"/>
    </row>
    <row r="334" spans="1:27" ht="12.75">
      <c r="A334" s="273"/>
      <c r="B334" s="76" t="s">
        <v>78</v>
      </c>
      <c r="C334" s="20"/>
      <c r="D334" s="20"/>
      <c r="E334" s="20"/>
      <c r="F334" s="20"/>
      <c r="G334" s="20"/>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78</v>
      </c>
      <c r="C335" s="20"/>
      <c r="D335" s="20"/>
      <c r="E335" s="20"/>
      <c r="F335" s="20"/>
      <c r="G335" s="20"/>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78</v>
      </c>
      <c r="C336" s="20"/>
      <c r="D336" s="20"/>
      <c r="E336" s="20"/>
      <c r="F336" s="20"/>
      <c r="G336" s="20"/>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78</v>
      </c>
      <c r="C337" s="20"/>
      <c r="D337" s="20"/>
      <c r="E337" s="20"/>
      <c r="F337" s="20"/>
      <c r="G337" s="20"/>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45802</v>
      </c>
      <c r="B338" s="76" t="s">
        <v>640</v>
      </c>
      <c r="C338" s="20"/>
      <c r="D338" s="20"/>
      <c r="E338" s="20"/>
      <c r="F338" s="20"/>
      <c r="G338" s="20"/>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640</v>
      </c>
      <c r="C339" s="20"/>
      <c r="D339" s="20"/>
      <c r="E339" s="20"/>
      <c r="F339" s="20"/>
      <c r="G339" s="20"/>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640</v>
      </c>
      <c r="C340" s="20"/>
      <c r="D340" s="20"/>
      <c r="E340" s="20"/>
      <c r="F340" s="20"/>
      <c r="G340" s="20"/>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640</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783</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783</v>
      </c>
      <c r="C343" s="20"/>
      <c r="D343" s="20"/>
      <c r="E343" s="20"/>
      <c r="F343" s="20"/>
      <c r="G343" s="20"/>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783</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783</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78</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78</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78</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78</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45803</v>
      </c>
      <c r="B352" s="76" t="s">
        <v>640</v>
      </c>
      <c r="C352" s="20"/>
      <c r="D352" s="20"/>
      <c r="E352" s="20"/>
      <c r="F352" s="20"/>
      <c r="G352" s="20"/>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640</v>
      </c>
      <c r="C353" s="20"/>
      <c r="D353" s="20"/>
      <c r="E353" s="20"/>
      <c r="F353" s="20"/>
      <c r="G353" s="20"/>
      <c r="H353" s="55" t="s">
        <v>22</v>
      </c>
      <c r="I353" s="20"/>
      <c r="J353" s="20"/>
      <c r="K353" s="20"/>
      <c r="L353" s="20"/>
      <c r="M353" s="20"/>
      <c r="N353" s="20"/>
      <c r="O353" s="20"/>
      <c r="P353" s="20"/>
      <c r="Q353" s="20"/>
      <c r="R353" s="20"/>
      <c r="S353" s="15"/>
      <c r="T353" s="15"/>
      <c r="U353" s="15"/>
      <c r="V353" s="15"/>
      <c r="W353" s="15"/>
      <c r="X353" s="15"/>
      <c r="Y353" s="15"/>
      <c r="Z353" s="15"/>
      <c r="AA353" s="15"/>
    </row>
    <row r="354" spans="1:27" ht="12.75">
      <c r="A354" s="273"/>
      <c r="B354" s="76" t="s">
        <v>640</v>
      </c>
      <c r="C354" s="20"/>
      <c r="D354" s="20"/>
      <c r="E354" s="20"/>
      <c r="F354" s="20"/>
      <c r="G354" s="20"/>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640</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640</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78</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78</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78</v>
      </c>
      <c r="C359" s="20"/>
      <c r="D359" s="20"/>
      <c r="E359" s="20"/>
      <c r="F359" s="20"/>
      <c r="G359" s="20"/>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78</v>
      </c>
      <c r="C360" s="20"/>
      <c r="D360" s="20"/>
      <c r="E360" s="20"/>
      <c r="F360" s="20"/>
      <c r="G360" s="76"/>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522</v>
      </c>
      <c r="C361" s="20"/>
      <c r="D361" s="20"/>
      <c r="E361" s="20"/>
      <c r="F361" s="20"/>
      <c r="G361" s="76"/>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522</v>
      </c>
      <c r="C362" s="20"/>
      <c r="D362" s="20"/>
      <c r="E362" s="20"/>
      <c r="F362" s="20"/>
      <c r="G362" s="76"/>
      <c r="H362" s="55" t="s">
        <v>35</v>
      </c>
      <c r="I362" s="20"/>
      <c r="J362" s="20"/>
      <c r="K362" s="20"/>
      <c r="L362" s="20"/>
      <c r="M362" s="20"/>
      <c r="N362" s="20"/>
      <c r="O362" s="20"/>
      <c r="P362" s="20"/>
      <c r="Q362" s="20"/>
      <c r="R362" s="20"/>
      <c r="S362" s="15"/>
      <c r="T362" s="15"/>
      <c r="U362" s="15"/>
      <c r="V362" s="15"/>
      <c r="W362" s="15"/>
      <c r="X362" s="15"/>
      <c r="Y362" s="15"/>
      <c r="Z362" s="15"/>
      <c r="AA362" s="15"/>
    </row>
    <row r="363" spans="1:27" ht="38.25">
      <c r="A363" s="273"/>
      <c r="B363" s="76" t="s">
        <v>783</v>
      </c>
      <c r="C363" s="20" t="s">
        <v>18</v>
      </c>
      <c r="D363" s="20" t="s">
        <v>92</v>
      </c>
      <c r="E363" s="97" t="s">
        <v>1143</v>
      </c>
      <c r="F363" s="32" t="s">
        <v>1144</v>
      </c>
      <c r="G363" s="20" t="s">
        <v>1145</v>
      </c>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783</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783</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45804</v>
      </c>
      <c r="B366" s="76" t="s">
        <v>640</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640</v>
      </c>
      <c r="C367" s="20"/>
      <c r="D367" s="20"/>
      <c r="E367" s="20"/>
      <c r="F367" s="20"/>
      <c r="G367" s="20"/>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640</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640</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640</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78</v>
      </c>
      <c r="C371" s="20"/>
      <c r="D371" s="20"/>
      <c r="E371" s="20"/>
      <c r="F371" s="20"/>
      <c r="G371" s="20"/>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78</v>
      </c>
      <c r="C372" s="20"/>
      <c r="D372" s="20"/>
      <c r="E372" s="20"/>
      <c r="F372" s="20"/>
      <c r="G372" s="20"/>
      <c r="H372" s="55" t="s">
        <v>28</v>
      </c>
      <c r="I372" s="20"/>
      <c r="J372" s="20"/>
      <c r="K372" s="20"/>
      <c r="L372" s="20"/>
      <c r="M372" s="20"/>
      <c r="N372" s="20"/>
      <c r="O372" s="20"/>
      <c r="P372" s="20"/>
      <c r="Q372" s="20"/>
      <c r="R372" s="20"/>
      <c r="S372" s="15"/>
      <c r="T372" s="15"/>
      <c r="U372" s="15"/>
      <c r="V372" s="15"/>
      <c r="W372" s="15"/>
      <c r="X372" s="15"/>
      <c r="Y372" s="15"/>
      <c r="Z372" s="15"/>
      <c r="AA372" s="15"/>
    </row>
    <row r="373" spans="1:27" ht="12.75">
      <c r="A373" s="273"/>
      <c r="B373" s="76" t="s">
        <v>78</v>
      </c>
      <c r="C373" s="20"/>
      <c r="D373" s="20"/>
      <c r="E373" s="20"/>
      <c r="F373" s="20"/>
      <c r="G373" s="20"/>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78</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522</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522</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783</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783</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783</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14.75">
      <c r="A380" s="272">
        <v>45805</v>
      </c>
      <c r="B380" s="76" t="s">
        <v>640</v>
      </c>
      <c r="C380" s="20" t="s">
        <v>54</v>
      </c>
      <c r="D380" s="20" t="s">
        <v>19</v>
      </c>
      <c r="E380" s="20"/>
      <c r="F380" s="20" t="s">
        <v>1146</v>
      </c>
      <c r="G380" s="20" t="s">
        <v>1147</v>
      </c>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640</v>
      </c>
      <c r="C381" s="20" t="s">
        <v>18</v>
      </c>
      <c r="D381" s="20" t="s">
        <v>19</v>
      </c>
      <c r="E381" s="20"/>
      <c r="F381" s="20" t="s">
        <v>1148</v>
      </c>
      <c r="G381" s="20" t="s">
        <v>1149</v>
      </c>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640</v>
      </c>
      <c r="C382" s="20"/>
      <c r="D382" s="20"/>
      <c r="E382" s="20"/>
      <c r="F382" s="20"/>
      <c r="G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344.25">
      <c r="A383" s="273"/>
      <c r="B383" s="76" t="s">
        <v>640</v>
      </c>
      <c r="C383" s="20" t="s">
        <v>18</v>
      </c>
      <c r="D383" s="20" t="s">
        <v>19</v>
      </c>
      <c r="E383" s="20"/>
      <c r="F383" s="20" t="s">
        <v>1150</v>
      </c>
      <c r="G383" s="20" t="s">
        <v>1151</v>
      </c>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640</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78</v>
      </c>
      <c r="C385" s="20"/>
      <c r="D385" s="20"/>
      <c r="E385" s="20"/>
      <c r="F385" s="20"/>
      <c r="G385" s="20"/>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78</v>
      </c>
      <c r="C386" s="20"/>
      <c r="D386" s="20"/>
      <c r="E386" s="20"/>
      <c r="F386" s="20"/>
      <c r="G386" s="20"/>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c r="D387" s="20"/>
      <c r="E387" s="20"/>
      <c r="F387" s="20"/>
      <c r="G387" s="76"/>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78</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783</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783</v>
      </c>
      <c r="C390" s="20"/>
      <c r="D390" s="20"/>
      <c r="E390" s="20"/>
      <c r="F390" s="20"/>
      <c r="G390" s="7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783</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783</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783</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row r="394" spans="1:27" ht="12.75">
      <c r="A394" s="272">
        <v>45806</v>
      </c>
      <c r="B394" s="76" t="s">
        <v>640</v>
      </c>
      <c r="C394" s="20"/>
      <c r="D394" s="20"/>
      <c r="E394" s="20"/>
      <c r="F394" s="20"/>
      <c r="G394" s="20"/>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640</v>
      </c>
      <c r="C395" s="20"/>
      <c r="D395" s="20"/>
      <c r="E395" s="20"/>
      <c r="F395" s="20"/>
      <c r="G395" s="20"/>
      <c r="H395" s="55" t="s">
        <v>22</v>
      </c>
      <c r="I395" s="20"/>
      <c r="J395" s="20"/>
      <c r="K395" s="20"/>
      <c r="L395" s="20"/>
      <c r="M395" s="20"/>
      <c r="N395" s="20"/>
      <c r="O395" s="20"/>
      <c r="P395" s="20"/>
      <c r="Q395" s="20"/>
      <c r="R395" s="20"/>
      <c r="S395" s="15"/>
      <c r="T395" s="15"/>
      <c r="U395" s="15"/>
      <c r="V395" s="15"/>
      <c r="W395" s="15"/>
      <c r="X395" s="15"/>
      <c r="Y395" s="15"/>
      <c r="Z395" s="15"/>
      <c r="AA395" s="15"/>
    </row>
    <row r="396" spans="1:27" ht="12.75">
      <c r="A396" s="273"/>
      <c r="B396" s="76" t="s">
        <v>640</v>
      </c>
      <c r="C396" s="20"/>
      <c r="D396" s="20"/>
      <c r="E396" s="20"/>
      <c r="F396" s="20"/>
      <c r="G396" s="20"/>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640</v>
      </c>
      <c r="C397" s="20"/>
      <c r="D397" s="20"/>
      <c r="E397" s="20"/>
      <c r="F397" s="20"/>
      <c r="G397" s="20"/>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640</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78</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78</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78</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522</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522</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78</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78</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78</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45807</v>
      </c>
      <c r="B408" s="76" t="s">
        <v>640</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640</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640</v>
      </c>
      <c r="C410" s="20"/>
      <c r="D410" s="50"/>
      <c r="E410" s="50"/>
      <c r="F410" s="50"/>
      <c r="G410" s="20"/>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640</v>
      </c>
      <c r="C411" s="20"/>
      <c r="D411" s="50"/>
      <c r="E411" s="50"/>
      <c r="F411" s="50"/>
      <c r="G411" s="20"/>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640</v>
      </c>
      <c r="C412" s="20"/>
      <c r="D412" s="50"/>
      <c r="E412" s="50"/>
      <c r="F412" s="50"/>
      <c r="G412" s="76"/>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78</v>
      </c>
      <c r="C413" s="20"/>
      <c r="D413" s="50"/>
      <c r="E413" s="50"/>
      <c r="F413" s="50"/>
      <c r="G413" s="76"/>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76" t="s">
        <v>78</v>
      </c>
      <c r="C414" s="20"/>
      <c r="D414" s="50"/>
      <c r="E414" s="50"/>
      <c r="F414" s="50"/>
      <c r="G414" s="20"/>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78</v>
      </c>
      <c r="C415" s="20"/>
      <c r="D415" s="50"/>
      <c r="E415" s="50"/>
      <c r="F415" s="50"/>
      <c r="G415" s="76"/>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78</v>
      </c>
      <c r="C416" s="20"/>
      <c r="D416" s="50"/>
      <c r="E416" s="50"/>
      <c r="F416" s="50"/>
      <c r="G416" s="20"/>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76" t="s">
        <v>522</v>
      </c>
      <c r="C417" s="20"/>
      <c r="D417" s="50"/>
      <c r="E417" s="50"/>
      <c r="F417" s="50"/>
      <c r="G417" s="20"/>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522</v>
      </c>
      <c r="C418" s="20"/>
      <c r="D418" s="50"/>
      <c r="E418" s="50"/>
      <c r="F418" s="50"/>
      <c r="G418" s="20"/>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76" t="s">
        <v>783</v>
      </c>
      <c r="C419" s="20"/>
      <c r="D419" s="50"/>
      <c r="E419" s="50"/>
      <c r="F419" s="50"/>
      <c r="G419" s="20"/>
      <c r="H419" s="55" t="s">
        <v>36</v>
      </c>
      <c r="I419" s="20"/>
      <c r="J419" s="20"/>
      <c r="K419" s="20"/>
      <c r="L419" s="20"/>
      <c r="M419" s="20"/>
      <c r="N419" s="20"/>
      <c r="O419" s="20"/>
      <c r="P419" s="20"/>
      <c r="Q419" s="20"/>
      <c r="R419" s="20"/>
      <c r="S419" s="15"/>
      <c r="T419" s="15"/>
      <c r="U419" s="15"/>
      <c r="V419" s="15"/>
      <c r="W419" s="15"/>
      <c r="X419" s="15"/>
      <c r="Y419" s="15"/>
      <c r="Z419" s="15"/>
      <c r="AA419" s="15"/>
    </row>
    <row r="420" spans="1:27" ht="15" customHeight="1">
      <c r="A420" s="273"/>
      <c r="B420" s="76" t="s">
        <v>783</v>
      </c>
      <c r="C420" s="20"/>
      <c r="D420" s="50"/>
      <c r="E420" s="50"/>
      <c r="F420" s="50"/>
      <c r="G420" s="20"/>
      <c r="H420" s="55" t="s">
        <v>37</v>
      </c>
      <c r="I420" s="20"/>
      <c r="J420" s="20"/>
      <c r="K420" s="20"/>
      <c r="L420" s="20"/>
      <c r="M420" s="20"/>
      <c r="N420" s="20"/>
      <c r="O420" s="20"/>
      <c r="P420" s="20"/>
      <c r="Q420" s="20"/>
      <c r="R420" s="20"/>
      <c r="S420" s="15"/>
      <c r="T420" s="15"/>
      <c r="U420" s="15"/>
      <c r="V420" s="15"/>
      <c r="W420" s="15"/>
      <c r="X420" s="15"/>
      <c r="Y420" s="15"/>
      <c r="Z420" s="15"/>
      <c r="AA420" s="15"/>
    </row>
    <row r="421" spans="1:27" ht="12.75">
      <c r="A421" s="274"/>
      <c r="B421" s="76" t="s">
        <v>783</v>
      </c>
      <c r="C421" s="20"/>
      <c r="D421" s="50"/>
      <c r="E421" s="50"/>
      <c r="F421" s="50"/>
      <c r="G421" s="20"/>
      <c r="H421" s="98" t="s">
        <v>38</v>
      </c>
      <c r="I421" s="20"/>
      <c r="J421" s="20"/>
      <c r="K421" s="20"/>
      <c r="L421" s="20"/>
      <c r="M421" s="20"/>
      <c r="N421" s="20"/>
      <c r="O421" s="20"/>
      <c r="P421" s="20"/>
      <c r="Q421" s="20"/>
      <c r="R421" s="20"/>
      <c r="S421" s="15"/>
      <c r="T421" s="15"/>
      <c r="U421" s="15"/>
      <c r="V421" s="15"/>
      <c r="W421" s="15"/>
      <c r="X421" s="15"/>
      <c r="Y421" s="15"/>
      <c r="Z421" s="15"/>
      <c r="AA421" s="15"/>
    </row>
    <row r="422" spans="1:27" ht="12.75">
      <c r="A422" s="272">
        <v>45808</v>
      </c>
      <c r="B422" s="76" t="s">
        <v>640</v>
      </c>
      <c r="C422" s="20"/>
      <c r="D422" s="20"/>
      <c r="E422" s="20"/>
      <c r="F422" s="20"/>
      <c r="G422" s="20"/>
      <c r="H422" s="61" t="s">
        <v>17</v>
      </c>
      <c r="I422" s="20"/>
      <c r="J422" s="20"/>
      <c r="K422" s="20"/>
      <c r="L422" s="20"/>
      <c r="M422" s="20"/>
      <c r="N422" s="20"/>
      <c r="O422" s="20"/>
      <c r="P422" s="20"/>
      <c r="Q422" s="20"/>
      <c r="R422" s="20"/>
      <c r="S422" s="20"/>
      <c r="T422" s="20"/>
      <c r="U422" s="20"/>
      <c r="V422" s="20"/>
      <c r="W422" s="20"/>
      <c r="X422" s="20"/>
      <c r="Y422" s="20"/>
      <c r="Z422" s="20"/>
      <c r="AA422" s="20"/>
    </row>
    <row r="423" spans="1:27" ht="12.75">
      <c r="A423" s="273"/>
      <c r="B423" s="76" t="s">
        <v>640</v>
      </c>
      <c r="C423" s="20"/>
      <c r="D423" s="20"/>
      <c r="E423" s="20"/>
      <c r="F423" s="20"/>
      <c r="G423" s="20"/>
      <c r="H423" s="55" t="s">
        <v>22</v>
      </c>
      <c r="I423" s="20"/>
      <c r="J423" s="20"/>
      <c r="K423" s="20"/>
      <c r="L423" s="20"/>
      <c r="M423" s="20"/>
      <c r="N423" s="20"/>
      <c r="O423" s="20"/>
      <c r="P423" s="20"/>
      <c r="Q423" s="20"/>
      <c r="R423" s="20"/>
      <c r="S423" s="20"/>
      <c r="T423" s="20"/>
      <c r="U423" s="20"/>
      <c r="V423" s="20"/>
      <c r="W423" s="20"/>
      <c r="X423" s="20"/>
      <c r="Y423" s="20"/>
      <c r="Z423" s="20"/>
      <c r="AA423" s="20"/>
    </row>
    <row r="424" spans="1:27" ht="12.75">
      <c r="A424" s="273"/>
      <c r="B424" s="76" t="s">
        <v>640</v>
      </c>
      <c r="C424" s="20"/>
      <c r="D424" s="20"/>
      <c r="E424" s="20"/>
      <c r="F424" s="20"/>
      <c r="G424" s="20"/>
      <c r="H424" s="55" t="s">
        <v>24</v>
      </c>
      <c r="I424" s="20"/>
      <c r="J424" s="20"/>
      <c r="K424" s="20"/>
      <c r="L424" s="20"/>
      <c r="M424" s="20"/>
      <c r="N424" s="20"/>
      <c r="O424" s="20"/>
      <c r="P424" s="20"/>
      <c r="Q424" s="20"/>
      <c r="R424" s="20"/>
      <c r="S424" s="20"/>
      <c r="T424" s="20"/>
      <c r="U424" s="20"/>
      <c r="V424" s="20"/>
      <c r="W424" s="20"/>
      <c r="X424" s="20"/>
      <c r="Y424" s="20"/>
      <c r="Z424" s="20"/>
      <c r="AA424" s="20"/>
    </row>
    <row r="425" spans="1:27" ht="12.75">
      <c r="A425" s="273"/>
      <c r="B425" s="76" t="s">
        <v>640</v>
      </c>
      <c r="C425" s="20"/>
      <c r="D425" s="20"/>
      <c r="E425" s="20"/>
      <c r="F425" s="20"/>
      <c r="G425" s="20"/>
      <c r="H425" s="55" t="s">
        <v>25</v>
      </c>
      <c r="I425" s="20"/>
      <c r="J425" s="20"/>
      <c r="K425" s="20"/>
      <c r="L425" s="20"/>
      <c r="M425" s="20"/>
      <c r="N425" s="20"/>
      <c r="O425" s="20"/>
      <c r="P425" s="20"/>
      <c r="Q425" s="20"/>
      <c r="R425" s="20"/>
      <c r="S425" s="20"/>
      <c r="T425" s="20"/>
      <c r="U425" s="20"/>
      <c r="V425" s="20"/>
      <c r="W425" s="20"/>
      <c r="X425" s="20"/>
      <c r="Y425" s="20"/>
      <c r="Z425" s="20"/>
      <c r="AA425" s="20"/>
    </row>
    <row r="426" spans="1:27" ht="12.75">
      <c r="A426" s="273"/>
      <c r="B426" s="76" t="s">
        <v>78</v>
      </c>
      <c r="C426" s="20"/>
      <c r="D426" s="20"/>
      <c r="E426" s="20"/>
      <c r="F426" s="20"/>
      <c r="G426" s="20"/>
      <c r="H426" s="55" t="s">
        <v>26</v>
      </c>
      <c r="I426" s="20"/>
      <c r="J426" s="20"/>
      <c r="K426" s="20"/>
      <c r="L426" s="20"/>
      <c r="M426" s="20"/>
      <c r="N426" s="20"/>
      <c r="O426" s="20"/>
      <c r="P426" s="20"/>
      <c r="Q426" s="20"/>
      <c r="R426" s="20"/>
      <c r="S426" s="20"/>
      <c r="T426" s="20"/>
      <c r="U426" s="20"/>
      <c r="V426" s="20"/>
      <c r="W426" s="20"/>
      <c r="X426" s="20"/>
      <c r="Y426" s="20"/>
      <c r="Z426" s="20"/>
      <c r="AA426" s="20"/>
    </row>
    <row r="427" spans="1:27" ht="12.75">
      <c r="A427" s="273"/>
      <c r="B427" s="76" t="s">
        <v>78</v>
      </c>
      <c r="C427" s="20"/>
      <c r="D427" s="20"/>
      <c r="E427" s="20"/>
      <c r="F427" s="20"/>
      <c r="G427" s="20"/>
      <c r="H427" s="55" t="s">
        <v>27</v>
      </c>
      <c r="I427" s="20"/>
      <c r="J427" s="20"/>
      <c r="K427" s="20"/>
      <c r="L427" s="20"/>
      <c r="M427" s="20"/>
      <c r="N427" s="20"/>
      <c r="O427" s="20"/>
      <c r="P427" s="20"/>
      <c r="Q427" s="20"/>
      <c r="R427" s="20"/>
      <c r="S427" s="20"/>
      <c r="T427" s="20"/>
      <c r="U427" s="20"/>
      <c r="V427" s="20"/>
      <c r="W427" s="20"/>
      <c r="X427" s="20"/>
      <c r="Y427" s="20"/>
      <c r="Z427" s="20"/>
      <c r="AA427" s="20"/>
    </row>
    <row r="428" spans="1:27" ht="12.75">
      <c r="A428" s="273"/>
      <c r="B428" s="76" t="s">
        <v>78</v>
      </c>
      <c r="C428" s="20"/>
      <c r="D428" s="20"/>
      <c r="E428" s="20"/>
      <c r="F428" s="20"/>
      <c r="G428" s="20"/>
      <c r="H428" s="55" t="s">
        <v>28</v>
      </c>
      <c r="I428" s="20"/>
      <c r="J428" s="20"/>
      <c r="K428" s="20"/>
      <c r="L428" s="20"/>
      <c r="M428" s="20"/>
      <c r="N428" s="20"/>
      <c r="O428" s="20"/>
      <c r="P428" s="20"/>
      <c r="Q428" s="20"/>
      <c r="R428" s="20"/>
      <c r="S428" s="20"/>
      <c r="T428" s="20"/>
      <c r="U428" s="20"/>
      <c r="V428" s="20"/>
      <c r="W428" s="20"/>
      <c r="X428" s="20"/>
      <c r="Y428" s="20"/>
      <c r="Z428" s="20"/>
      <c r="AA428" s="20"/>
    </row>
    <row r="429" spans="1:27" ht="12.75">
      <c r="A429" s="273"/>
      <c r="B429" s="76" t="s">
        <v>78</v>
      </c>
      <c r="C429" s="20"/>
      <c r="D429" s="20"/>
      <c r="E429" s="20"/>
      <c r="F429" s="20"/>
      <c r="G429" s="20"/>
      <c r="H429" s="55" t="s">
        <v>29</v>
      </c>
      <c r="I429" s="20"/>
      <c r="J429" s="20"/>
      <c r="K429" s="20"/>
      <c r="L429" s="20"/>
      <c r="M429" s="20"/>
      <c r="N429" s="20"/>
      <c r="O429" s="20"/>
      <c r="P429" s="20"/>
      <c r="Q429" s="20"/>
      <c r="R429" s="20"/>
      <c r="S429" s="20"/>
      <c r="T429" s="20"/>
      <c r="U429" s="20"/>
      <c r="V429" s="20"/>
      <c r="W429" s="20"/>
      <c r="X429" s="20"/>
      <c r="Y429" s="20"/>
      <c r="Z429" s="20"/>
      <c r="AA429" s="20"/>
    </row>
    <row r="430" spans="1:27" ht="12.75">
      <c r="A430" s="273"/>
      <c r="B430" s="76" t="s">
        <v>78</v>
      </c>
      <c r="C430" s="20"/>
      <c r="D430" s="20"/>
      <c r="E430" s="20"/>
      <c r="F430" s="20"/>
      <c r="G430" s="20"/>
      <c r="H430" s="55" t="s">
        <v>30</v>
      </c>
      <c r="I430" s="20"/>
      <c r="J430" s="20"/>
      <c r="K430" s="20"/>
      <c r="L430" s="20"/>
      <c r="M430" s="20"/>
      <c r="N430" s="20"/>
      <c r="O430" s="20"/>
      <c r="P430" s="20"/>
      <c r="Q430" s="20"/>
      <c r="R430" s="20"/>
      <c r="S430" s="20"/>
      <c r="T430" s="20"/>
      <c r="U430" s="20"/>
      <c r="V430" s="20"/>
      <c r="W430" s="20"/>
      <c r="X430" s="20"/>
      <c r="Y430" s="20"/>
      <c r="Z430" s="20"/>
      <c r="AA430" s="20"/>
    </row>
    <row r="431" spans="1:27" ht="12.75">
      <c r="A431" s="273"/>
      <c r="B431" s="76" t="s">
        <v>522</v>
      </c>
      <c r="C431" s="20"/>
      <c r="D431" s="20"/>
      <c r="E431" s="20"/>
      <c r="F431" s="20"/>
      <c r="G431" s="20"/>
      <c r="H431" s="55" t="s">
        <v>34</v>
      </c>
      <c r="I431" s="20"/>
      <c r="J431" s="20"/>
      <c r="K431" s="20"/>
      <c r="L431" s="20"/>
      <c r="M431" s="20"/>
      <c r="N431" s="20"/>
      <c r="O431" s="20"/>
      <c r="P431" s="20"/>
      <c r="Q431" s="20"/>
      <c r="R431" s="20"/>
      <c r="S431" s="20"/>
      <c r="T431" s="20"/>
      <c r="U431" s="20"/>
      <c r="V431" s="20"/>
      <c r="W431" s="20"/>
      <c r="X431" s="20"/>
      <c r="Y431" s="20"/>
      <c r="Z431" s="20"/>
      <c r="AA431" s="20"/>
    </row>
    <row r="432" spans="1:27" ht="12.75">
      <c r="A432" s="273"/>
      <c r="B432" s="76" t="s">
        <v>522</v>
      </c>
      <c r="C432" s="20"/>
      <c r="D432" s="20"/>
      <c r="E432" s="20"/>
      <c r="F432" s="20"/>
      <c r="G432" s="20"/>
      <c r="H432" s="55" t="s">
        <v>35</v>
      </c>
      <c r="I432" s="20"/>
      <c r="J432" s="20"/>
      <c r="K432" s="20"/>
      <c r="L432" s="20"/>
      <c r="M432" s="20"/>
      <c r="N432" s="20"/>
      <c r="O432" s="20"/>
      <c r="P432" s="20"/>
      <c r="Q432" s="20"/>
      <c r="R432" s="20"/>
      <c r="S432" s="20"/>
      <c r="T432" s="20"/>
      <c r="U432" s="20"/>
      <c r="V432" s="20"/>
      <c r="W432" s="20"/>
      <c r="X432" s="20"/>
      <c r="Y432" s="20"/>
      <c r="Z432" s="20"/>
      <c r="AA432" s="20"/>
    </row>
    <row r="433" spans="1:27" ht="12.75">
      <c r="A433" s="273"/>
      <c r="B433" s="76" t="s">
        <v>522</v>
      </c>
      <c r="C433" s="20"/>
      <c r="D433" s="20"/>
      <c r="E433" s="20"/>
      <c r="F433" s="20"/>
      <c r="G433" s="20"/>
      <c r="H433" s="55" t="s">
        <v>36</v>
      </c>
      <c r="I433" s="20"/>
      <c r="J433" s="20"/>
      <c r="K433" s="20"/>
      <c r="L433" s="20"/>
      <c r="M433" s="20"/>
      <c r="N433" s="20"/>
      <c r="O433" s="20"/>
      <c r="P433" s="20"/>
      <c r="Q433" s="20"/>
      <c r="R433" s="20"/>
      <c r="S433" s="20"/>
      <c r="T433" s="20"/>
      <c r="U433" s="20"/>
      <c r="V433" s="20"/>
      <c r="W433" s="20"/>
      <c r="X433" s="20"/>
      <c r="Y433" s="20"/>
      <c r="Z433" s="20"/>
      <c r="AA433" s="20"/>
    </row>
    <row r="434" spans="1:27" ht="12.75">
      <c r="A434" s="273"/>
      <c r="B434" s="76" t="s">
        <v>522</v>
      </c>
      <c r="C434" s="20"/>
      <c r="D434" s="20"/>
      <c r="E434" s="20"/>
      <c r="F434" s="20"/>
      <c r="G434" s="20"/>
      <c r="H434" s="55" t="s">
        <v>37</v>
      </c>
      <c r="I434" s="20"/>
      <c r="J434" s="20"/>
      <c r="K434" s="20"/>
      <c r="L434" s="20"/>
      <c r="M434" s="20"/>
      <c r="N434" s="20"/>
      <c r="O434" s="20"/>
      <c r="P434" s="20"/>
      <c r="Q434" s="20"/>
      <c r="R434" s="20"/>
      <c r="S434" s="20"/>
      <c r="T434" s="20"/>
      <c r="U434" s="20"/>
      <c r="V434" s="20"/>
      <c r="W434" s="20"/>
      <c r="X434" s="20"/>
      <c r="Y434" s="20"/>
      <c r="Z434" s="20"/>
      <c r="AA434" s="20"/>
    </row>
    <row r="435" spans="1:27" ht="12.75">
      <c r="A435" s="274"/>
      <c r="B435" s="76" t="s">
        <v>522</v>
      </c>
      <c r="C435" s="20"/>
      <c r="D435" s="20"/>
      <c r="E435" s="20"/>
      <c r="F435" s="20"/>
      <c r="G435" s="20"/>
      <c r="H435" s="98" t="s">
        <v>38</v>
      </c>
      <c r="I435" s="20"/>
      <c r="J435" s="20"/>
      <c r="K435" s="20"/>
      <c r="L435" s="20"/>
      <c r="M435" s="20"/>
      <c r="N435" s="20"/>
      <c r="O435" s="20"/>
      <c r="P435" s="20"/>
      <c r="Q435" s="20"/>
      <c r="R435" s="20"/>
      <c r="S435" s="20"/>
      <c r="T435" s="20"/>
      <c r="U435" s="20"/>
      <c r="V435" s="20"/>
      <c r="W435" s="20"/>
      <c r="X435" s="20"/>
      <c r="Y435" s="20"/>
      <c r="Z435" s="20"/>
      <c r="AA435" s="20"/>
    </row>
  </sheetData>
  <autoFilter ref="A1:AA435" xr:uid="{00000000-0009-0000-0000-00000F000000}"/>
  <customSheetViews>
    <customSheetView guid="{EE409CCF-41C7-4BE1-8A6A-F342F255A85B}" filter="1" showAutoFilter="1">
      <pageMargins left="0.7" right="0.7" top="0.75" bottom="0.75" header="0.3" footer="0.3"/>
      <autoFilter ref="A1:AA435" xr:uid="{3894C364-18C6-41AA-82E8-B1A30FD421C7}"/>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363" r:id="rId1" xr:uid="{00000000-0004-0000-0F00-000000000000}"/>
  </hyperlinks>
  <pageMargins left="0.7" right="0.7" top="0.75" bottom="0.75" header="0.3" footer="0.3"/>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F00-000000000000}">
          <x14:formula1>
            <xm:f>'Служебный лист 2'!$B$2:$B$21</xm:f>
          </x14:formula1>
          <xm:sqref>C2:C435</xm:sqref>
        </x14:dataValidation>
        <x14:dataValidation type="list" allowBlank="1" showErrorMessage="1" xr:uid="{00000000-0002-0000-0F00-000001000000}">
          <x14:formula1>
            <xm:f>'Служебный лист 2'!$A$2:$A$7</xm:f>
          </x14:formula1>
          <xm:sqref>B2:B435</xm:sqref>
        </x14:dataValidation>
        <x14:dataValidation type="list" allowBlank="1" showErrorMessage="1" xr:uid="{00000000-0002-0000-0F00-000002000000}">
          <x14:formula1>
            <xm:f>'Служебный лист'!$C$2:$C$1000</xm:f>
          </x14:formula1>
          <xm:sqref>D2:D435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A421"/>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14.85546875" customWidth="1"/>
    <col min="6" max="6" width="17.28515625" customWidth="1"/>
    <col min="7" max="7" width="49.28515625" customWidth="1"/>
    <col min="8" max="8" width="11" customWidth="1"/>
  </cols>
  <sheetData>
    <row r="1" spans="1:27" ht="51">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45748</v>
      </c>
      <c r="B2" s="76" t="s">
        <v>640</v>
      </c>
      <c r="C2" s="20"/>
      <c r="D2" s="20"/>
      <c r="E2" s="20"/>
      <c r="F2" s="20"/>
      <c r="G2" s="20"/>
      <c r="H2" s="19" t="s">
        <v>17</v>
      </c>
      <c r="I2" s="20"/>
      <c r="J2" s="20"/>
      <c r="K2" s="20"/>
      <c r="L2" s="20"/>
      <c r="M2" s="20"/>
      <c r="N2" s="20"/>
      <c r="O2" s="20"/>
      <c r="P2" s="50"/>
      <c r="Q2" s="20"/>
      <c r="R2" s="15"/>
      <c r="S2" s="15"/>
      <c r="T2" s="15"/>
      <c r="U2" s="15"/>
      <c r="V2" s="15"/>
      <c r="W2" s="15"/>
      <c r="X2" s="15"/>
      <c r="Y2" s="15"/>
      <c r="Z2" s="15"/>
      <c r="AA2" s="15"/>
    </row>
    <row r="3" spans="1:27" ht="12.75">
      <c r="A3" s="273"/>
      <c r="B3" s="76" t="s">
        <v>640</v>
      </c>
      <c r="C3" s="20"/>
      <c r="D3" s="20"/>
      <c r="E3" s="20"/>
      <c r="F3" s="20"/>
      <c r="G3" s="20"/>
      <c r="H3" s="20" t="s">
        <v>22</v>
      </c>
      <c r="I3" s="20"/>
      <c r="J3" s="20"/>
      <c r="K3" s="20"/>
      <c r="L3" s="20"/>
      <c r="M3" s="20"/>
      <c r="N3" s="20"/>
      <c r="O3" s="20"/>
      <c r="P3" s="35"/>
      <c r="Q3" s="20"/>
      <c r="R3" s="15"/>
      <c r="S3" s="15"/>
      <c r="T3" s="15"/>
      <c r="U3" s="15"/>
      <c r="V3" s="15"/>
      <c r="W3" s="15"/>
      <c r="X3" s="15"/>
      <c r="Y3" s="15"/>
      <c r="Z3" s="15"/>
      <c r="AA3" s="15"/>
    </row>
    <row r="4" spans="1:27" ht="15.75" customHeight="1">
      <c r="A4" s="273"/>
      <c r="B4" s="76" t="s">
        <v>640</v>
      </c>
      <c r="C4" s="20" t="s">
        <v>41</v>
      </c>
      <c r="D4" s="20" t="s">
        <v>19</v>
      </c>
      <c r="E4" s="20" t="s">
        <v>1152</v>
      </c>
      <c r="F4" s="32" t="s">
        <v>1153</v>
      </c>
      <c r="G4" s="20" t="s">
        <v>1154</v>
      </c>
      <c r="H4" s="20" t="s">
        <v>24</v>
      </c>
      <c r="I4" s="20"/>
      <c r="J4" s="20"/>
      <c r="K4" s="20"/>
      <c r="L4" s="20"/>
      <c r="M4" s="20"/>
      <c r="N4" s="20"/>
      <c r="O4" s="20"/>
      <c r="P4" s="35"/>
      <c r="Q4" s="20"/>
      <c r="R4" s="15"/>
      <c r="S4" s="15"/>
      <c r="T4" s="15"/>
      <c r="U4" s="15"/>
      <c r="V4" s="15"/>
      <c r="W4" s="15"/>
      <c r="X4" s="15"/>
      <c r="Y4" s="15"/>
      <c r="Z4" s="15"/>
      <c r="AA4" s="15"/>
    </row>
    <row r="5" spans="1:27" ht="12.75">
      <c r="A5" s="273"/>
      <c r="B5" s="76" t="s">
        <v>640</v>
      </c>
      <c r="C5" s="20"/>
      <c r="D5" s="20"/>
      <c r="E5" s="20"/>
      <c r="F5" s="20"/>
      <c r="G5" s="20"/>
      <c r="H5" s="20" t="s">
        <v>25</v>
      </c>
      <c r="I5" s="20"/>
      <c r="J5" s="20"/>
      <c r="K5" s="20"/>
      <c r="L5" s="20"/>
      <c r="M5" s="20"/>
      <c r="N5" s="20"/>
      <c r="O5" s="20"/>
      <c r="P5" s="35"/>
      <c r="Q5" s="20"/>
      <c r="R5" s="15"/>
      <c r="S5" s="15"/>
      <c r="T5" s="15"/>
      <c r="U5" s="15"/>
      <c r="V5" s="15"/>
      <c r="W5" s="15"/>
      <c r="X5" s="15"/>
      <c r="Y5" s="15"/>
      <c r="Z5" s="15"/>
      <c r="AA5" s="15"/>
    </row>
    <row r="6" spans="1:27" ht="12.75">
      <c r="A6" s="273"/>
      <c r="B6" s="76" t="s">
        <v>78</v>
      </c>
      <c r="C6" s="20"/>
      <c r="D6" s="20"/>
      <c r="E6" s="20"/>
      <c r="F6" s="20"/>
      <c r="G6" s="20"/>
      <c r="H6" s="20" t="s">
        <v>26</v>
      </c>
      <c r="I6" s="20"/>
      <c r="J6" s="20"/>
      <c r="K6" s="20"/>
      <c r="L6" s="20"/>
      <c r="M6" s="20"/>
      <c r="N6" s="20"/>
      <c r="O6" s="20"/>
      <c r="P6" s="35"/>
      <c r="Q6" s="20"/>
      <c r="R6" s="15"/>
      <c r="S6" s="15"/>
      <c r="T6" s="15"/>
      <c r="U6" s="15"/>
      <c r="V6" s="15"/>
      <c r="W6" s="15"/>
      <c r="X6" s="15"/>
      <c r="Y6" s="15"/>
      <c r="Z6" s="15"/>
      <c r="AA6" s="15"/>
    </row>
    <row r="7" spans="1:27" ht="12.75">
      <c r="A7" s="273"/>
      <c r="B7" s="76" t="s">
        <v>78</v>
      </c>
      <c r="C7" s="20"/>
      <c r="D7" s="20"/>
      <c r="E7" s="20"/>
      <c r="F7" s="20"/>
      <c r="G7" s="20"/>
      <c r="H7" s="20" t="s">
        <v>27</v>
      </c>
      <c r="I7" s="20"/>
      <c r="J7" s="20"/>
      <c r="K7" s="20"/>
      <c r="L7" s="20"/>
      <c r="M7" s="20"/>
      <c r="N7" s="20"/>
      <c r="O7" s="20"/>
      <c r="P7" s="35"/>
      <c r="Q7" s="20"/>
      <c r="R7" s="15"/>
      <c r="S7" s="15"/>
      <c r="T7" s="15"/>
      <c r="U7" s="15"/>
      <c r="V7" s="15"/>
      <c r="W7" s="15"/>
      <c r="X7" s="15"/>
      <c r="Y7" s="15"/>
      <c r="Z7" s="15"/>
      <c r="AA7" s="15"/>
    </row>
    <row r="8" spans="1:27" ht="38.25">
      <c r="A8" s="273"/>
      <c r="B8" s="76" t="s">
        <v>78</v>
      </c>
      <c r="C8" s="20" t="s">
        <v>18</v>
      </c>
      <c r="D8" s="20" t="s">
        <v>19</v>
      </c>
      <c r="E8" s="20"/>
      <c r="F8" s="20"/>
      <c r="G8" s="20" t="s">
        <v>1155</v>
      </c>
      <c r="H8" s="20" t="s">
        <v>28</v>
      </c>
      <c r="I8" s="20"/>
      <c r="J8" s="20"/>
      <c r="K8" s="20"/>
      <c r="L8" s="20"/>
      <c r="M8" s="20"/>
      <c r="N8" s="20"/>
      <c r="O8" s="20"/>
      <c r="P8" s="35"/>
      <c r="Q8" s="20"/>
      <c r="R8" s="15"/>
      <c r="S8" s="15"/>
      <c r="T8" s="15"/>
      <c r="U8" s="15"/>
      <c r="V8" s="15"/>
      <c r="W8" s="15"/>
      <c r="X8" s="15"/>
      <c r="Y8" s="15"/>
      <c r="Z8" s="15"/>
      <c r="AA8" s="15"/>
    </row>
    <row r="9" spans="1:27" ht="14.25">
      <c r="A9" s="273"/>
      <c r="B9" s="76" t="s">
        <v>78</v>
      </c>
      <c r="C9" s="20"/>
      <c r="D9" s="78"/>
      <c r="E9" s="78"/>
      <c r="F9" s="20"/>
      <c r="G9" s="20"/>
      <c r="H9" s="20" t="s">
        <v>29</v>
      </c>
      <c r="I9" s="20"/>
      <c r="J9" s="20"/>
      <c r="K9" s="20"/>
      <c r="L9" s="20"/>
      <c r="M9" s="20"/>
      <c r="N9" s="20"/>
      <c r="O9" s="20"/>
      <c r="P9" s="35"/>
      <c r="Q9" s="20"/>
      <c r="R9" s="15"/>
      <c r="S9" s="15"/>
      <c r="T9" s="15"/>
      <c r="U9" s="15"/>
      <c r="V9" s="15"/>
      <c r="W9" s="15"/>
      <c r="X9" s="15"/>
      <c r="Y9" s="15"/>
      <c r="Z9" s="15"/>
      <c r="AA9" s="15"/>
    </row>
    <row r="10" spans="1:27" ht="12.75">
      <c r="A10" s="273"/>
      <c r="B10" s="76" t="s">
        <v>78</v>
      </c>
      <c r="C10" s="20" t="s">
        <v>18</v>
      </c>
      <c r="D10" s="20" t="s">
        <v>19</v>
      </c>
      <c r="E10" s="15"/>
      <c r="F10" s="20"/>
      <c r="G10" s="117" t="s">
        <v>1156</v>
      </c>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1119</v>
      </c>
      <c r="C11" s="20"/>
      <c r="D11" s="20"/>
      <c r="E11" s="20"/>
      <c r="F11" s="20"/>
      <c r="G11" s="20"/>
      <c r="H11" s="20" t="s">
        <v>34</v>
      </c>
      <c r="I11" s="20"/>
      <c r="J11" s="20"/>
      <c r="K11" s="20"/>
      <c r="L11" s="20"/>
      <c r="M11" s="20"/>
      <c r="N11" s="20"/>
      <c r="O11" s="20"/>
      <c r="P11" s="35"/>
      <c r="Q11" s="20"/>
      <c r="R11" s="15"/>
      <c r="S11" s="15"/>
      <c r="T11" s="15"/>
      <c r="U11" s="15"/>
      <c r="V11" s="15"/>
      <c r="W11" s="15"/>
      <c r="X11" s="15"/>
      <c r="Y11" s="15"/>
      <c r="Z11" s="15"/>
      <c r="AA11" s="15"/>
    </row>
    <row r="12" spans="1:27" ht="12.75">
      <c r="A12" s="273"/>
      <c r="B12" s="76" t="s">
        <v>1119</v>
      </c>
      <c r="C12" s="20"/>
      <c r="D12" s="20"/>
      <c r="E12" s="20"/>
      <c r="F12" s="20"/>
      <c r="G12" s="20"/>
      <c r="H12" s="20" t="s">
        <v>35</v>
      </c>
      <c r="I12" s="20"/>
      <c r="J12" s="20"/>
      <c r="K12" s="20"/>
      <c r="L12" s="20"/>
      <c r="M12" s="20"/>
      <c r="N12" s="20"/>
      <c r="O12" s="20"/>
      <c r="P12" s="35"/>
      <c r="Q12" s="20"/>
      <c r="R12" s="15"/>
      <c r="S12" s="15"/>
      <c r="T12" s="15"/>
      <c r="U12" s="15"/>
      <c r="V12" s="15"/>
      <c r="W12" s="15"/>
      <c r="X12" s="15"/>
      <c r="Y12" s="15"/>
      <c r="Z12" s="15"/>
      <c r="AA12" s="15"/>
    </row>
    <row r="13" spans="1:27" ht="12.75">
      <c r="A13" s="273"/>
      <c r="B13" s="76" t="s">
        <v>78</v>
      </c>
      <c r="C13" s="20"/>
      <c r="D13" s="20"/>
      <c r="E13" s="20"/>
      <c r="F13" s="20"/>
      <c r="G13" s="20"/>
      <c r="H13" s="20"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78</v>
      </c>
      <c r="C14" s="20"/>
      <c r="D14" s="20"/>
      <c r="E14" s="15"/>
      <c r="F14" s="20"/>
      <c r="G14" s="20"/>
      <c r="H14" s="20" t="s">
        <v>37</v>
      </c>
      <c r="I14" s="20"/>
      <c r="J14" s="20"/>
      <c r="K14" s="20"/>
      <c r="L14" s="20"/>
      <c r="M14" s="20"/>
      <c r="N14" s="20"/>
      <c r="O14" s="20"/>
      <c r="P14" s="35"/>
      <c r="Q14" s="20"/>
      <c r="R14" s="15"/>
      <c r="S14" s="15"/>
      <c r="T14" s="15"/>
      <c r="U14" s="15"/>
      <c r="V14" s="15"/>
      <c r="W14" s="15"/>
      <c r="X14" s="15"/>
      <c r="Y14" s="15"/>
      <c r="Z14" s="15"/>
      <c r="AA14" s="15"/>
    </row>
    <row r="15" spans="1:27" ht="12.75">
      <c r="A15" s="274"/>
      <c r="B15" s="76" t="s">
        <v>78</v>
      </c>
      <c r="C15" s="20"/>
      <c r="D15" s="20"/>
      <c r="E15" s="20"/>
      <c r="F15" s="20"/>
      <c r="G15" s="20"/>
      <c r="H15" s="25" t="s">
        <v>38</v>
      </c>
      <c r="I15" s="20"/>
      <c r="J15" s="20"/>
      <c r="K15" s="20"/>
      <c r="L15" s="20"/>
      <c r="M15" s="20"/>
      <c r="N15" s="20"/>
      <c r="O15" s="20"/>
      <c r="P15" s="35"/>
      <c r="Q15" s="20"/>
      <c r="R15" s="15"/>
      <c r="S15" s="15"/>
      <c r="T15" s="15"/>
      <c r="U15" s="15"/>
      <c r="V15" s="15"/>
      <c r="W15" s="15"/>
      <c r="X15" s="15"/>
      <c r="Y15" s="15"/>
      <c r="Z15" s="15"/>
      <c r="AA15" s="15"/>
    </row>
    <row r="16" spans="1:27" ht="12.75">
      <c r="A16" s="272">
        <v>45749</v>
      </c>
      <c r="B16" s="76" t="s">
        <v>640</v>
      </c>
      <c r="C16" s="20"/>
      <c r="D16" s="20"/>
      <c r="E16" s="20"/>
      <c r="F16" s="20"/>
      <c r="G16" s="20"/>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20"/>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c r="D18" s="20"/>
      <c r="E18" s="20"/>
      <c r="F18" s="20"/>
      <c r="G18" s="20"/>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640</v>
      </c>
      <c r="C19" s="20"/>
      <c r="D19" s="20"/>
      <c r="E19" s="20"/>
      <c r="F19" s="20"/>
      <c r="G19" s="20"/>
      <c r="H19" s="20" t="s">
        <v>25</v>
      </c>
      <c r="I19" s="20"/>
      <c r="J19" s="20"/>
      <c r="K19" s="20"/>
      <c r="L19" s="20"/>
      <c r="M19" s="20"/>
      <c r="N19" s="20"/>
      <c r="O19" s="20"/>
      <c r="P19" s="35"/>
      <c r="Q19" s="20"/>
      <c r="R19" s="15"/>
      <c r="S19" s="15"/>
      <c r="T19" s="15"/>
      <c r="U19" s="15"/>
      <c r="V19" s="15"/>
      <c r="W19" s="15"/>
      <c r="X19" s="15"/>
      <c r="Y19" s="15"/>
      <c r="Z19" s="15"/>
      <c r="AA19" s="15"/>
    </row>
    <row r="20" spans="1:27" ht="267.75">
      <c r="A20" s="273"/>
      <c r="B20" s="76" t="s">
        <v>78</v>
      </c>
      <c r="C20" s="20" t="s">
        <v>41</v>
      </c>
      <c r="D20" s="20" t="s">
        <v>19</v>
      </c>
      <c r="E20" s="20"/>
      <c r="F20" s="20"/>
      <c r="G20" s="20" t="s">
        <v>1157</v>
      </c>
      <c r="H20" s="20" t="s">
        <v>26</v>
      </c>
      <c r="I20" s="20"/>
      <c r="J20" s="20"/>
      <c r="K20" s="20"/>
      <c r="L20" s="20"/>
      <c r="M20" s="20"/>
      <c r="N20" s="20"/>
      <c r="O20" s="20"/>
      <c r="P20" s="35"/>
      <c r="Q20" s="20"/>
      <c r="R20" s="15"/>
      <c r="S20" s="15"/>
      <c r="T20" s="15"/>
      <c r="U20" s="15"/>
      <c r="V20" s="15"/>
      <c r="W20" s="15"/>
      <c r="X20" s="15"/>
      <c r="Y20" s="15"/>
      <c r="Z20" s="15"/>
      <c r="AA20" s="15"/>
    </row>
    <row r="21" spans="1:27" ht="12.75">
      <c r="A21" s="273"/>
      <c r="B21" s="76" t="s">
        <v>78</v>
      </c>
      <c r="C21" s="20"/>
      <c r="D21" s="20"/>
      <c r="E21" s="15"/>
      <c r="F21" s="15"/>
      <c r="G21" s="20"/>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78</v>
      </c>
      <c r="C22" s="20"/>
      <c r="D22" s="20"/>
      <c r="E22" s="20"/>
      <c r="F22" s="20"/>
      <c r="G22" s="20"/>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78</v>
      </c>
      <c r="C23" s="20"/>
      <c r="D23" s="20"/>
      <c r="E23" s="20"/>
      <c r="F23" s="20"/>
      <c r="G23" s="20"/>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78</v>
      </c>
      <c r="C24" s="20"/>
      <c r="D24" s="20"/>
      <c r="E24" s="20"/>
      <c r="F24" s="20"/>
      <c r="G24" s="20"/>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76" t="s">
        <v>522</v>
      </c>
      <c r="C25" s="20"/>
      <c r="D25" s="20"/>
      <c r="E25" s="20"/>
      <c r="F25" s="20"/>
      <c r="G25" s="76"/>
      <c r="H25" s="20" t="s">
        <v>34</v>
      </c>
      <c r="I25" s="20"/>
      <c r="J25" s="20"/>
      <c r="K25" s="20"/>
      <c r="L25" s="20"/>
      <c r="M25" s="20"/>
      <c r="N25" s="20"/>
      <c r="O25" s="20"/>
      <c r="P25" s="35"/>
      <c r="Q25" s="20"/>
      <c r="R25" s="15"/>
      <c r="S25" s="15"/>
      <c r="T25" s="15"/>
      <c r="U25" s="15"/>
      <c r="V25" s="15"/>
      <c r="W25" s="15"/>
      <c r="X25" s="15"/>
      <c r="Y25" s="15"/>
      <c r="Z25" s="15"/>
      <c r="AA25" s="15"/>
    </row>
    <row r="26" spans="1:27" ht="18" customHeight="1">
      <c r="A26" s="273"/>
      <c r="B26" s="76" t="s">
        <v>522</v>
      </c>
      <c r="C26" s="20"/>
      <c r="D26" s="20"/>
      <c r="E26" s="20"/>
      <c r="F26" s="20"/>
      <c r="G26" s="76"/>
      <c r="H26" s="20" t="s">
        <v>35</v>
      </c>
      <c r="I26" s="20"/>
      <c r="J26" s="20"/>
      <c r="K26" s="20"/>
      <c r="L26" s="20"/>
      <c r="M26" s="20"/>
      <c r="N26" s="20"/>
      <c r="O26" s="20"/>
      <c r="P26" s="35"/>
      <c r="Q26" s="20"/>
      <c r="R26" s="15"/>
      <c r="S26" s="15"/>
      <c r="T26" s="15"/>
      <c r="U26" s="15"/>
      <c r="V26" s="15"/>
      <c r="W26" s="15"/>
      <c r="X26" s="15"/>
      <c r="Y26" s="15"/>
      <c r="Z26" s="15"/>
      <c r="AA26" s="15"/>
    </row>
    <row r="27" spans="1:27" ht="16.5" customHeight="1">
      <c r="A27" s="273"/>
      <c r="B27" s="76" t="s">
        <v>1119</v>
      </c>
      <c r="C27" s="20"/>
      <c r="D27" s="20"/>
      <c r="E27" s="20"/>
      <c r="F27" s="20"/>
      <c r="G27" s="20"/>
      <c r="H27" s="20" t="s">
        <v>36</v>
      </c>
      <c r="I27" s="20"/>
      <c r="J27" s="20"/>
      <c r="K27" s="20"/>
      <c r="L27" s="20"/>
      <c r="M27" s="20"/>
      <c r="N27" s="20"/>
      <c r="O27" s="20"/>
      <c r="P27" s="35"/>
      <c r="Q27" s="20"/>
      <c r="R27" s="15"/>
      <c r="S27" s="15"/>
      <c r="T27" s="15"/>
      <c r="U27" s="15"/>
      <c r="V27" s="15"/>
      <c r="W27" s="15"/>
      <c r="X27" s="15"/>
      <c r="Y27" s="15"/>
      <c r="Z27" s="15"/>
      <c r="AA27" s="15"/>
    </row>
    <row r="28" spans="1:27" ht="12.75">
      <c r="A28" s="273"/>
      <c r="B28" s="76" t="s">
        <v>78</v>
      </c>
      <c r="C28" s="20"/>
      <c r="D28" s="20"/>
      <c r="E28" s="20"/>
      <c r="F28" s="20"/>
      <c r="G28" s="20"/>
      <c r="H28" s="20" t="s">
        <v>37</v>
      </c>
      <c r="I28" s="20"/>
      <c r="J28" s="20"/>
      <c r="K28" s="20"/>
      <c r="L28" s="20"/>
      <c r="M28" s="20"/>
      <c r="N28" s="20"/>
      <c r="O28" s="20"/>
      <c r="P28" s="35"/>
      <c r="Q28" s="20"/>
      <c r="R28" s="15"/>
      <c r="S28" s="15"/>
      <c r="T28" s="15"/>
      <c r="U28" s="15"/>
      <c r="V28" s="15"/>
      <c r="W28" s="15"/>
      <c r="X28" s="15"/>
      <c r="Y28" s="15"/>
      <c r="Z28" s="15"/>
      <c r="AA28" s="15"/>
    </row>
    <row r="29" spans="1:27" ht="12.75">
      <c r="A29" s="274"/>
      <c r="B29" s="76" t="s">
        <v>78</v>
      </c>
      <c r="C29" s="20"/>
      <c r="D29" s="20"/>
      <c r="E29" s="20"/>
      <c r="F29" s="20"/>
      <c r="G29" s="20"/>
      <c r="H29" s="25" t="s">
        <v>38</v>
      </c>
      <c r="I29" s="20"/>
      <c r="J29" s="20"/>
      <c r="K29" s="20"/>
      <c r="L29" s="20"/>
      <c r="M29" s="20"/>
      <c r="N29" s="20"/>
      <c r="O29" s="20"/>
      <c r="P29" s="35"/>
      <c r="Q29" s="20"/>
      <c r="R29" s="15"/>
      <c r="S29" s="15"/>
      <c r="T29" s="15"/>
      <c r="U29" s="15"/>
      <c r="V29" s="15"/>
      <c r="W29" s="15"/>
      <c r="X29" s="15"/>
      <c r="Y29" s="15"/>
      <c r="Z29" s="15"/>
      <c r="AA29" s="15"/>
    </row>
    <row r="30" spans="1:27" ht="63.75">
      <c r="A30" s="272">
        <v>45750</v>
      </c>
      <c r="B30" s="76" t="s">
        <v>640</v>
      </c>
      <c r="C30" s="20" t="s">
        <v>18</v>
      </c>
      <c r="D30" s="20" t="s">
        <v>92</v>
      </c>
      <c r="E30" s="20"/>
      <c r="F30" s="32" t="s">
        <v>1158</v>
      </c>
      <c r="G30" s="20" t="s">
        <v>1159</v>
      </c>
      <c r="H30" s="19" t="s">
        <v>17</v>
      </c>
      <c r="I30" s="20"/>
      <c r="J30" s="20"/>
      <c r="K30" s="20"/>
      <c r="L30" s="20"/>
      <c r="M30" s="20"/>
      <c r="N30" s="15"/>
      <c r="O30" s="20"/>
      <c r="P30" s="35"/>
      <c r="Q30" s="20"/>
      <c r="R30" s="15"/>
      <c r="S30" s="15"/>
      <c r="T30" s="15"/>
      <c r="U30" s="15"/>
      <c r="V30" s="15"/>
      <c r="W30" s="15"/>
      <c r="X30" s="15"/>
      <c r="Y30" s="15"/>
      <c r="Z30" s="15"/>
      <c r="AA30" s="15"/>
    </row>
    <row r="31" spans="1:27" ht="89.25">
      <c r="A31" s="273"/>
      <c r="B31" s="76" t="s">
        <v>640</v>
      </c>
      <c r="C31" s="20" t="s">
        <v>41</v>
      </c>
      <c r="D31" s="20" t="s">
        <v>19</v>
      </c>
      <c r="E31" s="20" t="s">
        <v>1160</v>
      </c>
      <c r="F31" s="20"/>
      <c r="G31" s="20" t="s">
        <v>1161</v>
      </c>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640</v>
      </c>
      <c r="C32" s="76" t="s">
        <v>54</v>
      </c>
      <c r="D32" s="76" t="s">
        <v>19</v>
      </c>
      <c r="E32" s="80" t="s">
        <v>1162</v>
      </c>
      <c r="F32" s="76"/>
      <c r="G32" s="31" t="s">
        <v>1163</v>
      </c>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640</v>
      </c>
      <c r="C33" s="76"/>
      <c r="D33" s="76"/>
      <c r="E33" s="76"/>
      <c r="F33" s="76"/>
      <c r="G33" s="76"/>
      <c r="H33" s="20" t="s">
        <v>25</v>
      </c>
      <c r="I33" s="20"/>
      <c r="J33" s="20"/>
      <c r="K33" s="20"/>
      <c r="L33" s="20"/>
      <c r="M33" s="20"/>
      <c r="N33" s="20"/>
      <c r="O33" s="20"/>
      <c r="P33" s="35"/>
      <c r="Q33" s="20"/>
      <c r="R33" s="15"/>
      <c r="S33" s="15"/>
      <c r="T33" s="15"/>
      <c r="U33" s="15"/>
      <c r="V33" s="15"/>
      <c r="W33" s="15"/>
      <c r="X33" s="15"/>
      <c r="Y33" s="15"/>
      <c r="Z33" s="15"/>
      <c r="AA33" s="15"/>
    </row>
    <row r="34" spans="1:27" ht="267.75">
      <c r="A34" s="273"/>
      <c r="B34" s="76" t="s">
        <v>78</v>
      </c>
      <c r="C34" s="20" t="s">
        <v>41</v>
      </c>
      <c r="D34" s="20" t="s">
        <v>19</v>
      </c>
      <c r="E34" s="20"/>
      <c r="F34" s="20"/>
      <c r="G34" s="20" t="s">
        <v>1164</v>
      </c>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78</v>
      </c>
      <c r="C35" s="20"/>
      <c r="D35" s="20"/>
      <c r="E35" s="20"/>
      <c r="F35" s="20"/>
      <c r="G35" s="20"/>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78</v>
      </c>
      <c r="C36" s="20"/>
      <c r="D36" s="20"/>
      <c r="E36" s="20"/>
      <c r="F36" s="20"/>
      <c r="G36" s="20"/>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78</v>
      </c>
      <c r="C37" s="20"/>
      <c r="D37" s="20"/>
      <c r="E37" s="20"/>
      <c r="F37" s="20"/>
      <c r="G37" s="20"/>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78</v>
      </c>
      <c r="C38" s="20"/>
      <c r="D38" s="20"/>
      <c r="E38" s="20"/>
      <c r="F38" s="20"/>
      <c r="G38" s="76"/>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522</v>
      </c>
      <c r="C39" s="20" t="s">
        <v>68</v>
      </c>
      <c r="D39" s="20" t="s">
        <v>19</v>
      </c>
      <c r="E39" s="20"/>
      <c r="F39" s="20"/>
      <c r="G39" s="76" t="s">
        <v>1165</v>
      </c>
      <c r="H39" s="20" t="s">
        <v>34</v>
      </c>
      <c r="I39" s="20"/>
      <c r="J39" s="20"/>
      <c r="K39" s="20"/>
      <c r="L39" s="20"/>
      <c r="M39" s="20"/>
      <c r="N39" s="20"/>
      <c r="O39" s="20"/>
      <c r="P39" s="50"/>
      <c r="Q39" s="20"/>
      <c r="R39" s="15"/>
      <c r="S39" s="15"/>
      <c r="T39" s="15"/>
      <c r="U39" s="15"/>
      <c r="V39" s="15"/>
      <c r="W39" s="15"/>
      <c r="X39" s="15"/>
      <c r="Y39" s="15"/>
      <c r="Z39" s="15"/>
      <c r="AA39" s="15"/>
    </row>
    <row r="40" spans="1:27" ht="12.75">
      <c r="A40" s="273"/>
      <c r="B40" s="76" t="s">
        <v>522</v>
      </c>
      <c r="C40" s="20"/>
      <c r="D40" s="20"/>
      <c r="E40" s="20"/>
      <c r="F40" s="76"/>
      <c r="G40" s="20"/>
      <c r="H40" s="20"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522</v>
      </c>
      <c r="C41" s="20"/>
      <c r="D41" s="20"/>
      <c r="E41" s="20"/>
      <c r="F41" s="20"/>
      <c r="G41" s="20"/>
      <c r="H41" s="20" t="s">
        <v>36</v>
      </c>
      <c r="I41" s="20"/>
      <c r="J41" s="20"/>
      <c r="K41" s="20"/>
      <c r="L41" s="20"/>
      <c r="M41" s="20"/>
      <c r="N41" s="20"/>
      <c r="O41" s="20"/>
      <c r="P41" s="35"/>
      <c r="Q41" s="20"/>
      <c r="R41" s="15"/>
      <c r="S41" s="15"/>
      <c r="T41" s="15"/>
      <c r="U41" s="15"/>
      <c r="V41" s="15"/>
      <c r="W41" s="15"/>
      <c r="X41" s="15"/>
      <c r="Y41" s="15"/>
      <c r="Z41" s="15"/>
      <c r="AA41" s="15"/>
    </row>
    <row r="42" spans="1:27" ht="12.75">
      <c r="A42" s="273"/>
      <c r="B42" s="76" t="s">
        <v>78</v>
      </c>
      <c r="C42" s="20"/>
      <c r="D42" s="20"/>
      <c r="E42" s="20"/>
      <c r="F42" s="20"/>
      <c r="G42" s="20"/>
      <c r="H42" s="20" t="s">
        <v>37</v>
      </c>
      <c r="I42" s="20"/>
      <c r="J42" s="20"/>
      <c r="K42" s="20"/>
      <c r="L42" s="20"/>
      <c r="M42" s="20"/>
      <c r="N42" s="20"/>
      <c r="O42" s="20"/>
      <c r="P42" s="35"/>
      <c r="Q42" s="20"/>
      <c r="R42" s="15"/>
      <c r="S42" s="15"/>
      <c r="T42" s="15"/>
      <c r="U42" s="15"/>
      <c r="V42" s="15"/>
      <c r="W42" s="15"/>
      <c r="X42" s="15"/>
      <c r="Y42" s="15"/>
      <c r="Z42" s="15"/>
      <c r="AA42" s="15"/>
    </row>
    <row r="43" spans="1:27" ht="12.75">
      <c r="A43" s="274"/>
      <c r="B43" s="76" t="s">
        <v>78</v>
      </c>
      <c r="C43" s="20"/>
      <c r="D43" s="20"/>
      <c r="E43" s="20"/>
      <c r="F43" s="20"/>
      <c r="G43" s="20"/>
      <c r="H43" s="25" t="s">
        <v>38</v>
      </c>
      <c r="I43" s="20"/>
      <c r="J43" s="20"/>
      <c r="K43" s="20"/>
      <c r="L43" s="20"/>
      <c r="M43" s="20"/>
      <c r="N43" s="20"/>
      <c r="O43" s="20"/>
      <c r="P43" s="35"/>
      <c r="Q43" s="20"/>
      <c r="R43" s="15"/>
      <c r="S43" s="15"/>
      <c r="T43" s="15"/>
      <c r="U43" s="15"/>
      <c r="V43" s="15"/>
      <c r="W43" s="15"/>
      <c r="X43" s="15"/>
      <c r="Y43" s="15"/>
      <c r="Z43" s="15"/>
      <c r="AA43" s="15"/>
    </row>
    <row r="44" spans="1:27" ht="38.25">
      <c r="A44" s="272">
        <v>45751</v>
      </c>
      <c r="B44" s="76" t="s">
        <v>640</v>
      </c>
      <c r="C44" s="20" t="s">
        <v>18</v>
      </c>
      <c r="D44" s="20" t="s">
        <v>19</v>
      </c>
      <c r="E44" s="20" t="s">
        <v>1166</v>
      </c>
      <c r="F44" s="20"/>
      <c r="G44" s="76" t="s">
        <v>1167</v>
      </c>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640</v>
      </c>
      <c r="C45" s="20"/>
      <c r="D45" s="20"/>
      <c r="E45" s="78"/>
      <c r="F45" s="78"/>
      <c r="G45" s="1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640</v>
      </c>
      <c r="C46" s="20"/>
      <c r="D46" s="20"/>
      <c r="E46" s="20"/>
      <c r="F46" s="20"/>
      <c r="G46" s="20"/>
      <c r="H46" s="20" t="s">
        <v>24</v>
      </c>
      <c r="I46" s="20"/>
      <c r="J46" s="20"/>
      <c r="K46" s="20"/>
      <c r="L46" s="20"/>
      <c r="M46" s="20"/>
      <c r="N46" s="20"/>
      <c r="O46" s="20"/>
      <c r="P46" s="35"/>
      <c r="Q46" s="20"/>
      <c r="R46" s="15"/>
      <c r="S46" s="15"/>
      <c r="T46" s="15"/>
      <c r="U46" s="15"/>
      <c r="V46" s="15"/>
      <c r="W46" s="15"/>
      <c r="X46" s="15"/>
      <c r="Y46" s="15"/>
      <c r="Z46" s="15"/>
      <c r="AA46" s="15"/>
    </row>
    <row r="47" spans="1:27" ht="51">
      <c r="A47" s="273"/>
      <c r="B47" s="76" t="s">
        <v>640</v>
      </c>
      <c r="C47" s="20" t="s">
        <v>18</v>
      </c>
      <c r="D47" s="20" t="s">
        <v>19</v>
      </c>
      <c r="E47" s="20"/>
      <c r="F47" s="20"/>
      <c r="G47" s="20" t="s">
        <v>1168</v>
      </c>
      <c r="H47" s="20" t="s">
        <v>25</v>
      </c>
      <c r="I47" s="20"/>
      <c r="J47" s="20"/>
      <c r="K47" s="20"/>
      <c r="L47" s="20"/>
      <c r="M47" s="20"/>
      <c r="N47" s="20"/>
      <c r="O47" s="20"/>
      <c r="P47" s="50"/>
      <c r="Q47" s="20"/>
      <c r="R47" s="15"/>
      <c r="S47" s="15"/>
      <c r="T47" s="15"/>
      <c r="U47" s="15"/>
      <c r="V47" s="15"/>
      <c r="W47" s="15"/>
      <c r="X47" s="15"/>
      <c r="Y47" s="15"/>
      <c r="Z47" s="15"/>
      <c r="AA47" s="15"/>
    </row>
    <row r="48" spans="1:27" ht="12.75">
      <c r="A48" s="273"/>
      <c r="B48" s="76" t="s">
        <v>78</v>
      </c>
      <c r="C48" s="20"/>
      <c r="D48" s="20"/>
      <c r="E48" s="20"/>
      <c r="F48" s="20"/>
      <c r="G48" s="20"/>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78</v>
      </c>
      <c r="C49" s="20"/>
      <c r="D49" s="20"/>
      <c r="E49" s="78"/>
      <c r="F49" s="20"/>
      <c r="G49" s="20"/>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78</v>
      </c>
      <c r="C50" s="20"/>
      <c r="D50" s="20"/>
      <c r="E50" s="20"/>
      <c r="F50" s="20"/>
      <c r="G50" s="20"/>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78</v>
      </c>
      <c r="C51" s="20"/>
      <c r="D51" s="20"/>
      <c r="E51" s="20"/>
      <c r="F51" s="20"/>
      <c r="G51" s="20"/>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522</v>
      </c>
      <c r="C52" s="20"/>
      <c r="D52" s="20"/>
      <c r="E52" s="20"/>
      <c r="F52" s="20"/>
      <c r="G52" s="20"/>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522</v>
      </c>
      <c r="C53" s="20"/>
      <c r="D53" s="20"/>
      <c r="E53" s="20"/>
      <c r="F53" s="20"/>
      <c r="G53" s="20"/>
      <c r="H53" s="20" t="s">
        <v>34</v>
      </c>
      <c r="I53" s="20"/>
      <c r="J53" s="20"/>
      <c r="K53" s="20"/>
      <c r="L53" s="20"/>
      <c r="M53" s="20"/>
      <c r="N53" s="20"/>
      <c r="O53" s="20"/>
      <c r="P53" s="35"/>
      <c r="Q53" s="20"/>
      <c r="R53" s="15"/>
      <c r="S53" s="15"/>
      <c r="T53" s="15"/>
      <c r="U53" s="15"/>
      <c r="V53" s="15"/>
      <c r="W53" s="15"/>
      <c r="X53" s="15"/>
      <c r="Y53" s="15"/>
      <c r="Z53" s="15"/>
      <c r="AA53" s="15"/>
    </row>
    <row r="54" spans="1:27" ht="12.75">
      <c r="A54" s="273"/>
      <c r="B54" s="76" t="s">
        <v>522</v>
      </c>
      <c r="C54" s="20"/>
      <c r="D54" s="20"/>
      <c r="E54" s="20"/>
      <c r="F54" s="20"/>
      <c r="G54" s="20"/>
      <c r="H54" s="20"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1119</v>
      </c>
      <c r="C55" s="20"/>
      <c r="D55" s="20"/>
      <c r="E55" s="20"/>
      <c r="F55" s="20"/>
      <c r="G55" s="20"/>
      <c r="H55" s="20" t="s">
        <v>36</v>
      </c>
      <c r="I55" s="20"/>
      <c r="J55" s="20"/>
      <c r="K55" s="20"/>
      <c r="L55" s="20"/>
      <c r="M55" s="20"/>
      <c r="N55" s="20"/>
      <c r="O55" s="20"/>
      <c r="P55" s="35"/>
      <c r="Q55" s="20"/>
      <c r="R55" s="15"/>
      <c r="S55" s="15"/>
      <c r="T55" s="15"/>
      <c r="U55" s="15"/>
      <c r="V55" s="15"/>
      <c r="W55" s="15"/>
      <c r="X55" s="15"/>
      <c r="Y55" s="15"/>
      <c r="Z55" s="15"/>
      <c r="AA55" s="15"/>
    </row>
    <row r="56" spans="1:27" ht="12.75">
      <c r="A56" s="273"/>
      <c r="B56" s="76" t="s">
        <v>78</v>
      </c>
      <c r="C56" s="20"/>
      <c r="D56" s="20"/>
      <c r="E56" s="20"/>
      <c r="F56" s="20"/>
      <c r="G56" s="20"/>
      <c r="H56" s="20" t="s">
        <v>37</v>
      </c>
      <c r="I56" s="20"/>
      <c r="J56" s="20"/>
      <c r="K56" s="20"/>
      <c r="L56" s="20"/>
      <c r="M56" s="20"/>
      <c r="N56" s="20"/>
      <c r="O56" s="20"/>
      <c r="P56" s="35"/>
      <c r="Q56" s="20"/>
      <c r="R56" s="15"/>
      <c r="S56" s="15"/>
      <c r="T56" s="15"/>
      <c r="U56" s="15"/>
      <c r="V56" s="15"/>
      <c r="W56" s="15"/>
      <c r="X56" s="15"/>
      <c r="Y56" s="15"/>
      <c r="Z56" s="15"/>
      <c r="AA56" s="15"/>
    </row>
    <row r="57" spans="1:27" ht="12.75">
      <c r="A57" s="274"/>
      <c r="B57" s="76" t="s">
        <v>78</v>
      </c>
      <c r="C57" s="20"/>
      <c r="D57" s="20"/>
      <c r="E57" s="20"/>
      <c r="F57" s="20"/>
      <c r="G57" s="20"/>
      <c r="H57" s="25" t="s">
        <v>38</v>
      </c>
      <c r="I57" s="20"/>
      <c r="J57" s="20"/>
      <c r="K57" s="20"/>
      <c r="L57" s="20"/>
      <c r="M57" s="20"/>
      <c r="N57" s="20"/>
      <c r="O57" s="20"/>
      <c r="P57" s="35"/>
      <c r="Q57" s="20"/>
      <c r="R57" s="15"/>
      <c r="S57" s="15"/>
      <c r="T57" s="15"/>
      <c r="U57" s="15"/>
      <c r="V57" s="15"/>
      <c r="W57" s="15"/>
      <c r="X57" s="15"/>
      <c r="Y57" s="15"/>
      <c r="Z57" s="15"/>
      <c r="AA57" s="15"/>
    </row>
    <row r="58" spans="1:27" ht="12.75">
      <c r="A58" s="272">
        <v>45752</v>
      </c>
      <c r="B58" s="76" t="s">
        <v>78</v>
      </c>
      <c r="C58" s="20"/>
      <c r="D58" s="20"/>
      <c r="E58" s="20"/>
      <c r="F58" s="20"/>
      <c r="G58" s="20"/>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76" t="s">
        <v>78</v>
      </c>
      <c r="C59" s="20"/>
      <c r="D59" s="20"/>
      <c r="E59" s="20"/>
      <c r="F59" s="20"/>
      <c r="G59" s="20"/>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76" t="s">
        <v>78</v>
      </c>
      <c r="C60" s="20"/>
      <c r="D60" s="20"/>
      <c r="E60" s="78"/>
      <c r="F60" s="20"/>
      <c r="G60" s="76"/>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76" t="s">
        <v>78</v>
      </c>
      <c r="C61" s="20"/>
      <c r="D61" s="20"/>
      <c r="E61" s="20"/>
      <c r="F61" s="20"/>
      <c r="G61" s="20"/>
      <c r="H61" s="35" t="s">
        <v>25</v>
      </c>
      <c r="I61" s="20"/>
      <c r="J61" s="20"/>
      <c r="K61" s="20"/>
      <c r="L61" s="20"/>
      <c r="M61" s="20"/>
      <c r="N61" s="20"/>
      <c r="O61" s="20"/>
      <c r="P61" s="20"/>
      <c r="Q61" s="20"/>
      <c r="R61" s="15"/>
      <c r="S61" s="15"/>
      <c r="T61" s="15"/>
      <c r="U61" s="15"/>
      <c r="V61" s="15"/>
      <c r="W61" s="15"/>
      <c r="X61" s="15"/>
      <c r="Y61" s="15"/>
      <c r="Z61" s="15"/>
      <c r="AA61" s="15"/>
    </row>
    <row r="62" spans="1:27" ht="12.75">
      <c r="A62" s="273"/>
      <c r="B62" s="76" t="s">
        <v>78</v>
      </c>
      <c r="C62" s="20"/>
      <c r="D62" s="20"/>
      <c r="E62" s="20"/>
      <c r="F62" s="20"/>
      <c r="G62" s="20"/>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78</v>
      </c>
      <c r="C63" s="20"/>
      <c r="D63" s="20"/>
      <c r="E63" s="20"/>
      <c r="F63" s="20"/>
      <c r="G63" s="76"/>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78</v>
      </c>
      <c r="C64" s="20"/>
      <c r="D64" s="20"/>
      <c r="E64" s="20"/>
      <c r="F64" s="20"/>
      <c r="G64" s="20"/>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78</v>
      </c>
      <c r="C65" s="20"/>
      <c r="D65" s="20"/>
      <c r="E65" s="137"/>
      <c r="F65" s="138"/>
      <c r="G65" s="20"/>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78</v>
      </c>
      <c r="C66" s="20"/>
      <c r="D66" s="20"/>
      <c r="E66" s="20"/>
      <c r="F66" s="20"/>
      <c r="G66" s="20"/>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522</v>
      </c>
      <c r="C67" s="20"/>
      <c r="D67" s="20"/>
      <c r="E67" s="20"/>
      <c r="F67" s="20"/>
      <c r="G67" s="76"/>
      <c r="H67" s="50" t="s">
        <v>34</v>
      </c>
      <c r="I67" s="20"/>
      <c r="J67" s="20"/>
      <c r="K67" s="20"/>
      <c r="L67" s="20"/>
      <c r="M67" s="20"/>
      <c r="N67" s="20"/>
      <c r="O67" s="20"/>
      <c r="P67" s="35"/>
      <c r="Q67" s="20"/>
      <c r="R67" s="15"/>
      <c r="S67" s="15"/>
      <c r="T67" s="15"/>
      <c r="U67" s="15"/>
      <c r="V67" s="15"/>
      <c r="W67" s="15"/>
      <c r="X67" s="15"/>
      <c r="Y67" s="15"/>
      <c r="Z67" s="15"/>
      <c r="AA67" s="15"/>
    </row>
    <row r="68" spans="1:27" ht="12.75">
      <c r="A68" s="273"/>
      <c r="B68" s="76" t="s">
        <v>522</v>
      </c>
      <c r="C68" s="20"/>
      <c r="D68" s="20"/>
      <c r="E68" s="20"/>
      <c r="F68" s="20"/>
      <c r="G68" s="20"/>
      <c r="H68" s="50" t="s">
        <v>35</v>
      </c>
      <c r="I68" s="20"/>
      <c r="J68" s="20"/>
      <c r="K68" s="20"/>
      <c r="L68" s="20"/>
      <c r="M68" s="20"/>
      <c r="N68" s="20"/>
      <c r="O68" s="20"/>
      <c r="P68" s="35"/>
      <c r="Q68" s="20"/>
      <c r="R68" s="15"/>
      <c r="S68" s="15"/>
      <c r="T68" s="15"/>
      <c r="U68" s="15"/>
      <c r="V68" s="15"/>
      <c r="W68" s="15"/>
      <c r="X68" s="15"/>
      <c r="Y68" s="15"/>
      <c r="Z68" s="15"/>
      <c r="AA68" s="15"/>
    </row>
    <row r="69" spans="1:27" ht="12.75">
      <c r="A69" s="273"/>
      <c r="B69" s="76" t="s">
        <v>78</v>
      </c>
      <c r="C69" s="20"/>
      <c r="D69" s="20"/>
      <c r="E69" s="20"/>
      <c r="F69" s="20"/>
      <c r="G69" s="20"/>
      <c r="H69" s="50" t="s">
        <v>36</v>
      </c>
      <c r="I69" s="20"/>
      <c r="J69" s="20"/>
      <c r="K69" s="20"/>
      <c r="L69" s="20"/>
      <c r="M69" s="20"/>
      <c r="N69" s="20"/>
      <c r="O69" s="20"/>
      <c r="P69" s="35"/>
      <c r="Q69" s="20"/>
      <c r="R69" s="15"/>
      <c r="S69" s="15"/>
      <c r="T69" s="15"/>
      <c r="U69" s="15"/>
      <c r="V69" s="15"/>
      <c r="W69" s="15"/>
      <c r="X69" s="15"/>
      <c r="Y69" s="15"/>
      <c r="Z69" s="15"/>
      <c r="AA69" s="15"/>
    </row>
    <row r="70" spans="1:27" ht="12.75">
      <c r="A70" s="273"/>
      <c r="B70" s="76" t="s">
        <v>78</v>
      </c>
      <c r="C70" s="20"/>
      <c r="D70" s="20"/>
      <c r="E70" s="20"/>
      <c r="F70" s="20"/>
      <c r="G70" s="20"/>
      <c r="H70" s="50" t="s">
        <v>37</v>
      </c>
      <c r="I70" s="20"/>
      <c r="J70" s="20"/>
      <c r="K70" s="20"/>
      <c r="L70" s="20"/>
      <c r="M70" s="20"/>
      <c r="N70" s="20"/>
      <c r="O70" s="20"/>
      <c r="P70" s="35"/>
      <c r="Q70" s="20"/>
      <c r="R70" s="15"/>
      <c r="S70" s="15"/>
      <c r="T70" s="15"/>
      <c r="U70" s="15"/>
      <c r="V70" s="15"/>
      <c r="W70" s="15"/>
      <c r="X70" s="15"/>
      <c r="Y70" s="15"/>
      <c r="Z70" s="15"/>
      <c r="AA70" s="15"/>
    </row>
    <row r="71" spans="1:27" ht="12.75">
      <c r="A71" s="274"/>
      <c r="B71" s="76" t="s">
        <v>78</v>
      </c>
      <c r="C71" s="20"/>
      <c r="D71" s="20"/>
      <c r="E71" s="20"/>
      <c r="F71" s="20"/>
      <c r="G71" s="20"/>
      <c r="H71" s="35" t="s">
        <v>38</v>
      </c>
      <c r="I71" s="20"/>
      <c r="J71" s="20"/>
      <c r="K71" s="20"/>
      <c r="L71" s="20"/>
      <c r="M71" s="20"/>
      <c r="N71" s="20"/>
      <c r="O71" s="20"/>
      <c r="P71" s="35"/>
      <c r="Q71" s="20"/>
      <c r="R71" s="15"/>
      <c r="S71" s="15"/>
      <c r="T71" s="15"/>
      <c r="U71" s="15"/>
      <c r="V71" s="15"/>
      <c r="W71" s="15"/>
      <c r="X71" s="15"/>
      <c r="Y71" s="15"/>
      <c r="Z71" s="15"/>
      <c r="AA71" s="15"/>
    </row>
    <row r="72" spans="1:27" ht="12.75">
      <c r="A72" s="272">
        <v>45753</v>
      </c>
      <c r="B72" s="76" t="s">
        <v>78</v>
      </c>
      <c r="C72" s="20"/>
      <c r="D72" s="20"/>
      <c r="E72" s="20"/>
      <c r="F72" s="33"/>
      <c r="G72" s="121"/>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76" t="s">
        <v>78</v>
      </c>
      <c r="C73" s="20"/>
      <c r="D73" s="20"/>
      <c r="E73" s="20"/>
      <c r="F73" s="20"/>
      <c r="G73" s="20"/>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76" t="s">
        <v>78</v>
      </c>
      <c r="C74" s="20"/>
      <c r="D74" s="20"/>
      <c r="E74" s="20"/>
      <c r="F74" s="20"/>
      <c r="G74" s="20"/>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76" t="s">
        <v>78</v>
      </c>
      <c r="C75" s="20"/>
      <c r="D75" s="20"/>
      <c r="E75" s="20"/>
      <c r="F75" s="20"/>
      <c r="G75" s="20"/>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78</v>
      </c>
      <c r="C76" s="20"/>
      <c r="D76" s="20"/>
      <c r="E76" s="20"/>
      <c r="F76" s="20"/>
      <c r="G76" s="20"/>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1119</v>
      </c>
      <c r="C77" s="20"/>
      <c r="D77" s="20"/>
      <c r="E77" s="20"/>
      <c r="F77" s="20"/>
      <c r="G77" s="20"/>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1119</v>
      </c>
      <c r="C78" s="20"/>
      <c r="D78" s="20"/>
      <c r="E78" s="20"/>
      <c r="F78" s="20"/>
      <c r="G78" s="76"/>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1119</v>
      </c>
      <c r="C79" s="20"/>
      <c r="D79" s="20"/>
      <c r="E79" s="20"/>
      <c r="F79" s="20"/>
      <c r="G79" s="76"/>
      <c r="H79" s="35" t="s">
        <v>29</v>
      </c>
      <c r="I79" s="20"/>
      <c r="J79" s="20"/>
      <c r="K79" s="20"/>
      <c r="L79" s="20"/>
      <c r="M79" s="20"/>
      <c r="N79" s="20"/>
      <c r="O79" s="20"/>
      <c r="P79" s="20"/>
      <c r="Q79" s="20"/>
      <c r="R79" s="15"/>
      <c r="S79" s="15"/>
      <c r="T79" s="15"/>
      <c r="U79" s="15"/>
      <c r="V79" s="15"/>
      <c r="W79" s="15"/>
      <c r="X79" s="15"/>
      <c r="Y79" s="15"/>
      <c r="Z79" s="15"/>
      <c r="AA79" s="15"/>
    </row>
    <row r="80" spans="1:27" ht="25.5">
      <c r="A80" s="273"/>
      <c r="B80" s="76" t="s">
        <v>1119</v>
      </c>
      <c r="C80" s="20" t="s">
        <v>18</v>
      </c>
      <c r="D80" s="20" t="s">
        <v>19</v>
      </c>
      <c r="E80" s="20"/>
      <c r="F80" s="20"/>
      <c r="G80" s="20" t="s">
        <v>1169</v>
      </c>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78</v>
      </c>
      <c r="C81" s="20"/>
      <c r="D81" s="20"/>
      <c r="E81" s="20"/>
      <c r="F81" s="20"/>
      <c r="G81" s="20"/>
      <c r="H81" s="50" t="s">
        <v>34</v>
      </c>
      <c r="I81" s="20"/>
      <c r="J81" s="20"/>
      <c r="K81" s="20"/>
      <c r="L81" s="20"/>
      <c r="M81" s="20"/>
      <c r="N81" s="20"/>
      <c r="O81" s="20"/>
      <c r="P81" s="20"/>
      <c r="Q81" s="20"/>
      <c r="R81" s="15"/>
      <c r="S81" s="15"/>
      <c r="T81" s="15"/>
      <c r="U81" s="15"/>
      <c r="V81" s="15"/>
      <c r="W81" s="15"/>
      <c r="X81" s="15"/>
      <c r="Y81" s="15"/>
      <c r="Z81" s="15"/>
      <c r="AA81" s="15"/>
    </row>
    <row r="82" spans="1:27" ht="12.75">
      <c r="A82" s="273"/>
      <c r="B82" s="76" t="s">
        <v>78</v>
      </c>
      <c r="C82" s="20"/>
      <c r="D82" s="20"/>
      <c r="E82" s="20"/>
      <c r="F82" s="20"/>
      <c r="G82" s="20"/>
      <c r="H82" s="50" t="s">
        <v>35</v>
      </c>
      <c r="I82" s="20"/>
      <c r="J82" s="20"/>
      <c r="K82" s="20"/>
      <c r="L82" s="20"/>
      <c r="M82" s="20"/>
      <c r="N82" s="20"/>
      <c r="O82" s="20"/>
      <c r="P82" s="20"/>
      <c r="Q82" s="20"/>
      <c r="R82" s="15"/>
      <c r="S82" s="15"/>
      <c r="T82" s="15"/>
      <c r="U82" s="15"/>
      <c r="V82" s="15"/>
      <c r="W82" s="15"/>
      <c r="X82" s="15"/>
      <c r="Y82" s="15"/>
      <c r="Z82" s="15"/>
      <c r="AA82" s="15"/>
    </row>
    <row r="83" spans="1:27" ht="17.25" customHeight="1">
      <c r="A83" s="273"/>
      <c r="B83" s="76" t="s">
        <v>78</v>
      </c>
      <c r="C83" s="20"/>
      <c r="D83" s="20"/>
      <c r="E83" s="20"/>
      <c r="F83" s="20"/>
      <c r="G83" s="20"/>
      <c r="H83" s="50"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78</v>
      </c>
      <c r="C84" s="20"/>
      <c r="D84" s="20"/>
      <c r="E84" s="83"/>
      <c r="F84" s="20"/>
      <c r="G84" s="20"/>
      <c r="H84" s="50" t="s">
        <v>37</v>
      </c>
      <c r="I84" s="20"/>
      <c r="J84" s="20"/>
      <c r="K84" s="20"/>
      <c r="L84" s="20"/>
      <c r="M84" s="20"/>
      <c r="N84" s="20"/>
      <c r="O84" s="20"/>
      <c r="P84" s="20"/>
      <c r="Q84" s="20"/>
      <c r="R84" s="15"/>
      <c r="S84" s="15"/>
      <c r="T84" s="15"/>
      <c r="U84" s="15"/>
      <c r="V84" s="15"/>
      <c r="W84" s="15"/>
      <c r="X84" s="15"/>
      <c r="Y84" s="15"/>
      <c r="Z84" s="15"/>
      <c r="AA84" s="15"/>
    </row>
    <row r="85" spans="1:27" ht="12.75">
      <c r="A85" s="274"/>
      <c r="B85" s="76" t="s">
        <v>78</v>
      </c>
      <c r="C85" s="20"/>
      <c r="D85" s="20"/>
      <c r="E85" s="20"/>
      <c r="F85" s="20"/>
      <c r="G85" s="20"/>
      <c r="H85" s="35" t="s">
        <v>38</v>
      </c>
      <c r="I85" s="20"/>
      <c r="J85" s="20"/>
      <c r="K85" s="20"/>
      <c r="L85" s="20"/>
      <c r="M85" s="20"/>
      <c r="N85" s="20"/>
      <c r="O85" s="20"/>
      <c r="P85" s="20"/>
      <c r="Q85" s="20"/>
      <c r="R85" s="15"/>
      <c r="S85" s="15"/>
      <c r="T85" s="15"/>
      <c r="U85" s="15"/>
      <c r="V85" s="15"/>
      <c r="W85" s="15"/>
      <c r="X85" s="15"/>
      <c r="Y85" s="15"/>
      <c r="Z85" s="15"/>
      <c r="AA85" s="15"/>
    </row>
    <row r="86" spans="1:27" ht="63.75">
      <c r="A86" s="272">
        <v>45754</v>
      </c>
      <c r="B86" s="76" t="s">
        <v>640</v>
      </c>
      <c r="C86" s="20" t="s">
        <v>54</v>
      </c>
      <c r="D86" s="20" t="s">
        <v>19</v>
      </c>
      <c r="E86" s="20" t="s">
        <v>1170</v>
      </c>
      <c r="F86" s="20"/>
      <c r="G86" s="20" t="s">
        <v>1171</v>
      </c>
      <c r="H86" s="34" t="s">
        <v>17</v>
      </c>
      <c r="I86" s="20"/>
      <c r="J86" s="20"/>
      <c r="K86" s="20"/>
      <c r="L86" s="20"/>
      <c r="M86" s="20"/>
      <c r="N86" s="20"/>
      <c r="O86" s="20"/>
      <c r="P86" s="20"/>
      <c r="Q86" s="20"/>
      <c r="R86" s="15"/>
      <c r="S86" s="15"/>
      <c r="T86" s="15"/>
      <c r="U86" s="15"/>
      <c r="V86" s="15"/>
      <c r="W86" s="15"/>
      <c r="X86" s="15"/>
      <c r="Y86" s="15"/>
      <c r="Z86" s="15"/>
      <c r="AA86" s="15"/>
    </row>
    <row r="87" spans="1:27" ht="38.25">
      <c r="A87" s="273"/>
      <c r="B87" s="76" t="s">
        <v>640</v>
      </c>
      <c r="C87" s="20" t="s">
        <v>18</v>
      </c>
      <c r="D87" s="20" t="s">
        <v>19</v>
      </c>
      <c r="E87" s="20" t="s">
        <v>1172</v>
      </c>
      <c r="F87" s="20"/>
      <c r="G87" s="20" t="s">
        <v>1173</v>
      </c>
      <c r="H87" s="35" t="s">
        <v>22</v>
      </c>
      <c r="I87" s="20"/>
      <c r="J87" s="20"/>
      <c r="K87" s="20"/>
      <c r="L87" s="20"/>
      <c r="M87" s="20"/>
      <c r="N87" s="20"/>
      <c r="O87" s="20"/>
      <c r="P87" s="20"/>
      <c r="Q87" s="20"/>
      <c r="R87" s="15"/>
      <c r="S87" s="15"/>
      <c r="T87" s="15"/>
      <c r="U87" s="15"/>
      <c r="V87" s="15"/>
      <c r="W87" s="15"/>
      <c r="X87" s="15"/>
      <c r="Y87" s="15"/>
      <c r="Z87" s="15"/>
      <c r="AA87" s="15"/>
    </row>
    <row r="88" spans="1:27" ht="102">
      <c r="A88" s="273"/>
      <c r="B88" s="76" t="s">
        <v>640</v>
      </c>
      <c r="C88" s="20" t="s">
        <v>18</v>
      </c>
      <c r="D88" s="20" t="s">
        <v>19</v>
      </c>
      <c r="E88" s="20" t="s">
        <v>1174</v>
      </c>
      <c r="F88" s="20"/>
      <c r="G88" s="20" t="s">
        <v>1175</v>
      </c>
      <c r="H88" s="35" t="s">
        <v>24</v>
      </c>
      <c r="I88" s="20"/>
      <c r="J88" s="20"/>
      <c r="K88" s="20"/>
      <c r="L88" s="20"/>
      <c r="M88" s="20"/>
      <c r="N88" s="20"/>
      <c r="O88" s="20"/>
      <c r="P88" s="20"/>
      <c r="Q88" s="20"/>
      <c r="R88" s="15"/>
      <c r="S88" s="15"/>
      <c r="T88" s="15"/>
      <c r="U88" s="15"/>
      <c r="V88" s="15"/>
      <c r="W88" s="15"/>
      <c r="X88" s="15"/>
      <c r="Y88" s="15"/>
      <c r="Z88" s="15"/>
      <c r="AA88" s="15"/>
    </row>
    <row r="89" spans="1:27" ht="89.25">
      <c r="A89" s="273"/>
      <c r="B89" s="76" t="s">
        <v>640</v>
      </c>
      <c r="C89" s="20" t="s">
        <v>41</v>
      </c>
      <c r="D89" s="20" t="s">
        <v>19</v>
      </c>
      <c r="E89" s="20" t="s">
        <v>1176</v>
      </c>
      <c r="F89" s="65" t="s">
        <v>1177</v>
      </c>
      <c r="G89" s="20" t="s">
        <v>1178</v>
      </c>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76" t="s">
        <v>78</v>
      </c>
      <c r="C90" s="20"/>
      <c r="D90" s="20"/>
      <c r="E90" s="20"/>
      <c r="F90" s="20"/>
      <c r="G90" s="20"/>
      <c r="H90" s="35" t="s">
        <v>26</v>
      </c>
      <c r="I90" s="20"/>
      <c r="J90" s="20"/>
      <c r="K90" s="20"/>
      <c r="L90" s="20"/>
      <c r="M90" s="20"/>
      <c r="N90" s="20"/>
      <c r="O90" s="20"/>
      <c r="P90" s="20"/>
      <c r="Q90" s="20"/>
      <c r="R90" s="15"/>
      <c r="S90" s="15"/>
      <c r="T90" s="15"/>
      <c r="U90" s="15"/>
      <c r="V90" s="15"/>
      <c r="W90" s="15"/>
      <c r="X90" s="15"/>
      <c r="Y90" s="15"/>
      <c r="Z90" s="15"/>
      <c r="AA90" s="15"/>
    </row>
    <row r="91" spans="1:27" ht="12.75">
      <c r="A91" s="273"/>
      <c r="B91" s="76" t="s">
        <v>78</v>
      </c>
      <c r="C91" s="20"/>
      <c r="D91" s="20"/>
      <c r="E91" s="20"/>
      <c r="F91" s="20"/>
      <c r="G91" s="20"/>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78</v>
      </c>
      <c r="C92" s="20"/>
      <c r="D92" s="20"/>
      <c r="E92" s="20"/>
      <c r="F92" s="20"/>
      <c r="G92" s="20"/>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78</v>
      </c>
      <c r="C93" s="20"/>
      <c r="D93" s="20"/>
      <c r="E93" s="20"/>
      <c r="F93" s="78"/>
      <c r="G93" s="20"/>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78</v>
      </c>
      <c r="C94" s="20"/>
      <c r="D94" s="20"/>
      <c r="E94" s="20"/>
      <c r="F94" s="20"/>
      <c r="G94" s="20"/>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522</v>
      </c>
      <c r="C95" s="20"/>
      <c r="D95" s="20"/>
      <c r="E95" s="20"/>
      <c r="F95" s="20"/>
      <c r="G95" s="20"/>
      <c r="H95" s="50" t="s">
        <v>34</v>
      </c>
      <c r="I95" s="20"/>
      <c r="J95" s="20"/>
      <c r="K95" s="20"/>
      <c r="L95" s="20"/>
      <c r="M95" s="20"/>
      <c r="N95" s="20"/>
      <c r="O95" s="20"/>
      <c r="P95" s="20"/>
      <c r="Q95" s="20"/>
      <c r="R95" s="15"/>
      <c r="S95" s="15"/>
      <c r="T95" s="15"/>
      <c r="U95" s="15"/>
      <c r="V95" s="15"/>
      <c r="W95" s="15"/>
      <c r="X95" s="15"/>
      <c r="Y95" s="15"/>
      <c r="Z95" s="15"/>
      <c r="AA95" s="15"/>
    </row>
    <row r="96" spans="1:27" ht="12.75">
      <c r="A96" s="273"/>
      <c r="B96" s="76" t="s">
        <v>522</v>
      </c>
      <c r="C96" s="20"/>
      <c r="D96" s="20"/>
      <c r="E96" s="20"/>
      <c r="F96" s="20"/>
      <c r="G96" s="20"/>
      <c r="H96" s="50" t="s">
        <v>35</v>
      </c>
      <c r="I96" s="20"/>
      <c r="J96" s="20"/>
      <c r="K96" s="20"/>
      <c r="L96" s="20"/>
      <c r="M96" s="20"/>
      <c r="N96" s="20"/>
      <c r="O96" s="20"/>
      <c r="P96" s="20"/>
      <c r="Q96" s="20"/>
      <c r="R96" s="15"/>
      <c r="S96" s="15"/>
      <c r="T96" s="15"/>
      <c r="U96" s="15"/>
      <c r="V96" s="15"/>
      <c r="W96" s="15"/>
      <c r="X96" s="15"/>
      <c r="Y96" s="15"/>
      <c r="Z96" s="15"/>
      <c r="AA96" s="15"/>
    </row>
    <row r="97" spans="1:27" ht="12.75">
      <c r="A97" s="273"/>
      <c r="B97" s="76" t="s">
        <v>522</v>
      </c>
      <c r="C97" s="20"/>
      <c r="D97" s="20"/>
      <c r="E97" s="20"/>
      <c r="F97" s="20"/>
      <c r="G97" s="20"/>
      <c r="H97" s="50" t="s">
        <v>36</v>
      </c>
      <c r="I97" s="20"/>
      <c r="J97" s="20"/>
      <c r="K97" s="20"/>
      <c r="L97" s="20"/>
      <c r="M97" s="20"/>
      <c r="N97" s="20"/>
      <c r="O97" s="20"/>
      <c r="P97" s="20"/>
      <c r="Q97" s="20"/>
      <c r="R97" s="15"/>
      <c r="S97" s="15"/>
      <c r="T97" s="15"/>
      <c r="U97" s="15"/>
      <c r="V97" s="15"/>
      <c r="W97" s="15"/>
      <c r="X97" s="15"/>
      <c r="Y97" s="15"/>
      <c r="Z97" s="15"/>
      <c r="AA97" s="15"/>
    </row>
    <row r="98" spans="1:27" ht="12.75">
      <c r="A98" s="273"/>
      <c r="B98" s="76" t="s">
        <v>78</v>
      </c>
      <c r="C98" s="20"/>
      <c r="D98" s="20"/>
      <c r="E98" s="20"/>
      <c r="F98" s="20"/>
      <c r="G98" s="20"/>
      <c r="H98" s="50" t="s">
        <v>37</v>
      </c>
      <c r="I98" s="20"/>
      <c r="J98" s="20"/>
      <c r="K98" s="20"/>
      <c r="L98" s="20"/>
      <c r="M98" s="20"/>
      <c r="N98" s="20"/>
      <c r="O98" s="20"/>
      <c r="P98" s="20"/>
      <c r="Q98" s="20"/>
      <c r="R98" s="15"/>
      <c r="S98" s="15"/>
      <c r="T98" s="15"/>
      <c r="U98" s="15"/>
      <c r="V98" s="15"/>
      <c r="W98" s="15"/>
      <c r="X98" s="15"/>
      <c r="Y98" s="15"/>
      <c r="Z98" s="15"/>
      <c r="AA98" s="15"/>
    </row>
    <row r="99" spans="1:27" ht="12.75">
      <c r="A99" s="274"/>
      <c r="B99" s="76" t="s">
        <v>78</v>
      </c>
      <c r="C99" s="20"/>
      <c r="D99" s="20"/>
      <c r="E99" s="20"/>
      <c r="F99" s="20"/>
      <c r="G99" s="20"/>
      <c r="H99" s="35" t="s">
        <v>38</v>
      </c>
      <c r="I99" s="20"/>
      <c r="J99" s="20"/>
      <c r="K99" s="20"/>
      <c r="L99" s="20"/>
      <c r="M99" s="20"/>
      <c r="N99" s="20"/>
      <c r="O99" s="20"/>
      <c r="P99" s="20"/>
      <c r="Q99" s="20"/>
      <c r="R99" s="15"/>
      <c r="S99" s="15"/>
      <c r="T99" s="15"/>
      <c r="U99" s="15"/>
      <c r="V99" s="15"/>
      <c r="W99" s="15"/>
      <c r="X99" s="15"/>
      <c r="Y99" s="15"/>
      <c r="Z99" s="15"/>
      <c r="AA99" s="15"/>
    </row>
    <row r="100" spans="1:27" ht="89.25">
      <c r="A100" s="272">
        <v>45755</v>
      </c>
      <c r="B100" s="76" t="s">
        <v>640</v>
      </c>
      <c r="C100" s="20" t="s">
        <v>18</v>
      </c>
      <c r="D100" s="20" t="s">
        <v>19</v>
      </c>
      <c r="E100" s="20" t="s">
        <v>1179</v>
      </c>
      <c r="F100" s="20"/>
      <c r="G100" s="20" t="s">
        <v>1180</v>
      </c>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640</v>
      </c>
      <c r="C101" s="20"/>
      <c r="D101" s="20"/>
      <c r="E101" s="20"/>
      <c r="F101" s="20"/>
      <c r="G101" s="20"/>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640</v>
      </c>
      <c r="C102" s="20"/>
      <c r="D102" s="20"/>
      <c r="E102" s="20"/>
      <c r="F102" s="20"/>
      <c r="G102" s="20"/>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640</v>
      </c>
      <c r="C103" s="20"/>
      <c r="D103" s="20"/>
      <c r="E103" s="78"/>
      <c r="F103" s="88"/>
      <c r="G103" s="20"/>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78</v>
      </c>
      <c r="C104" s="20"/>
      <c r="D104" s="20"/>
      <c r="E104" s="20"/>
      <c r="F104" s="20"/>
      <c r="G104" s="20"/>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78</v>
      </c>
      <c r="C105" s="20"/>
      <c r="D105" s="20"/>
      <c r="E105" s="20"/>
      <c r="F105" s="20"/>
      <c r="G105" s="20"/>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78</v>
      </c>
      <c r="C106" s="20"/>
      <c r="D106" s="20"/>
      <c r="E106" s="20"/>
      <c r="F106" s="20"/>
      <c r="G106" s="20"/>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78</v>
      </c>
      <c r="C107" s="20"/>
      <c r="D107" s="20"/>
      <c r="E107" s="20"/>
      <c r="F107" s="20"/>
      <c r="G107" s="20"/>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76" t="s">
        <v>78</v>
      </c>
      <c r="C108" s="20"/>
      <c r="D108" s="20"/>
      <c r="E108" s="20"/>
      <c r="F108" s="20"/>
      <c r="G108" s="20"/>
      <c r="H108" s="35" t="s">
        <v>30</v>
      </c>
      <c r="I108" s="20"/>
      <c r="J108" s="20"/>
      <c r="K108" s="20"/>
      <c r="L108" s="20"/>
      <c r="M108" s="20"/>
      <c r="N108" s="20"/>
      <c r="O108" s="20"/>
      <c r="P108" s="20"/>
      <c r="Q108" s="20"/>
      <c r="R108" s="15"/>
      <c r="S108" s="15"/>
      <c r="T108" s="15"/>
      <c r="U108" s="15"/>
      <c r="V108" s="15"/>
      <c r="W108" s="15"/>
      <c r="X108" s="15"/>
      <c r="Y108" s="15"/>
      <c r="Z108" s="15"/>
      <c r="AA108" s="15"/>
    </row>
    <row r="109" spans="1:27" ht="12.75">
      <c r="A109" s="273"/>
      <c r="B109" s="76" t="s">
        <v>522</v>
      </c>
      <c r="C109" s="20"/>
      <c r="D109" s="20"/>
      <c r="E109" s="20"/>
      <c r="F109" s="20"/>
      <c r="G109" s="76"/>
      <c r="H109" s="50"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522</v>
      </c>
      <c r="C110" s="20"/>
      <c r="D110" s="20"/>
      <c r="E110" s="20"/>
      <c r="F110" s="20"/>
      <c r="G110" s="20"/>
      <c r="H110" s="50"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522</v>
      </c>
      <c r="C111" s="20"/>
      <c r="D111" s="20"/>
      <c r="E111" s="20"/>
      <c r="F111" s="20"/>
      <c r="G111" s="76"/>
      <c r="H111" s="50"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522</v>
      </c>
      <c r="C112" s="20"/>
      <c r="D112" s="20"/>
      <c r="E112" s="20"/>
      <c r="F112" s="20"/>
      <c r="G112" s="20"/>
      <c r="H112" s="50"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522</v>
      </c>
      <c r="C113" s="20"/>
      <c r="D113" s="20"/>
      <c r="E113" s="20"/>
      <c r="F113" s="20"/>
      <c r="G113" s="20"/>
      <c r="H113" s="35" t="s">
        <v>38</v>
      </c>
      <c r="I113" s="20"/>
      <c r="J113" s="20"/>
      <c r="K113" s="20"/>
      <c r="L113" s="20"/>
      <c r="M113" s="20"/>
      <c r="N113" s="20"/>
      <c r="O113" s="20"/>
      <c r="P113" s="20"/>
      <c r="Q113" s="20"/>
      <c r="R113" s="15"/>
      <c r="S113" s="15"/>
      <c r="T113" s="15"/>
      <c r="U113" s="15"/>
      <c r="V113" s="15"/>
      <c r="W113" s="15"/>
      <c r="X113" s="15"/>
      <c r="Y113" s="15"/>
      <c r="Z113" s="15"/>
      <c r="AA113" s="15"/>
    </row>
    <row r="114" spans="1:27" ht="165.75">
      <c r="A114" s="272">
        <v>45756</v>
      </c>
      <c r="B114" s="76" t="s">
        <v>640</v>
      </c>
      <c r="C114" s="20" t="s">
        <v>18</v>
      </c>
      <c r="D114" s="20" t="s">
        <v>19</v>
      </c>
      <c r="E114" s="20" t="s">
        <v>1181</v>
      </c>
      <c r="F114" s="20"/>
      <c r="G114" s="20" t="s">
        <v>1182</v>
      </c>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640</v>
      </c>
      <c r="C115" s="20" t="s">
        <v>18</v>
      </c>
      <c r="D115" s="20" t="s">
        <v>19</v>
      </c>
      <c r="E115" s="20" t="s">
        <v>1183</v>
      </c>
      <c r="F115" s="20"/>
      <c r="G115" s="20" t="s">
        <v>1184</v>
      </c>
      <c r="H115" s="35" t="s">
        <v>22</v>
      </c>
      <c r="I115" s="20"/>
      <c r="J115" s="20"/>
      <c r="K115" s="20"/>
      <c r="L115" s="20"/>
      <c r="M115" s="20"/>
      <c r="N115" s="20"/>
      <c r="O115" s="20"/>
      <c r="P115" s="20"/>
      <c r="Q115" s="20"/>
      <c r="R115" s="15"/>
      <c r="S115" s="15"/>
      <c r="T115" s="15"/>
      <c r="U115" s="15"/>
      <c r="V115" s="15"/>
      <c r="W115" s="15"/>
      <c r="X115" s="15"/>
      <c r="Y115" s="15"/>
      <c r="Z115" s="15"/>
      <c r="AA115" s="15"/>
    </row>
    <row r="116" spans="1:27" ht="63.75">
      <c r="A116" s="273"/>
      <c r="B116" s="76" t="s">
        <v>640</v>
      </c>
      <c r="C116" s="20" t="s">
        <v>308</v>
      </c>
      <c r="D116" s="20" t="s">
        <v>19</v>
      </c>
      <c r="E116" s="20"/>
      <c r="F116" s="65" t="s">
        <v>1185</v>
      </c>
      <c r="G116" s="20" t="s">
        <v>1186</v>
      </c>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640</v>
      </c>
      <c r="C117" s="20"/>
      <c r="D117" s="20"/>
      <c r="E117" s="20"/>
      <c r="F117" s="20"/>
      <c r="G117" s="20"/>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78</v>
      </c>
      <c r="C118" s="20"/>
      <c r="D118" s="20"/>
      <c r="E118" s="20"/>
      <c r="F118" s="20"/>
      <c r="G118" s="20"/>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76" t="s">
        <v>78</v>
      </c>
      <c r="C119" s="20"/>
      <c r="D119" s="20"/>
      <c r="E119" s="20"/>
      <c r="F119" s="20"/>
      <c r="G119" s="20"/>
      <c r="H119" s="35" t="s">
        <v>27</v>
      </c>
      <c r="I119" s="20"/>
      <c r="J119" s="20"/>
      <c r="K119" s="20"/>
      <c r="L119" s="20"/>
      <c r="M119" s="20"/>
      <c r="N119" s="20"/>
      <c r="O119" s="20"/>
      <c r="P119" s="20"/>
      <c r="Q119" s="20"/>
      <c r="R119" s="15"/>
      <c r="S119" s="15"/>
      <c r="T119" s="15"/>
      <c r="U119" s="15"/>
      <c r="V119" s="15"/>
      <c r="W119" s="15"/>
      <c r="X119" s="15"/>
      <c r="Y119" s="15"/>
      <c r="Z119" s="15"/>
      <c r="AA119" s="15"/>
    </row>
    <row r="120" spans="1:27" ht="12.75">
      <c r="A120" s="273"/>
      <c r="B120" s="76" t="s">
        <v>78</v>
      </c>
      <c r="C120" s="20"/>
      <c r="D120" s="20"/>
      <c r="E120" s="20"/>
      <c r="F120" s="20"/>
      <c r="G120" s="20"/>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78</v>
      </c>
      <c r="C121" s="20"/>
      <c r="D121" s="20"/>
      <c r="E121" s="47"/>
      <c r="F121" s="47"/>
      <c r="G121" s="20"/>
      <c r="H121" s="35" t="s">
        <v>29</v>
      </c>
      <c r="I121" s="47"/>
      <c r="J121" s="47"/>
      <c r="K121" s="47"/>
      <c r="L121" s="47"/>
      <c r="M121" s="20"/>
      <c r="N121" s="47"/>
      <c r="O121" s="47"/>
      <c r="P121" s="47"/>
      <c r="Q121" s="47"/>
      <c r="R121" s="48"/>
      <c r="S121" s="48"/>
      <c r="T121" s="48"/>
      <c r="U121" s="48"/>
      <c r="V121" s="48"/>
      <c r="W121" s="48"/>
      <c r="X121" s="48"/>
      <c r="Y121" s="48"/>
      <c r="Z121" s="48"/>
      <c r="AA121" s="48"/>
    </row>
    <row r="122" spans="1:27" ht="102">
      <c r="A122" s="273"/>
      <c r="B122" s="76" t="s">
        <v>78</v>
      </c>
      <c r="C122" s="20" t="s">
        <v>355</v>
      </c>
      <c r="D122" s="20" t="s">
        <v>19</v>
      </c>
      <c r="E122" s="20"/>
      <c r="F122" s="20"/>
      <c r="G122" s="20" t="s">
        <v>1187</v>
      </c>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522</v>
      </c>
      <c r="C123" s="20"/>
      <c r="D123" s="20"/>
      <c r="E123" s="20"/>
      <c r="F123" s="20"/>
      <c r="G123" s="20"/>
      <c r="H123" s="50"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522</v>
      </c>
      <c r="C124" s="20"/>
      <c r="D124" s="20"/>
      <c r="E124" s="20"/>
      <c r="F124" s="20"/>
      <c r="G124" s="20"/>
      <c r="H124" s="50"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78</v>
      </c>
      <c r="C125" s="20"/>
      <c r="D125" s="20"/>
      <c r="E125" s="20"/>
      <c r="F125" s="20"/>
      <c r="G125" s="20"/>
      <c r="H125" s="50"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78</v>
      </c>
      <c r="C126" s="20"/>
      <c r="D126" s="20"/>
      <c r="E126" s="20"/>
      <c r="F126" s="20"/>
      <c r="G126" s="20"/>
      <c r="H126" s="50"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78</v>
      </c>
      <c r="C127" s="20"/>
      <c r="D127" s="20"/>
      <c r="E127" s="20"/>
      <c r="F127" s="78"/>
      <c r="G127" s="20"/>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45757</v>
      </c>
      <c r="B128" s="76" t="s">
        <v>640</v>
      </c>
      <c r="C128" s="20"/>
      <c r="D128" s="20"/>
      <c r="E128" s="20"/>
      <c r="F128" s="20"/>
      <c r="G128" s="20"/>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640</v>
      </c>
      <c r="C129" s="20"/>
      <c r="D129" s="20"/>
      <c r="E129" s="20"/>
      <c r="F129" s="20"/>
      <c r="G129" s="20"/>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640</v>
      </c>
      <c r="C130" s="20"/>
      <c r="D130" s="20"/>
      <c r="E130" s="20"/>
      <c r="F130" s="20"/>
      <c r="G130" s="20"/>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640</v>
      </c>
      <c r="C131" s="20"/>
      <c r="D131" s="20"/>
      <c r="E131" s="20"/>
      <c r="F131" s="20"/>
      <c r="G131" s="20"/>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78</v>
      </c>
      <c r="C132" s="20"/>
      <c r="D132" s="20"/>
      <c r="E132" s="20"/>
      <c r="F132" s="20"/>
      <c r="G132" s="76"/>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78</v>
      </c>
      <c r="C133" s="20"/>
      <c r="D133" s="20"/>
      <c r="E133" s="20"/>
      <c r="F133" s="20"/>
      <c r="G133" s="20"/>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78</v>
      </c>
      <c r="C134" s="20"/>
      <c r="D134" s="20"/>
      <c r="E134" s="20"/>
      <c r="F134" s="20"/>
      <c r="G134" s="20"/>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78</v>
      </c>
      <c r="C135" s="20"/>
      <c r="D135" s="20"/>
      <c r="E135" s="20"/>
      <c r="F135" s="20"/>
      <c r="G135" s="20"/>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78</v>
      </c>
      <c r="C136" s="20"/>
      <c r="D136" s="20"/>
      <c r="E136" s="20"/>
      <c r="F136" s="20"/>
      <c r="G136" s="20"/>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522</v>
      </c>
      <c r="C137" s="20"/>
      <c r="D137" s="20"/>
      <c r="E137" s="20"/>
      <c r="F137" s="20"/>
      <c r="G137" s="20"/>
      <c r="H137" s="50"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522</v>
      </c>
      <c r="C138" s="20"/>
      <c r="D138" s="20"/>
      <c r="E138" s="20"/>
      <c r="F138" s="20"/>
      <c r="G138" s="20"/>
      <c r="H138" s="50"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78</v>
      </c>
      <c r="C139" s="20"/>
      <c r="D139" s="20"/>
      <c r="E139" s="78"/>
      <c r="F139" s="20"/>
      <c r="G139" s="20"/>
      <c r="H139" s="50"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78</v>
      </c>
      <c r="C140" s="20"/>
      <c r="D140" s="20"/>
      <c r="E140" s="20"/>
      <c r="F140" s="20"/>
      <c r="G140" s="20"/>
      <c r="H140" s="50"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78</v>
      </c>
      <c r="C141" s="20"/>
      <c r="D141" s="20"/>
      <c r="E141" s="20"/>
      <c r="F141" s="20"/>
      <c r="G141" s="20"/>
      <c r="H141" s="35" t="s">
        <v>38</v>
      </c>
      <c r="I141" s="20"/>
      <c r="J141" s="20"/>
      <c r="K141" s="20"/>
      <c r="L141" s="20"/>
      <c r="M141" s="20"/>
      <c r="N141" s="20"/>
      <c r="O141" s="20"/>
      <c r="P141" s="20"/>
      <c r="Q141" s="20"/>
      <c r="R141" s="15"/>
      <c r="S141" s="15"/>
      <c r="T141" s="15"/>
      <c r="U141" s="15"/>
      <c r="V141" s="15"/>
      <c r="W141" s="15"/>
      <c r="X141" s="15"/>
      <c r="Y141" s="15"/>
      <c r="Z141" s="15"/>
      <c r="AA141" s="15"/>
    </row>
    <row r="142" spans="1:27" ht="38.25">
      <c r="A142" s="272">
        <v>45758</v>
      </c>
      <c r="B142" s="76" t="s">
        <v>640</v>
      </c>
      <c r="C142" s="20" t="s">
        <v>18</v>
      </c>
      <c r="D142" s="20" t="s">
        <v>19</v>
      </c>
      <c r="E142" s="20"/>
      <c r="F142" s="20"/>
      <c r="G142" s="20" t="s">
        <v>1188</v>
      </c>
      <c r="H142" s="34" t="s">
        <v>17</v>
      </c>
      <c r="I142" s="20"/>
      <c r="J142" s="20"/>
      <c r="K142" s="20"/>
      <c r="L142" s="20"/>
      <c r="M142" s="20"/>
      <c r="N142" s="20"/>
      <c r="O142" s="20"/>
      <c r="P142" s="20"/>
      <c r="Q142" s="20"/>
      <c r="R142" s="15"/>
      <c r="S142" s="15"/>
      <c r="T142" s="15"/>
      <c r="U142" s="15"/>
      <c r="V142" s="15"/>
      <c r="W142" s="15"/>
      <c r="X142" s="15"/>
      <c r="Y142" s="15"/>
      <c r="Z142" s="15"/>
      <c r="AA142" s="15"/>
    </row>
    <row r="143" spans="1:27" ht="25.5">
      <c r="A143" s="273"/>
      <c r="B143" s="76" t="s">
        <v>640</v>
      </c>
      <c r="C143" s="20" t="s">
        <v>18</v>
      </c>
      <c r="D143" s="20" t="s">
        <v>19</v>
      </c>
      <c r="E143" s="20"/>
      <c r="F143" s="20"/>
      <c r="G143" s="20" t="s">
        <v>1189</v>
      </c>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640</v>
      </c>
      <c r="C144" s="20" t="s">
        <v>54</v>
      </c>
      <c r="D144" s="20" t="s">
        <v>19</v>
      </c>
      <c r="E144" s="20"/>
      <c r="F144" s="20"/>
      <c r="G144" s="20" t="s">
        <v>1190</v>
      </c>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640</v>
      </c>
      <c r="C145" s="20"/>
      <c r="D145" s="20"/>
      <c r="E145" s="20"/>
      <c r="F145" s="20"/>
      <c r="G145" s="20"/>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640</v>
      </c>
      <c r="C146" s="20"/>
      <c r="D146" s="20"/>
      <c r="E146" s="20"/>
      <c r="F146" s="20"/>
      <c r="G146" s="20"/>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78</v>
      </c>
      <c r="C147" s="20"/>
      <c r="D147" s="20"/>
      <c r="E147" s="20"/>
      <c r="F147" s="20"/>
      <c r="G147" s="76"/>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78</v>
      </c>
      <c r="C148" s="20"/>
      <c r="D148" s="20"/>
      <c r="E148" s="20"/>
      <c r="F148" s="20"/>
      <c r="G148" s="76"/>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78</v>
      </c>
      <c r="C149" s="20"/>
      <c r="D149" s="20"/>
      <c r="E149" s="20"/>
      <c r="F149" s="20"/>
      <c r="G149" s="20"/>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522</v>
      </c>
      <c r="C150" s="20"/>
      <c r="D150" s="20"/>
      <c r="E150" s="20"/>
      <c r="F150" s="20"/>
      <c r="G150" s="20"/>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522</v>
      </c>
      <c r="C151" s="20"/>
      <c r="D151" s="20"/>
      <c r="E151" s="20"/>
      <c r="F151" s="20"/>
      <c r="G151" s="20"/>
      <c r="H151" s="50"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522</v>
      </c>
      <c r="C152" s="20"/>
      <c r="D152" s="20"/>
      <c r="E152" s="20"/>
      <c r="F152" s="20"/>
      <c r="G152" s="20"/>
      <c r="H152" s="50"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1119</v>
      </c>
      <c r="C153" s="20"/>
      <c r="D153" s="20"/>
      <c r="E153" s="20"/>
      <c r="F153" s="20"/>
      <c r="G153" s="20"/>
      <c r="H153" s="50"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1119</v>
      </c>
      <c r="C154" s="20"/>
      <c r="D154" s="20"/>
      <c r="E154" s="20"/>
      <c r="F154" s="20"/>
      <c r="G154" s="20"/>
      <c r="H154" s="50"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1119</v>
      </c>
      <c r="C155" s="20"/>
      <c r="D155" s="20"/>
      <c r="E155" s="20"/>
      <c r="F155" s="20"/>
      <c r="G155" s="20"/>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45759</v>
      </c>
      <c r="B156" s="76" t="s">
        <v>78</v>
      </c>
      <c r="C156" s="20"/>
      <c r="D156" s="20"/>
      <c r="E156" s="20"/>
      <c r="F156" s="20"/>
      <c r="G156" s="20"/>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78</v>
      </c>
      <c r="C157" s="20"/>
      <c r="D157" s="20"/>
      <c r="E157" s="20"/>
      <c r="F157" s="20"/>
      <c r="G157" s="20"/>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78</v>
      </c>
      <c r="C158" s="20"/>
      <c r="D158" s="20"/>
      <c r="E158" s="20"/>
      <c r="F158" s="20"/>
      <c r="G158" s="20"/>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78</v>
      </c>
      <c r="C159" s="20"/>
      <c r="D159" s="20"/>
      <c r="E159" s="20"/>
      <c r="F159" s="20"/>
      <c r="G159" s="20"/>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78</v>
      </c>
      <c r="C160" s="20"/>
      <c r="D160" s="20"/>
      <c r="E160" s="20"/>
      <c r="F160" s="78"/>
      <c r="G160" s="20"/>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78</v>
      </c>
      <c r="C161" s="20"/>
      <c r="D161" s="20"/>
      <c r="E161" s="20"/>
      <c r="F161" s="20"/>
      <c r="G161" s="20"/>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78</v>
      </c>
      <c r="C162" s="20"/>
      <c r="D162" s="20"/>
      <c r="E162" s="20"/>
      <c r="F162" s="20"/>
      <c r="G162" s="20"/>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78</v>
      </c>
      <c r="C163" s="20"/>
      <c r="D163" s="20"/>
      <c r="E163" s="20"/>
      <c r="F163" s="20"/>
      <c r="G163" s="20"/>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78</v>
      </c>
      <c r="C164" s="20"/>
      <c r="D164" s="20"/>
      <c r="E164" s="20"/>
      <c r="F164" s="20"/>
      <c r="G164" s="20"/>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522</v>
      </c>
      <c r="C165" s="20" t="s">
        <v>41</v>
      </c>
      <c r="D165" s="20" t="s">
        <v>19</v>
      </c>
      <c r="E165" s="78"/>
      <c r="F165" s="20"/>
      <c r="G165" s="76" t="s">
        <v>1191</v>
      </c>
      <c r="H165" s="50"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522</v>
      </c>
      <c r="C166" s="20"/>
      <c r="D166" s="20"/>
      <c r="E166" s="20"/>
      <c r="F166" s="20"/>
      <c r="G166" s="20"/>
      <c r="H166" s="50"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78</v>
      </c>
      <c r="C167" s="20"/>
      <c r="D167" s="20"/>
      <c r="E167" s="20"/>
      <c r="F167" s="20"/>
      <c r="G167" s="20"/>
      <c r="H167" s="50"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78</v>
      </c>
      <c r="C168" s="20"/>
      <c r="D168" s="20"/>
      <c r="E168" s="20"/>
      <c r="F168" s="20"/>
      <c r="G168" s="20"/>
      <c r="H168" s="50"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78</v>
      </c>
      <c r="C169" s="20"/>
      <c r="D169" s="20"/>
      <c r="E169" s="20"/>
      <c r="F169" s="20"/>
      <c r="G169" s="76"/>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45760</v>
      </c>
      <c r="B170" s="76" t="s">
        <v>78</v>
      </c>
      <c r="C170" s="20"/>
      <c r="D170" s="20"/>
      <c r="E170" s="20"/>
      <c r="F170" s="20"/>
      <c r="G170" s="20"/>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78</v>
      </c>
      <c r="C171" s="20"/>
      <c r="D171" s="20"/>
      <c r="E171" s="78"/>
      <c r="F171" s="78"/>
      <c r="G171" s="20"/>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522</v>
      </c>
      <c r="C172" s="20"/>
      <c r="D172" s="20"/>
      <c r="E172" s="78"/>
      <c r="F172" s="78"/>
      <c r="G172" s="20"/>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522</v>
      </c>
      <c r="C173" s="20" t="s">
        <v>102</v>
      </c>
      <c r="D173" s="20" t="s">
        <v>19</v>
      </c>
      <c r="E173" s="88"/>
      <c r="F173" s="78"/>
      <c r="G173" s="20" t="s">
        <v>1192</v>
      </c>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1119</v>
      </c>
      <c r="C174" s="20" t="s">
        <v>18</v>
      </c>
      <c r="D174" s="20" t="s">
        <v>19</v>
      </c>
      <c r="E174" s="78"/>
      <c r="F174" s="139" t="s">
        <v>1193</v>
      </c>
      <c r="G174" s="20" t="s">
        <v>1194</v>
      </c>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1119</v>
      </c>
      <c r="C175" s="20"/>
      <c r="D175" s="20"/>
      <c r="E175" s="20"/>
      <c r="F175" s="20"/>
      <c r="G175" s="20"/>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1119</v>
      </c>
      <c r="C176" s="20"/>
      <c r="D176" s="20"/>
      <c r="E176" s="20"/>
      <c r="F176" s="20"/>
      <c r="G176" s="76"/>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1119</v>
      </c>
      <c r="C177" s="20"/>
      <c r="D177" s="20"/>
      <c r="E177" s="20"/>
      <c r="F177" s="20"/>
      <c r="G177" s="20"/>
      <c r="H177" s="50" t="s">
        <v>29</v>
      </c>
      <c r="I177" s="20"/>
      <c r="J177" s="20"/>
      <c r="K177" s="20"/>
      <c r="L177" s="20"/>
      <c r="M177" s="20"/>
      <c r="N177" s="20"/>
      <c r="O177" s="20"/>
      <c r="P177" s="20"/>
      <c r="Q177" s="20"/>
      <c r="R177" s="15"/>
      <c r="S177" s="15"/>
      <c r="T177" s="15"/>
      <c r="U177" s="15"/>
      <c r="V177" s="15"/>
      <c r="W177" s="15"/>
      <c r="X177" s="15"/>
      <c r="Y177" s="15"/>
      <c r="Z177" s="15"/>
      <c r="AA177" s="15"/>
    </row>
    <row r="178" spans="1:27" ht="280.5">
      <c r="A178" s="273"/>
      <c r="B178" s="76" t="s">
        <v>1119</v>
      </c>
      <c r="C178" s="20" t="s">
        <v>41</v>
      </c>
      <c r="D178" s="20" t="s">
        <v>19</v>
      </c>
      <c r="E178" s="20"/>
      <c r="F178" s="20" t="s">
        <v>1195</v>
      </c>
      <c r="G178" s="20" t="s">
        <v>1196</v>
      </c>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78</v>
      </c>
      <c r="C179" s="20"/>
      <c r="D179" s="20"/>
      <c r="E179" s="20"/>
      <c r="F179" s="20"/>
      <c r="G179" s="20"/>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78</v>
      </c>
      <c r="C180" s="20"/>
      <c r="D180" s="20"/>
      <c r="E180" s="20"/>
      <c r="F180" s="20"/>
      <c r="G180" s="20"/>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78</v>
      </c>
      <c r="C181" s="20"/>
      <c r="D181" s="20"/>
      <c r="E181" s="20"/>
      <c r="F181" s="20"/>
      <c r="G181" s="20"/>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78</v>
      </c>
      <c r="C182" s="20"/>
      <c r="D182" s="20"/>
      <c r="E182" s="20"/>
      <c r="F182" s="20"/>
      <c r="G182" s="20"/>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78</v>
      </c>
      <c r="C183" s="20"/>
      <c r="D183" s="20"/>
      <c r="E183" s="20"/>
      <c r="F183" s="20"/>
      <c r="G183" s="20"/>
      <c r="H183" s="51" t="s">
        <v>38</v>
      </c>
      <c r="I183" s="20"/>
      <c r="J183" s="20"/>
      <c r="K183" s="20"/>
      <c r="L183" s="20"/>
      <c r="M183" s="20"/>
      <c r="N183" s="20"/>
      <c r="O183" s="20"/>
      <c r="P183" s="20"/>
      <c r="Q183" s="20"/>
      <c r="R183" s="15"/>
      <c r="S183" s="15"/>
      <c r="T183" s="15"/>
      <c r="U183" s="15"/>
      <c r="V183" s="15"/>
      <c r="W183" s="15"/>
      <c r="X183" s="15"/>
      <c r="Y183" s="15"/>
      <c r="Z183" s="15"/>
      <c r="AA183" s="15"/>
    </row>
    <row r="184" spans="1:27" ht="409.5">
      <c r="A184" s="272">
        <v>45761</v>
      </c>
      <c r="B184" s="76" t="s">
        <v>640</v>
      </c>
      <c r="C184" s="20" t="s">
        <v>18</v>
      </c>
      <c r="D184" s="20" t="s">
        <v>19</v>
      </c>
      <c r="E184" s="20" t="s">
        <v>1197</v>
      </c>
      <c r="F184" s="20"/>
      <c r="G184" s="20" t="s">
        <v>1198</v>
      </c>
      <c r="H184" s="55" t="s">
        <v>17</v>
      </c>
      <c r="I184" s="20"/>
      <c r="J184" s="20"/>
      <c r="K184" s="20"/>
      <c r="L184" s="20"/>
      <c r="M184" s="20"/>
      <c r="N184" s="20"/>
      <c r="O184" s="20"/>
      <c r="P184" s="20"/>
      <c r="Q184" s="20"/>
      <c r="R184" s="15"/>
      <c r="S184" s="15"/>
      <c r="T184" s="15"/>
      <c r="U184" s="15"/>
      <c r="V184" s="15"/>
      <c r="W184" s="15"/>
      <c r="X184" s="15"/>
      <c r="Y184" s="15"/>
      <c r="Z184" s="15"/>
      <c r="AA184" s="15"/>
    </row>
    <row r="185" spans="1:27" ht="76.5">
      <c r="A185" s="273"/>
      <c r="B185" s="76" t="s">
        <v>640</v>
      </c>
      <c r="C185" s="20" t="s">
        <v>18</v>
      </c>
      <c r="D185" s="20" t="s">
        <v>19</v>
      </c>
      <c r="E185" s="20" t="s">
        <v>1199</v>
      </c>
      <c r="F185" s="20"/>
      <c r="G185" s="119" t="s">
        <v>1200</v>
      </c>
      <c r="H185" s="52" t="s">
        <v>22</v>
      </c>
      <c r="I185" s="20"/>
      <c r="J185" s="20"/>
      <c r="K185" s="20"/>
      <c r="L185" s="20"/>
      <c r="M185" s="20"/>
      <c r="N185" s="20"/>
      <c r="O185" s="20"/>
      <c r="P185" s="20"/>
      <c r="Q185" s="20"/>
      <c r="R185" s="15"/>
      <c r="S185" s="15"/>
      <c r="T185" s="15"/>
      <c r="U185" s="15"/>
      <c r="V185" s="15"/>
      <c r="W185" s="15"/>
      <c r="X185" s="15"/>
      <c r="Y185" s="15"/>
      <c r="Z185" s="15"/>
      <c r="AA185" s="15"/>
    </row>
    <row r="186" spans="1:27" ht="76.5">
      <c r="A186" s="273"/>
      <c r="B186" s="76" t="s">
        <v>640</v>
      </c>
      <c r="C186" s="20" t="s">
        <v>18</v>
      </c>
      <c r="D186" s="20" t="s">
        <v>19</v>
      </c>
      <c r="E186" s="20" t="s">
        <v>1199</v>
      </c>
      <c r="F186" s="78"/>
      <c r="G186" s="20" t="s">
        <v>1201</v>
      </c>
      <c r="H186" s="52" t="s">
        <v>24</v>
      </c>
      <c r="I186" s="20"/>
      <c r="J186" s="20"/>
      <c r="K186" s="20"/>
      <c r="L186" s="20"/>
      <c r="M186" s="20"/>
      <c r="N186" s="20"/>
      <c r="O186" s="20"/>
      <c r="P186" s="20"/>
      <c r="Q186" s="20"/>
      <c r="R186" s="15"/>
      <c r="S186" s="15"/>
      <c r="T186" s="15"/>
      <c r="U186" s="15"/>
      <c r="V186" s="15"/>
      <c r="W186" s="15"/>
      <c r="X186" s="15"/>
      <c r="Y186" s="15"/>
      <c r="Z186" s="15"/>
      <c r="AA186" s="15"/>
    </row>
    <row r="187" spans="1:27" ht="153">
      <c r="A187" s="273"/>
      <c r="B187" s="76" t="s">
        <v>640</v>
      </c>
      <c r="C187" s="20" t="s">
        <v>18</v>
      </c>
      <c r="D187" s="20" t="s">
        <v>19</v>
      </c>
      <c r="E187" s="20" t="s">
        <v>1202</v>
      </c>
      <c r="F187" s="20"/>
      <c r="G187" s="20" t="s">
        <v>1203</v>
      </c>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78</v>
      </c>
      <c r="C188" s="20"/>
      <c r="D188" s="20"/>
      <c r="E188" s="76"/>
      <c r="F188" s="20"/>
      <c r="G188" s="76"/>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76" t="s">
        <v>78</v>
      </c>
      <c r="C189" s="20"/>
      <c r="D189" s="20"/>
      <c r="E189" s="20"/>
      <c r="F189" s="20"/>
      <c r="G189" s="20"/>
      <c r="H189" s="52" t="s">
        <v>27</v>
      </c>
      <c r="I189" s="20"/>
      <c r="J189" s="20"/>
      <c r="K189" s="20"/>
      <c r="L189" s="20"/>
      <c r="M189" s="20"/>
      <c r="N189" s="20"/>
      <c r="O189" s="20"/>
      <c r="P189" s="20"/>
      <c r="Q189" s="20"/>
      <c r="R189" s="15"/>
      <c r="S189" s="15"/>
      <c r="T189" s="15"/>
      <c r="U189" s="15"/>
      <c r="V189" s="15"/>
      <c r="W189" s="15"/>
      <c r="X189" s="15"/>
      <c r="Y189" s="15"/>
      <c r="Z189" s="15"/>
      <c r="AA189" s="15"/>
    </row>
    <row r="190" spans="1:27" ht="12.75">
      <c r="A190" s="273"/>
      <c r="B190" s="76" t="s">
        <v>78</v>
      </c>
      <c r="C190" s="20"/>
      <c r="D190" s="20"/>
      <c r="E190" s="20"/>
      <c r="F190" s="15"/>
      <c r="G190" s="20"/>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78</v>
      </c>
      <c r="C191" s="20"/>
      <c r="D191" s="20"/>
      <c r="E191" s="20"/>
      <c r="F191" s="20"/>
      <c r="G191" s="20"/>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78</v>
      </c>
      <c r="C192" s="20"/>
      <c r="D192" s="20"/>
      <c r="E192" s="20"/>
      <c r="F192" s="20"/>
      <c r="G192" s="20"/>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522</v>
      </c>
      <c r="C193" s="20"/>
      <c r="D193" s="20"/>
      <c r="E193" s="20"/>
      <c r="F193" s="20"/>
      <c r="G193" s="20"/>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522</v>
      </c>
      <c r="C194" s="20"/>
      <c r="D194" s="20"/>
      <c r="E194" s="20"/>
      <c r="F194" s="20"/>
      <c r="G194" s="20"/>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1119</v>
      </c>
      <c r="C195" s="20"/>
      <c r="D195" s="20"/>
      <c r="E195" s="20"/>
      <c r="F195" s="20"/>
      <c r="G195" s="20"/>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1119</v>
      </c>
      <c r="C196" s="20"/>
      <c r="D196" s="20"/>
      <c r="E196" s="20"/>
      <c r="F196" s="20"/>
      <c r="G196" s="20"/>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1119</v>
      </c>
      <c r="C197" s="20"/>
      <c r="D197" s="20"/>
      <c r="E197" s="20"/>
      <c r="F197" s="20"/>
      <c r="G197" s="20"/>
      <c r="H197" s="54" t="s">
        <v>38</v>
      </c>
      <c r="I197" s="20"/>
      <c r="J197" s="20"/>
      <c r="K197" s="20"/>
      <c r="L197" s="20"/>
      <c r="M197" s="20"/>
      <c r="N197" s="20"/>
      <c r="O197" s="20"/>
      <c r="P197" s="20"/>
      <c r="Q197" s="20"/>
      <c r="R197" s="15"/>
      <c r="S197" s="15"/>
      <c r="T197" s="15"/>
      <c r="U197" s="15"/>
      <c r="V197" s="15"/>
      <c r="W197" s="15"/>
      <c r="X197" s="15"/>
      <c r="Y197" s="15"/>
      <c r="Z197" s="15"/>
      <c r="AA197" s="15"/>
    </row>
    <row r="198" spans="1:27" ht="89.25">
      <c r="A198" s="272">
        <v>45762</v>
      </c>
      <c r="B198" s="76" t="s">
        <v>640</v>
      </c>
      <c r="C198" s="20" t="s">
        <v>18</v>
      </c>
      <c r="D198" s="20" t="s">
        <v>19</v>
      </c>
      <c r="E198" s="20" t="s">
        <v>1204</v>
      </c>
      <c r="F198" s="20" t="s">
        <v>1205</v>
      </c>
      <c r="G198" s="20" t="s">
        <v>1206</v>
      </c>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640</v>
      </c>
      <c r="C199" s="20"/>
      <c r="D199" s="20"/>
      <c r="E199" s="20"/>
      <c r="F199" s="20"/>
      <c r="G199" s="121"/>
      <c r="H199" s="52" t="s">
        <v>22</v>
      </c>
      <c r="I199" s="20"/>
      <c r="J199" s="20"/>
      <c r="K199" s="20"/>
      <c r="L199" s="20"/>
      <c r="M199" s="20"/>
      <c r="N199" s="20"/>
      <c r="O199" s="20"/>
      <c r="P199" s="20"/>
      <c r="Q199" s="20"/>
      <c r="R199" s="15"/>
      <c r="S199" s="15"/>
      <c r="T199" s="15"/>
      <c r="U199" s="15"/>
      <c r="V199" s="15"/>
      <c r="W199" s="15"/>
      <c r="X199" s="15"/>
      <c r="Y199" s="15"/>
      <c r="Z199" s="15"/>
      <c r="AA199" s="15"/>
    </row>
    <row r="200" spans="1:27" ht="12.75">
      <c r="A200" s="273"/>
      <c r="B200" s="76" t="s">
        <v>640</v>
      </c>
      <c r="C200" s="20"/>
      <c r="D200" s="20"/>
      <c r="E200" s="20"/>
      <c r="F200" s="20"/>
      <c r="G200" s="121"/>
      <c r="H200" s="52" t="s">
        <v>24</v>
      </c>
      <c r="I200" s="20"/>
      <c r="J200" s="20"/>
      <c r="K200" s="20"/>
      <c r="L200" s="20"/>
      <c r="M200" s="20"/>
      <c r="N200" s="20"/>
      <c r="O200" s="20"/>
      <c r="P200" s="20"/>
      <c r="Q200" s="20"/>
      <c r="R200" s="15"/>
      <c r="S200" s="15"/>
      <c r="T200" s="15"/>
      <c r="U200" s="15"/>
      <c r="V200" s="15"/>
      <c r="W200" s="15"/>
      <c r="X200" s="15"/>
      <c r="Y200" s="15"/>
      <c r="Z200" s="15"/>
      <c r="AA200" s="15"/>
    </row>
    <row r="201" spans="1:27" ht="12.75">
      <c r="A201" s="273"/>
      <c r="B201" s="76" t="s">
        <v>640</v>
      </c>
      <c r="C201" s="20"/>
      <c r="D201" s="20"/>
      <c r="E201" s="20"/>
      <c r="F201" s="20"/>
      <c r="G201" s="20"/>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78</v>
      </c>
      <c r="C202" s="20"/>
      <c r="D202" s="20"/>
      <c r="E202" s="20"/>
      <c r="F202" s="20"/>
      <c r="G202" s="20"/>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v>
      </c>
      <c r="C203" s="20"/>
      <c r="D203" s="20"/>
      <c r="E203" s="20"/>
      <c r="F203" s="20"/>
      <c r="G203" s="76"/>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78</v>
      </c>
      <c r="C204" s="20"/>
      <c r="D204" s="20"/>
      <c r="E204" s="20"/>
      <c r="F204" s="20"/>
      <c r="G204" s="20"/>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v>
      </c>
      <c r="C205" s="20"/>
      <c r="D205" s="20"/>
      <c r="E205" s="20"/>
      <c r="F205" s="20"/>
      <c r="G205" s="20"/>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78</v>
      </c>
      <c r="C206" s="20"/>
      <c r="D206" s="20"/>
      <c r="E206" s="20"/>
      <c r="F206" s="20"/>
      <c r="G206" s="20"/>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76" t="s">
        <v>522</v>
      </c>
      <c r="C207" s="20"/>
      <c r="D207" s="20"/>
      <c r="E207" s="20"/>
      <c r="F207" s="76"/>
      <c r="G207" s="76"/>
      <c r="H207" s="52" t="s">
        <v>34</v>
      </c>
      <c r="I207" s="20"/>
      <c r="J207" s="20"/>
      <c r="K207" s="20"/>
      <c r="L207" s="20"/>
      <c r="M207" s="20"/>
      <c r="N207" s="20"/>
      <c r="O207" s="20"/>
      <c r="P207" s="20"/>
      <c r="Q207" s="20"/>
      <c r="R207" s="20"/>
      <c r="S207" s="15"/>
      <c r="T207" s="15"/>
      <c r="U207" s="15"/>
      <c r="V207" s="15"/>
      <c r="W207" s="15"/>
      <c r="X207" s="15"/>
      <c r="Y207" s="15"/>
      <c r="Z207" s="15"/>
      <c r="AA207" s="15"/>
    </row>
    <row r="208" spans="1:27" ht="12.75">
      <c r="A208" s="273"/>
      <c r="B208" s="76" t="s">
        <v>522</v>
      </c>
      <c r="C208" s="20"/>
      <c r="D208" s="20"/>
      <c r="E208" s="20"/>
      <c r="F208" s="20"/>
      <c r="G208" s="20"/>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522</v>
      </c>
      <c r="C209" s="20"/>
      <c r="D209" s="20"/>
      <c r="E209" s="20"/>
      <c r="F209" s="20"/>
      <c r="G209" s="76"/>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522</v>
      </c>
      <c r="C210" s="20"/>
      <c r="D210" s="20"/>
      <c r="E210" s="92"/>
      <c r="F210" s="20"/>
      <c r="G210" s="20"/>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522</v>
      </c>
      <c r="C211" s="20"/>
      <c r="D211" s="20"/>
      <c r="E211" s="20"/>
      <c r="F211" s="20"/>
      <c r="G211" s="20"/>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45763</v>
      </c>
      <c r="B212" s="76" t="s">
        <v>640</v>
      </c>
      <c r="C212" s="20"/>
      <c r="D212" s="20"/>
      <c r="E212" s="20"/>
      <c r="F212" s="20"/>
      <c r="G212" s="20"/>
      <c r="H212" s="55" t="s">
        <v>17</v>
      </c>
      <c r="I212" s="20"/>
      <c r="J212" s="20"/>
      <c r="K212" s="20"/>
      <c r="L212" s="20"/>
      <c r="M212" s="20"/>
      <c r="N212" s="20"/>
      <c r="O212" s="20"/>
      <c r="P212" s="20"/>
      <c r="Q212" s="20"/>
      <c r="R212" s="20"/>
      <c r="S212" s="15"/>
      <c r="T212" s="15"/>
      <c r="U212" s="15"/>
      <c r="V212" s="15"/>
      <c r="W212" s="15"/>
      <c r="X212" s="15"/>
      <c r="Y212" s="15"/>
      <c r="Z212" s="15"/>
      <c r="AA212" s="15"/>
    </row>
    <row r="213" spans="1:27" ht="12.75">
      <c r="A213" s="273"/>
      <c r="B213" s="76" t="s">
        <v>640</v>
      </c>
      <c r="C213" s="20"/>
      <c r="D213" s="20"/>
      <c r="E213" s="20"/>
      <c r="F213" s="20"/>
      <c r="G213" s="20"/>
      <c r="H213" s="52" t="s">
        <v>22</v>
      </c>
      <c r="I213" s="20"/>
      <c r="J213" s="20"/>
      <c r="K213" s="20"/>
      <c r="L213" s="20"/>
      <c r="M213" s="20"/>
      <c r="N213" s="20"/>
      <c r="O213" s="20"/>
      <c r="P213" s="20"/>
      <c r="Q213" s="20"/>
      <c r="R213" s="20"/>
      <c r="S213" s="15"/>
      <c r="T213" s="15"/>
      <c r="U213" s="15"/>
      <c r="V213" s="15"/>
      <c r="W213" s="15"/>
      <c r="X213" s="15"/>
      <c r="Y213" s="15"/>
      <c r="Z213" s="15"/>
      <c r="AA213" s="15"/>
    </row>
    <row r="214" spans="1:27" ht="114.75">
      <c r="A214" s="273"/>
      <c r="B214" s="76" t="s">
        <v>640</v>
      </c>
      <c r="C214" s="20" t="s">
        <v>18</v>
      </c>
      <c r="D214" s="20" t="s">
        <v>19</v>
      </c>
      <c r="E214" s="20" t="s">
        <v>1207</v>
      </c>
      <c r="F214" s="20"/>
      <c r="G214" s="20" t="s">
        <v>1208</v>
      </c>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640</v>
      </c>
      <c r="C215" s="20"/>
      <c r="D215" s="20"/>
      <c r="E215" s="20"/>
      <c r="F215" s="20"/>
      <c r="G215" s="20"/>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78</v>
      </c>
      <c r="C216" s="20"/>
      <c r="D216" s="20"/>
      <c r="E216" s="20"/>
      <c r="F216" s="20"/>
      <c r="G216" s="20"/>
      <c r="H216" s="52" t="s">
        <v>26</v>
      </c>
      <c r="I216" s="20"/>
      <c r="J216" s="20"/>
      <c r="K216" s="20"/>
      <c r="L216" s="20"/>
      <c r="M216" s="20"/>
      <c r="N216" s="20"/>
      <c r="O216" s="20"/>
      <c r="P216" s="20"/>
      <c r="Q216" s="20"/>
      <c r="R216" s="20"/>
      <c r="S216" s="15"/>
      <c r="T216" s="15"/>
      <c r="U216" s="15"/>
      <c r="V216" s="15"/>
      <c r="W216" s="15"/>
      <c r="X216" s="15"/>
      <c r="Y216" s="15"/>
      <c r="Z216" s="15"/>
      <c r="AA216" s="15"/>
    </row>
    <row r="217" spans="1:27" ht="14.25">
      <c r="A217" s="273"/>
      <c r="B217" s="76" t="s">
        <v>78</v>
      </c>
      <c r="C217" s="20"/>
      <c r="D217" s="20"/>
      <c r="E217" s="78"/>
      <c r="F217" s="20"/>
      <c r="G217" s="20"/>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78</v>
      </c>
      <c r="C218" s="20"/>
      <c r="D218" s="20"/>
      <c r="E218" s="20"/>
      <c r="F218" s="20"/>
      <c r="G218" s="20"/>
      <c r="H218" s="52" t="s">
        <v>28</v>
      </c>
      <c r="I218" s="20"/>
      <c r="J218" s="20"/>
      <c r="K218" s="20"/>
      <c r="L218" s="20"/>
      <c r="M218" s="20"/>
      <c r="N218" s="20"/>
      <c r="O218" s="20"/>
      <c r="P218" s="20"/>
      <c r="Q218" s="20"/>
      <c r="R218" s="20"/>
      <c r="S218" s="15"/>
      <c r="T218" s="15"/>
      <c r="U218" s="15"/>
      <c r="V218" s="15"/>
      <c r="W218" s="15"/>
      <c r="X218" s="15"/>
      <c r="Y218" s="15"/>
      <c r="Z218" s="15"/>
      <c r="AA218" s="15"/>
    </row>
    <row r="219" spans="1:27" ht="15.75" customHeight="1">
      <c r="A219" s="273"/>
      <c r="B219" s="76" t="s">
        <v>78</v>
      </c>
      <c r="C219" s="20"/>
      <c r="D219" s="20"/>
      <c r="E219" s="20"/>
      <c r="F219" s="20"/>
      <c r="G219" s="20"/>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78</v>
      </c>
      <c r="C220" s="20"/>
      <c r="D220" s="20"/>
      <c r="E220" s="76"/>
      <c r="F220" s="20"/>
      <c r="G220" s="20"/>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522</v>
      </c>
      <c r="C221" s="20"/>
      <c r="D221" s="20"/>
      <c r="E221" s="20"/>
      <c r="F221" s="93"/>
      <c r="G221" s="20"/>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522</v>
      </c>
      <c r="C222" s="20"/>
      <c r="D222" s="20"/>
      <c r="E222" s="20"/>
      <c r="F222" s="20"/>
      <c r="G222" s="20"/>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78</v>
      </c>
      <c r="C223" s="20"/>
      <c r="D223" s="20"/>
      <c r="E223" s="20"/>
      <c r="F223" s="20"/>
      <c r="G223" s="20"/>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78</v>
      </c>
      <c r="C224" s="20"/>
      <c r="D224" s="20"/>
      <c r="E224" s="20"/>
      <c r="F224" s="20"/>
      <c r="G224" s="20"/>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v>
      </c>
      <c r="C225" s="20"/>
      <c r="D225" s="20"/>
      <c r="E225" s="20"/>
      <c r="F225" s="20"/>
      <c r="G225" s="20"/>
      <c r="H225" s="54" t="s">
        <v>38</v>
      </c>
      <c r="I225" s="20"/>
      <c r="J225" s="20"/>
      <c r="K225" s="20"/>
      <c r="L225" s="20"/>
      <c r="M225" s="20"/>
      <c r="N225" s="20"/>
      <c r="O225" s="20"/>
      <c r="P225" s="20"/>
      <c r="Q225" s="20"/>
      <c r="R225" s="20"/>
      <c r="S225" s="15"/>
      <c r="T225" s="15"/>
      <c r="U225" s="15"/>
      <c r="V225" s="15"/>
      <c r="W225" s="15"/>
      <c r="X225" s="15"/>
      <c r="Y225" s="15"/>
      <c r="Z225" s="15"/>
      <c r="AA225" s="15"/>
    </row>
    <row r="226" spans="1:27" ht="38.25">
      <c r="A226" s="272">
        <v>45764</v>
      </c>
      <c r="B226" s="76" t="s">
        <v>640</v>
      </c>
      <c r="C226" s="20" t="s">
        <v>18</v>
      </c>
      <c r="D226" s="20" t="s">
        <v>19</v>
      </c>
      <c r="E226" s="20" t="s">
        <v>1207</v>
      </c>
      <c r="F226" s="20"/>
      <c r="G226" s="20" t="s">
        <v>1209</v>
      </c>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640</v>
      </c>
      <c r="C227" s="20"/>
      <c r="D227" s="20"/>
      <c r="E227" s="20"/>
      <c r="F227" s="20"/>
      <c r="G227" s="20"/>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640</v>
      </c>
      <c r="C228" s="20"/>
      <c r="D228" s="20"/>
      <c r="E228" s="20"/>
      <c r="F228" s="20"/>
      <c r="G228" s="20"/>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640</v>
      </c>
      <c r="C229" s="20"/>
      <c r="D229" s="20"/>
      <c r="E229" s="20"/>
      <c r="F229" s="20"/>
      <c r="G229" s="20"/>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78</v>
      </c>
      <c r="C230" s="20"/>
      <c r="D230" s="20"/>
      <c r="E230" s="20"/>
      <c r="F230" s="20"/>
      <c r="G230" s="20"/>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78</v>
      </c>
      <c r="C231" s="20"/>
      <c r="D231" s="20"/>
      <c r="E231" s="20"/>
      <c r="F231" s="20"/>
      <c r="G231" s="20"/>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78</v>
      </c>
      <c r="C232" s="20"/>
      <c r="D232" s="20"/>
      <c r="E232" s="20"/>
      <c r="F232" s="20"/>
      <c r="G232" s="20"/>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78</v>
      </c>
      <c r="C233" s="20"/>
      <c r="D233" s="20"/>
      <c r="E233" s="20"/>
      <c r="F233" s="20"/>
      <c r="G233" s="76"/>
      <c r="H233" s="52" t="s">
        <v>29</v>
      </c>
      <c r="I233" s="20"/>
      <c r="J233" s="20"/>
      <c r="K233" s="20"/>
      <c r="L233" s="20"/>
      <c r="M233" s="20"/>
      <c r="N233" s="20"/>
      <c r="O233" s="20"/>
      <c r="P233" s="20"/>
      <c r="Q233" s="20"/>
      <c r="R233" s="20"/>
      <c r="S233" s="15"/>
      <c r="T233" s="15"/>
      <c r="U233" s="15"/>
      <c r="V233" s="15"/>
      <c r="W233" s="15"/>
      <c r="X233" s="15"/>
      <c r="Y233" s="15"/>
      <c r="Z233" s="15"/>
      <c r="AA233" s="15"/>
    </row>
    <row r="234" spans="1:27" ht="13.5" customHeight="1">
      <c r="A234" s="273"/>
      <c r="B234" s="76" t="s">
        <v>78</v>
      </c>
      <c r="C234" s="20"/>
      <c r="D234" s="20"/>
      <c r="E234" s="20"/>
      <c r="F234" s="20"/>
      <c r="G234" s="20"/>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522</v>
      </c>
      <c r="C235" s="20"/>
      <c r="D235" s="20"/>
      <c r="E235" s="20"/>
      <c r="F235" s="20"/>
      <c r="G235" s="20"/>
      <c r="H235" s="52" t="s">
        <v>34</v>
      </c>
      <c r="I235" s="20"/>
      <c r="J235" s="20"/>
      <c r="K235" s="20"/>
      <c r="L235" s="20"/>
      <c r="M235" s="20"/>
      <c r="N235" s="20"/>
      <c r="O235" s="20"/>
      <c r="P235" s="20"/>
      <c r="Q235" s="20"/>
      <c r="R235" s="20"/>
      <c r="S235" s="15"/>
      <c r="T235" s="15"/>
      <c r="U235" s="15"/>
      <c r="V235" s="15"/>
      <c r="W235" s="15"/>
      <c r="X235" s="15"/>
      <c r="Y235" s="15"/>
      <c r="Z235" s="15"/>
      <c r="AA235" s="15"/>
    </row>
    <row r="236" spans="1:27" ht="12.75">
      <c r="A236" s="273"/>
      <c r="B236" s="76" t="s">
        <v>522</v>
      </c>
      <c r="C236" s="20"/>
      <c r="D236" s="20"/>
      <c r="E236" s="20"/>
      <c r="F236" s="20"/>
      <c r="G236" s="20"/>
      <c r="H236" s="57" t="s">
        <v>35</v>
      </c>
      <c r="I236" s="20"/>
      <c r="J236" s="20"/>
      <c r="K236" s="20"/>
      <c r="L236" s="20"/>
      <c r="M236" s="20"/>
      <c r="N236" s="20"/>
      <c r="O236" s="20"/>
      <c r="P236" s="20"/>
      <c r="Q236" s="20"/>
      <c r="R236" s="20"/>
      <c r="S236" s="15"/>
      <c r="T236" s="15"/>
      <c r="U236" s="15"/>
      <c r="V236" s="15"/>
      <c r="W236" s="15"/>
      <c r="X236" s="15"/>
      <c r="Y236" s="15"/>
      <c r="Z236" s="15"/>
      <c r="AA236" s="15"/>
    </row>
    <row r="237" spans="1:27" ht="15" customHeight="1">
      <c r="A237" s="273"/>
      <c r="B237" s="76" t="s">
        <v>522</v>
      </c>
      <c r="C237" s="20"/>
      <c r="D237" s="20"/>
      <c r="E237" s="20"/>
      <c r="F237" s="20"/>
      <c r="G237" s="20"/>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522</v>
      </c>
      <c r="C238" s="20"/>
      <c r="D238" s="20"/>
      <c r="E238" s="20"/>
      <c r="F238" s="20"/>
      <c r="G238" s="20"/>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522</v>
      </c>
      <c r="C239" s="20"/>
      <c r="D239" s="20"/>
      <c r="E239" s="20"/>
      <c r="F239" s="20"/>
      <c r="G239" s="20"/>
      <c r="H239" s="54" t="s">
        <v>38</v>
      </c>
      <c r="I239" s="20"/>
      <c r="J239" s="20"/>
      <c r="K239" s="20"/>
      <c r="L239" s="20"/>
      <c r="M239" s="20"/>
      <c r="N239" s="20"/>
      <c r="O239" s="20"/>
      <c r="P239" s="20"/>
      <c r="Q239" s="20"/>
      <c r="R239" s="20"/>
      <c r="S239" s="15"/>
      <c r="T239" s="15"/>
      <c r="U239" s="15"/>
      <c r="V239" s="15"/>
      <c r="W239" s="15"/>
      <c r="X239" s="15"/>
      <c r="Y239" s="15"/>
      <c r="Z239" s="15"/>
      <c r="AA239" s="15"/>
    </row>
    <row r="240" spans="1:27" ht="25.5">
      <c r="A240" s="272">
        <v>45765</v>
      </c>
      <c r="B240" s="76" t="s">
        <v>640</v>
      </c>
      <c r="C240" s="20" t="s">
        <v>54</v>
      </c>
      <c r="D240" s="20" t="s">
        <v>19</v>
      </c>
      <c r="E240" s="20"/>
      <c r="F240" s="20" t="s">
        <v>1205</v>
      </c>
      <c r="G240" s="20" t="s">
        <v>1210</v>
      </c>
      <c r="H240" s="61" t="s">
        <v>17</v>
      </c>
      <c r="I240" s="20"/>
      <c r="J240" s="20"/>
      <c r="K240" s="20"/>
      <c r="L240" s="20"/>
      <c r="M240" s="20"/>
      <c r="N240" s="20"/>
      <c r="O240" s="20"/>
      <c r="P240" s="20"/>
      <c r="Q240" s="20"/>
      <c r="R240" s="20"/>
      <c r="S240" s="15"/>
      <c r="T240" s="15"/>
      <c r="U240" s="15"/>
      <c r="V240" s="15"/>
      <c r="W240" s="15"/>
      <c r="X240" s="15"/>
      <c r="Y240" s="15"/>
      <c r="Z240" s="15"/>
      <c r="AA240" s="15"/>
    </row>
    <row r="241" spans="1:27" ht="38.25">
      <c r="A241" s="273"/>
      <c r="B241" s="76" t="s">
        <v>640</v>
      </c>
      <c r="C241" s="20" t="s">
        <v>18</v>
      </c>
      <c r="D241" s="20" t="s">
        <v>19</v>
      </c>
      <c r="E241" s="20" t="s">
        <v>1211</v>
      </c>
      <c r="F241" s="20"/>
      <c r="G241" s="20" t="s">
        <v>1212</v>
      </c>
      <c r="H241" s="55" t="s">
        <v>22</v>
      </c>
      <c r="I241" s="20"/>
      <c r="J241" s="20"/>
      <c r="K241" s="20"/>
      <c r="L241" s="20"/>
      <c r="M241" s="20"/>
      <c r="N241" s="20"/>
      <c r="O241" s="20"/>
      <c r="P241" s="20"/>
      <c r="Q241" s="20"/>
      <c r="R241" s="20"/>
      <c r="S241" s="15"/>
      <c r="T241" s="15"/>
      <c r="U241" s="15"/>
      <c r="V241" s="15"/>
      <c r="W241" s="15"/>
      <c r="X241" s="15"/>
      <c r="Y241" s="15"/>
      <c r="Z241" s="15"/>
      <c r="AA241" s="15"/>
    </row>
    <row r="242" spans="1:27" ht="51">
      <c r="A242" s="273"/>
      <c r="B242" s="76" t="s">
        <v>640</v>
      </c>
      <c r="C242" s="20" t="s">
        <v>18</v>
      </c>
      <c r="D242" s="20" t="s">
        <v>19</v>
      </c>
      <c r="E242" s="92" t="s">
        <v>1213</v>
      </c>
      <c r="F242" s="20" t="s">
        <v>1214</v>
      </c>
      <c r="G242" s="20" t="s">
        <v>1215</v>
      </c>
      <c r="H242" s="55" t="s">
        <v>24</v>
      </c>
      <c r="I242" s="20"/>
      <c r="J242" s="20"/>
      <c r="K242" s="20"/>
      <c r="L242" s="20"/>
      <c r="M242" s="20"/>
      <c r="N242" s="20"/>
      <c r="O242" s="20"/>
      <c r="P242" s="20"/>
      <c r="Q242" s="20"/>
      <c r="R242" s="20"/>
      <c r="S242" s="15"/>
      <c r="T242" s="15"/>
      <c r="U242" s="15"/>
      <c r="V242" s="15"/>
      <c r="W242" s="15"/>
      <c r="X242" s="15"/>
      <c r="Y242" s="15"/>
      <c r="Z242" s="15"/>
      <c r="AA242" s="15"/>
    </row>
    <row r="243" spans="1:27" ht="89.25">
      <c r="A243" s="273"/>
      <c r="B243" s="76" t="s">
        <v>640</v>
      </c>
      <c r="C243" s="20" t="s">
        <v>41</v>
      </c>
      <c r="D243" s="20" t="s">
        <v>19</v>
      </c>
      <c r="E243" s="65" t="s">
        <v>1216</v>
      </c>
      <c r="F243" s="20"/>
      <c r="G243" s="20" t="s">
        <v>1217</v>
      </c>
      <c r="H243" s="55" t="s">
        <v>25</v>
      </c>
      <c r="I243" s="20"/>
      <c r="J243" s="20"/>
      <c r="K243" s="20"/>
      <c r="L243" s="20"/>
      <c r="M243" s="20"/>
      <c r="N243" s="20"/>
      <c r="O243" s="20"/>
      <c r="P243" s="20"/>
      <c r="Q243" s="20"/>
      <c r="R243" s="20"/>
      <c r="S243" s="15"/>
      <c r="T243" s="15"/>
      <c r="U243" s="15"/>
      <c r="V243" s="15"/>
      <c r="W243" s="15"/>
      <c r="X243" s="15"/>
      <c r="Y243" s="15"/>
      <c r="Z243" s="15"/>
      <c r="AA243" s="15"/>
    </row>
    <row r="244" spans="1:27" ht="12.75">
      <c r="A244" s="273"/>
      <c r="B244" s="76" t="s">
        <v>640</v>
      </c>
      <c r="C244" s="20"/>
      <c r="D244" s="20"/>
      <c r="E244" s="20"/>
      <c r="F244" s="20"/>
      <c r="G244" s="20"/>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78</v>
      </c>
      <c r="C245" s="20"/>
      <c r="D245" s="20"/>
      <c r="E245" s="20"/>
      <c r="F245" s="20"/>
      <c r="G245" s="20"/>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78</v>
      </c>
      <c r="C246" s="20"/>
      <c r="D246" s="20"/>
      <c r="E246" s="20"/>
      <c r="F246" s="20"/>
      <c r="G246" s="20"/>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78</v>
      </c>
      <c r="C247" s="20"/>
      <c r="D247" s="20"/>
      <c r="E247" s="20"/>
      <c r="F247" s="20"/>
      <c r="G247" s="20"/>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522</v>
      </c>
      <c r="C248" s="20"/>
      <c r="D248" s="20"/>
      <c r="E248" s="20"/>
      <c r="F248" s="20"/>
      <c r="G248" s="20"/>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522</v>
      </c>
      <c r="C249" s="20"/>
      <c r="D249" s="20"/>
      <c r="E249" s="20"/>
      <c r="F249" s="20"/>
      <c r="G249" s="20"/>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522</v>
      </c>
      <c r="C250" s="20"/>
      <c r="D250" s="20"/>
      <c r="E250" s="20"/>
      <c r="F250" s="20"/>
      <c r="G250" s="20"/>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78</v>
      </c>
      <c r="C251" s="20"/>
      <c r="D251" s="20"/>
      <c r="E251" s="20"/>
      <c r="F251" s="20"/>
      <c r="G251" s="20"/>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78</v>
      </c>
      <c r="C252" s="20"/>
      <c r="D252" s="20"/>
      <c r="E252" s="20"/>
      <c r="F252" s="20"/>
      <c r="G252" s="20"/>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78</v>
      </c>
      <c r="C253" s="20"/>
      <c r="D253" s="20"/>
      <c r="E253" s="20"/>
      <c r="F253" s="20"/>
      <c r="G253" s="76"/>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72">
        <v>45766</v>
      </c>
      <c r="B254" s="76" t="s">
        <v>640</v>
      </c>
      <c r="C254" s="20"/>
      <c r="D254" s="20"/>
      <c r="E254" s="20"/>
      <c r="F254" s="20"/>
      <c r="G254" s="20"/>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640</v>
      </c>
      <c r="C255" s="20"/>
      <c r="D255" s="20"/>
      <c r="E255" s="20"/>
      <c r="F255" s="20"/>
      <c r="G255" s="20"/>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640</v>
      </c>
      <c r="C256" s="20"/>
      <c r="D256" s="20"/>
      <c r="E256" s="20"/>
      <c r="F256" s="20"/>
      <c r="G256" s="20"/>
      <c r="H256" s="55" t="s">
        <v>24</v>
      </c>
      <c r="I256" s="20"/>
      <c r="J256" s="20"/>
      <c r="K256" s="20"/>
      <c r="L256" s="20"/>
      <c r="M256" s="20"/>
      <c r="N256" s="20"/>
      <c r="O256" s="20"/>
      <c r="P256" s="20"/>
      <c r="Q256" s="20"/>
      <c r="R256" s="20"/>
      <c r="S256" s="15"/>
      <c r="T256" s="15"/>
      <c r="U256" s="15"/>
      <c r="V256" s="15"/>
      <c r="W256" s="15"/>
      <c r="X256" s="15"/>
      <c r="Y256" s="15"/>
      <c r="Z256" s="15"/>
      <c r="AA256" s="15"/>
    </row>
    <row r="257" spans="1:27" ht="12.75">
      <c r="A257" s="273"/>
      <c r="B257" s="76" t="s">
        <v>78</v>
      </c>
      <c r="C257" s="20"/>
      <c r="D257" s="20"/>
      <c r="E257" s="20"/>
      <c r="F257" s="20"/>
      <c r="G257" s="20"/>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78</v>
      </c>
      <c r="C258" s="20"/>
      <c r="D258" s="20"/>
      <c r="E258" s="20"/>
      <c r="F258" s="20"/>
      <c r="G258" s="20"/>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78</v>
      </c>
      <c r="C259" s="20"/>
      <c r="D259" s="20"/>
      <c r="E259" s="20"/>
      <c r="F259" s="20"/>
      <c r="G259" s="20"/>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c r="D260" s="20"/>
      <c r="E260" s="20"/>
      <c r="F260" s="20"/>
      <c r="G260" s="20"/>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20"/>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c r="D262" s="20"/>
      <c r="E262" s="20"/>
      <c r="F262" s="20"/>
      <c r="G262" s="76"/>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522</v>
      </c>
      <c r="C263" s="20"/>
      <c r="D263" s="20"/>
      <c r="E263" s="20"/>
      <c r="G263" s="122"/>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522</v>
      </c>
      <c r="C264" s="20"/>
      <c r="D264" s="20"/>
      <c r="E264" s="20"/>
      <c r="F264" s="20"/>
      <c r="G264" s="20"/>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78</v>
      </c>
      <c r="C265" s="20"/>
      <c r="D265" s="20"/>
      <c r="E265" s="20"/>
      <c r="F265" s="20"/>
      <c r="G265" s="20"/>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78</v>
      </c>
      <c r="C266" s="20"/>
      <c r="D266" s="20"/>
      <c r="E266" s="20"/>
      <c r="F266" s="20"/>
      <c r="G266" s="20"/>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78</v>
      </c>
      <c r="C267" s="20"/>
      <c r="D267" s="20"/>
      <c r="E267" s="20"/>
      <c r="F267" s="20"/>
      <c r="G267" s="20"/>
      <c r="H267" s="62" t="s">
        <v>38</v>
      </c>
      <c r="I267" s="20"/>
      <c r="J267" s="20"/>
      <c r="K267" s="20"/>
      <c r="L267" s="20"/>
      <c r="M267" s="20"/>
      <c r="N267" s="20"/>
      <c r="O267" s="20"/>
      <c r="P267" s="20"/>
      <c r="Q267" s="20"/>
      <c r="R267" s="20"/>
      <c r="S267" s="15"/>
      <c r="T267" s="15"/>
      <c r="U267" s="15"/>
      <c r="V267" s="15"/>
      <c r="W267" s="15"/>
      <c r="X267" s="15"/>
      <c r="Y267" s="15"/>
      <c r="Z267" s="15"/>
      <c r="AA267" s="15"/>
    </row>
    <row r="268" spans="1:27" ht="38.25">
      <c r="A268" s="272">
        <v>45767</v>
      </c>
      <c r="B268" s="76" t="s">
        <v>640</v>
      </c>
      <c r="C268" s="20" t="s">
        <v>18</v>
      </c>
      <c r="D268" s="20" t="s">
        <v>19</v>
      </c>
      <c r="E268" s="20"/>
      <c r="F268" s="20" t="s">
        <v>1205</v>
      </c>
      <c r="G268" s="20" t="s">
        <v>1218</v>
      </c>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640</v>
      </c>
      <c r="C269" s="20"/>
      <c r="D269" s="20"/>
      <c r="E269" s="20"/>
      <c r="F269" s="20"/>
      <c r="G269" s="20"/>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640</v>
      </c>
      <c r="C270" s="20"/>
      <c r="D270" s="20"/>
      <c r="E270" s="20"/>
      <c r="F270" s="20"/>
      <c r="G270" s="20"/>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1119</v>
      </c>
      <c r="C271" s="20"/>
      <c r="D271" s="20"/>
      <c r="E271" s="20"/>
      <c r="F271" s="20"/>
      <c r="G271" s="20"/>
      <c r="H271" s="55" t="s">
        <v>25</v>
      </c>
      <c r="I271" s="20"/>
      <c r="J271" s="20"/>
      <c r="K271" s="20"/>
      <c r="L271" s="20"/>
      <c r="M271" s="20"/>
      <c r="N271" s="20"/>
      <c r="O271" s="20"/>
      <c r="P271" s="20"/>
      <c r="Q271" s="20"/>
      <c r="R271" s="20"/>
      <c r="S271" s="15"/>
      <c r="T271" s="15"/>
      <c r="U271" s="15"/>
      <c r="V271" s="15"/>
      <c r="W271" s="15"/>
      <c r="X271" s="15"/>
      <c r="Y271" s="15"/>
      <c r="Z271" s="15"/>
      <c r="AA271" s="15"/>
    </row>
    <row r="272" spans="1:27" ht="13.5" customHeight="1">
      <c r="A272" s="273"/>
      <c r="B272" s="76" t="s">
        <v>1119</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1119</v>
      </c>
      <c r="C273" s="20"/>
      <c r="D273" s="20"/>
      <c r="E273" s="20"/>
      <c r="F273" s="20"/>
      <c r="G273" s="20"/>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1119</v>
      </c>
      <c r="C274" s="20"/>
      <c r="D274" s="20"/>
      <c r="E274" s="20"/>
      <c r="F274" s="20"/>
      <c r="G274" s="76"/>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1119</v>
      </c>
      <c r="C275" s="20"/>
      <c r="D275" s="20"/>
      <c r="E275" s="20"/>
      <c r="F275" s="20"/>
      <c r="G275" s="76"/>
      <c r="H275" s="55" t="s">
        <v>29</v>
      </c>
      <c r="I275" s="20"/>
      <c r="J275" s="20"/>
      <c r="K275" s="20"/>
      <c r="L275" s="20"/>
      <c r="M275" s="20"/>
      <c r="N275" s="20"/>
      <c r="O275" s="20"/>
      <c r="P275" s="20"/>
      <c r="Q275" s="20"/>
      <c r="R275" s="20"/>
      <c r="S275" s="15"/>
      <c r="T275" s="15"/>
      <c r="U275" s="15"/>
      <c r="V275" s="15"/>
      <c r="W275" s="15"/>
      <c r="X275" s="15"/>
      <c r="Y275" s="15"/>
      <c r="Z275" s="15"/>
      <c r="AA275" s="15"/>
    </row>
    <row r="276" spans="1:27" ht="12.75">
      <c r="A276" s="273"/>
      <c r="B276" s="76" t="s">
        <v>1119</v>
      </c>
      <c r="C276" s="20"/>
      <c r="D276" s="20"/>
      <c r="E276" s="20"/>
      <c r="F276" s="20"/>
      <c r="G276" s="76"/>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78</v>
      </c>
      <c r="C277" s="20"/>
      <c r="D277" s="20"/>
      <c r="E277" s="20"/>
      <c r="F277" s="20"/>
      <c r="G277" s="20"/>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78</v>
      </c>
      <c r="C278" s="20"/>
      <c r="D278" s="20"/>
      <c r="E278" s="20"/>
      <c r="F278" s="20"/>
      <c r="G278" s="20"/>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78</v>
      </c>
      <c r="C279" s="20"/>
      <c r="D279" s="20"/>
      <c r="E279" s="20"/>
      <c r="F279" s="20"/>
      <c r="G279" s="20"/>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78</v>
      </c>
      <c r="C280" s="20"/>
      <c r="D280" s="20"/>
      <c r="E280" s="20"/>
      <c r="F280" s="20"/>
      <c r="G280" s="20"/>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78</v>
      </c>
      <c r="C281" s="20"/>
      <c r="D281" s="20"/>
      <c r="E281" s="20"/>
      <c r="F281" s="20"/>
      <c r="G281" s="20"/>
      <c r="H281" s="62" t="s">
        <v>38</v>
      </c>
      <c r="I281" s="20"/>
      <c r="J281" s="20"/>
      <c r="K281" s="20"/>
      <c r="L281" s="20"/>
      <c r="M281" s="20"/>
      <c r="N281" s="20"/>
      <c r="O281" s="20"/>
      <c r="P281" s="20"/>
      <c r="Q281" s="20"/>
      <c r="R281" s="20"/>
      <c r="S281" s="15"/>
      <c r="T281" s="15"/>
      <c r="U281" s="15"/>
      <c r="V281" s="15"/>
      <c r="W281" s="15"/>
      <c r="X281" s="15"/>
      <c r="Y281" s="15"/>
      <c r="Z281" s="15"/>
      <c r="AA281" s="15"/>
    </row>
    <row r="282" spans="1:27" ht="216.75">
      <c r="A282" s="272">
        <v>45768</v>
      </c>
      <c r="B282" s="76" t="s">
        <v>640</v>
      </c>
      <c r="C282" s="20" t="s">
        <v>18</v>
      </c>
      <c r="D282" s="20" t="s">
        <v>19</v>
      </c>
      <c r="E282" s="20" t="s">
        <v>1219</v>
      </c>
      <c r="F282" s="20"/>
      <c r="G282" s="20" t="s">
        <v>1220</v>
      </c>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640</v>
      </c>
      <c r="C283" s="20"/>
      <c r="D283" s="20"/>
      <c r="E283" s="20"/>
      <c r="F283" s="20"/>
      <c r="G283" s="20"/>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640</v>
      </c>
      <c r="C284" s="20"/>
      <c r="D284" s="20"/>
      <c r="E284" s="20"/>
      <c r="F284" s="20"/>
      <c r="G284" s="20"/>
      <c r="H284" s="55" t="s">
        <v>24</v>
      </c>
      <c r="I284" s="20"/>
      <c r="J284" s="20"/>
      <c r="K284" s="20"/>
      <c r="L284" s="20"/>
      <c r="M284" s="20"/>
      <c r="N284" s="20"/>
      <c r="O284" s="20"/>
      <c r="P284" s="20"/>
      <c r="Q284" s="20"/>
      <c r="R284" s="20"/>
      <c r="S284" s="15"/>
      <c r="T284" s="15"/>
      <c r="U284" s="15"/>
      <c r="V284" s="15"/>
      <c r="W284" s="15"/>
      <c r="X284" s="15"/>
      <c r="Y284" s="15"/>
      <c r="Z284" s="15"/>
      <c r="AA284" s="15"/>
    </row>
    <row r="285" spans="1:27" ht="76.5">
      <c r="A285" s="273"/>
      <c r="B285" s="76" t="s">
        <v>640</v>
      </c>
      <c r="C285" s="20" t="s">
        <v>41</v>
      </c>
      <c r="D285" s="20" t="s">
        <v>19</v>
      </c>
      <c r="E285" s="20" t="s">
        <v>1221</v>
      </c>
      <c r="F285" s="20"/>
      <c r="G285" s="20" t="s">
        <v>1222</v>
      </c>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78</v>
      </c>
      <c r="C286" s="20"/>
      <c r="D286" s="20"/>
      <c r="E286" s="20"/>
      <c r="F286" s="20"/>
      <c r="G286" s="20"/>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78</v>
      </c>
      <c r="C287" s="20"/>
      <c r="D287" s="20"/>
      <c r="E287" s="20"/>
      <c r="F287" s="20"/>
      <c r="G287" s="20"/>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78</v>
      </c>
      <c r="C288" s="20"/>
      <c r="D288" s="20"/>
      <c r="E288" s="20"/>
      <c r="F288" s="88"/>
      <c r="G288" s="20"/>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78</v>
      </c>
      <c r="C289" s="20"/>
      <c r="D289" s="20"/>
      <c r="E289" s="20"/>
      <c r="F289" s="20"/>
      <c r="G289" s="20"/>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G290" s="20"/>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522</v>
      </c>
      <c r="C291" s="20"/>
      <c r="D291" s="20"/>
      <c r="E291" s="20"/>
      <c r="F291" s="20"/>
      <c r="G291" s="20"/>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522</v>
      </c>
      <c r="C292" s="20"/>
      <c r="D292" s="20"/>
      <c r="E292" s="20"/>
      <c r="F292" s="20"/>
      <c r="G292" s="20"/>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522</v>
      </c>
      <c r="C293" s="20"/>
      <c r="D293" s="20"/>
      <c r="E293" s="20"/>
      <c r="F293" s="20"/>
      <c r="G293" s="20"/>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78</v>
      </c>
      <c r="C294" s="20"/>
      <c r="D294" s="20"/>
      <c r="E294" s="20"/>
      <c r="F294" s="20"/>
      <c r="G294" s="20"/>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78</v>
      </c>
      <c r="C295" s="20"/>
      <c r="D295" s="20"/>
      <c r="E295" s="20"/>
      <c r="F295" s="20"/>
      <c r="G295" s="20"/>
      <c r="H295" s="62" t="s">
        <v>38</v>
      </c>
      <c r="I295" s="20"/>
      <c r="J295" s="20"/>
      <c r="K295" s="20"/>
      <c r="L295" s="20"/>
      <c r="M295" s="20"/>
      <c r="N295" s="20"/>
      <c r="O295" s="20"/>
      <c r="P295" s="20"/>
      <c r="Q295" s="20"/>
      <c r="R295" s="20"/>
      <c r="S295" s="15"/>
      <c r="T295" s="15"/>
      <c r="U295" s="15"/>
      <c r="V295" s="15"/>
      <c r="W295" s="15"/>
      <c r="X295" s="15"/>
      <c r="Y295" s="15"/>
      <c r="Z295" s="15"/>
      <c r="AA295" s="15"/>
    </row>
    <row r="296" spans="1:27" ht="30">
      <c r="A296" s="272">
        <v>45769</v>
      </c>
      <c r="B296" s="76" t="s">
        <v>640</v>
      </c>
      <c r="C296" s="20" t="s">
        <v>18</v>
      </c>
      <c r="D296" s="20" t="s">
        <v>19</v>
      </c>
      <c r="E296" s="20"/>
      <c r="F296" s="140" t="s">
        <v>1205</v>
      </c>
      <c r="G296" s="20" t="s">
        <v>1223</v>
      </c>
      <c r="H296" s="61" t="s">
        <v>17</v>
      </c>
      <c r="I296" s="20"/>
      <c r="J296" s="20"/>
      <c r="K296" s="20"/>
      <c r="L296" s="20"/>
      <c r="M296" s="20"/>
      <c r="N296" s="20"/>
      <c r="O296" s="20"/>
      <c r="P296" s="20"/>
      <c r="Q296" s="20"/>
      <c r="R296" s="20"/>
      <c r="S296" s="15"/>
      <c r="T296" s="15"/>
      <c r="U296" s="15"/>
      <c r="V296" s="15"/>
      <c r="W296" s="15"/>
      <c r="X296" s="15"/>
      <c r="Y296" s="15"/>
      <c r="Z296" s="15"/>
      <c r="AA296" s="15"/>
    </row>
    <row r="297" spans="1:27" ht="51">
      <c r="A297" s="273"/>
      <c r="B297" s="76" t="s">
        <v>640</v>
      </c>
      <c r="C297" s="20" t="s">
        <v>54</v>
      </c>
      <c r="D297" s="20" t="s">
        <v>19</v>
      </c>
      <c r="E297" s="20"/>
      <c r="F297" s="20"/>
      <c r="G297" s="20" t="s">
        <v>1224</v>
      </c>
      <c r="H297" s="55" t="s">
        <v>22</v>
      </c>
      <c r="I297" s="20"/>
      <c r="J297" s="20"/>
      <c r="K297" s="20"/>
      <c r="L297" s="20"/>
      <c r="M297" s="20"/>
      <c r="N297" s="20"/>
      <c r="O297" s="20"/>
      <c r="P297" s="20"/>
      <c r="Q297" s="20"/>
      <c r="R297" s="20"/>
      <c r="S297" s="15"/>
      <c r="T297" s="15"/>
      <c r="U297" s="15"/>
      <c r="V297" s="15"/>
      <c r="W297" s="15"/>
      <c r="X297" s="15"/>
      <c r="Y297" s="15"/>
      <c r="Z297" s="15"/>
      <c r="AA297" s="15"/>
    </row>
    <row r="298" spans="1:27" ht="38.25">
      <c r="A298" s="273"/>
      <c r="B298" s="76" t="s">
        <v>640</v>
      </c>
      <c r="C298" s="20" t="s">
        <v>18</v>
      </c>
      <c r="D298" s="20" t="s">
        <v>19</v>
      </c>
      <c r="E298" s="20"/>
      <c r="F298" s="96"/>
      <c r="G298" s="20" t="s">
        <v>1225</v>
      </c>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640</v>
      </c>
      <c r="C299" s="20"/>
      <c r="D299" s="20"/>
      <c r="E299" s="20"/>
      <c r="F299" s="20"/>
      <c r="G299" s="20"/>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640</v>
      </c>
      <c r="C300" s="20"/>
      <c r="D300" s="20"/>
      <c r="E300" s="20"/>
      <c r="F300" s="20"/>
      <c r="G300" s="20"/>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78</v>
      </c>
      <c r="C301" s="20"/>
      <c r="D301" s="20"/>
      <c r="E301" s="20"/>
      <c r="F301" s="20"/>
      <c r="G301" s="20"/>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78</v>
      </c>
      <c r="C302" s="20"/>
      <c r="D302" s="20"/>
      <c r="E302" s="20"/>
      <c r="F302" s="20"/>
      <c r="G302" s="20"/>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20"/>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78</v>
      </c>
      <c r="C304" s="20"/>
      <c r="D304" s="20"/>
      <c r="E304" s="20"/>
      <c r="F304" s="20"/>
      <c r="G304" s="20"/>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1119</v>
      </c>
      <c r="C305" s="20"/>
      <c r="D305" s="20"/>
      <c r="E305" s="20"/>
      <c r="F305" s="20"/>
      <c r="G305" s="20"/>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1119</v>
      </c>
      <c r="C306" s="20"/>
      <c r="D306" s="20"/>
      <c r="E306" s="20"/>
      <c r="F306" s="20"/>
      <c r="G306" s="20"/>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1119</v>
      </c>
      <c r="C307" s="20"/>
      <c r="D307" s="20"/>
      <c r="E307" s="20"/>
      <c r="F307" s="20"/>
      <c r="G307" s="20"/>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78</v>
      </c>
      <c r="C308" s="20"/>
      <c r="D308" s="20"/>
      <c r="E308" s="20"/>
      <c r="F308" s="20"/>
      <c r="G308" s="20"/>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78</v>
      </c>
      <c r="C309" s="20"/>
      <c r="D309" s="20"/>
      <c r="E309" s="20"/>
      <c r="F309" s="20"/>
      <c r="G309" s="20"/>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45770</v>
      </c>
      <c r="B310" s="76" t="s">
        <v>640</v>
      </c>
      <c r="C310" s="20" t="s">
        <v>18</v>
      </c>
      <c r="D310" s="20" t="s">
        <v>19</v>
      </c>
      <c r="E310" s="20" t="s">
        <v>1226</v>
      </c>
      <c r="F310" s="20"/>
      <c r="G310" s="20" t="s">
        <v>1227</v>
      </c>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640</v>
      </c>
      <c r="C311" s="20"/>
      <c r="D311" s="20"/>
      <c r="E311" s="20"/>
      <c r="F311" s="20"/>
      <c r="G311" s="20"/>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640</v>
      </c>
      <c r="C312" s="20"/>
      <c r="D312" s="20"/>
      <c r="E312" s="20"/>
      <c r="F312" s="20"/>
      <c r="G312" s="20"/>
      <c r="H312" s="55" t="s">
        <v>24</v>
      </c>
      <c r="I312" s="20"/>
      <c r="J312" s="20"/>
      <c r="K312" s="20"/>
      <c r="L312" s="20"/>
      <c r="M312" s="20"/>
      <c r="N312" s="20"/>
      <c r="O312" s="20"/>
      <c r="P312" s="20"/>
      <c r="Q312" s="20"/>
      <c r="R312" s="20"/>
      <c r="S312" s="15"/>
      <c r="T312" s="15"/>
      <c r="U312" s="15"/>
      <c r="V312" s="15"/>
      <c r="W312" s="15"/>
      <c r="X312" s="15"/>
      <c r="Y312" s="15"/>
      <c r="Z312" s="15"/>
      <c r="AA312" s="15"/>
    </row>
    <row r="313" spans="1:27" ht="14.25">
      <c r="A313" s="273"/>
      <c r="B313" s="76" t="s">
        <v>640</v>
      </c>
      <c r="C313" s="20"/>
      <c r="D313" s="20"/>
      <c r="E313" s="78"/>
      <c r="F313" s="78"/>
      <c r="G313" s="20"/>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78</v>
      </c>
      <c r="C314" s="20"/>
      <c r="D314" s="20"/>
      <c r="E314" s="20"/>
      <c r="F314" s="20"/>
      <c r="G314" s="20"/>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78</v>
      </c>
      <c r="C315" s="20"/>
      <c r="D315" s="20"/>
      <c r="E315" s="20"/>
      <c r="F315" s="20"/>
      <c r="G315" s="20"/>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v>
      </c>
      <c r="C316" s="20"/>
      <c r="D316" s="20"/>
      <c r="E316" s="20"/>
      <c r="F316" s="20"/>
      <c r="G316" s="76"/>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78</v>
      </c>
      <c r="C317" s="20"/>
      <c r="D317" s="20"/>
      <c r="E317" s="20"/>
      <c r="F317" s="20"/>
      <c r="G317" s="20"/>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78</v>
      </c>
      <c r="C318" s="20"/>
      <c r="D318" s="20"/>
      <c r="E318" s="20"/>
      <c r="F318" s="20"/>
      <c r="G318" s="20"/>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522</v>
      </c>
      <c r="C319" s="20"/>
      <c r="D319" s="20"/>
      <c r="E319" s="20"/>
      <c r="F319" s="20"/>
      <c r="G319" s="20"/>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522</v>
      </c>
      <c r="C320" s="20"/>
      <c r="D320" s="20"/>
      <c r="E320" s="20"/>
      <c r="F320" s="20"/>
      <c r="G320" s="20"/>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78</v>
      </c>
      <c r="C321" s="20"/>
      <c r="D321" s="20"/>
      <c r="E321" s="20"/>
      <c r="F321" s="20"/>
      <c r="G321" s="20"/>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78</v>
      </c>
      <c r="C322" s="20"/>
      <c r="D322" s="20"/>
      <c r="E322" s="20"/>
      <c r="F322" s="20"/>
      <c r="G322" s="20"/>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78</v>
      </c>
      <c r="C323" s="20"/>
      <c r="D323" s="20"/>
      <c r="E323" s="20"/>
      <c r="F323" s="20"/>
      <c r="G323" s="20"/>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45771</v>
      </c>
      <c r="B324" s="76" t="s">
        <v>640</v>
      </c>
      <c r="C324" s="20"/>
      <c r="D324" s="20"/>
      <c r="E324" s="20"/>
      <c r="F324" s="20"/>
      <c r="G324" s="20"/>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640</v>
      </c>
      <c r="C325" s="20"/>
      <c r="D325" s="20"/>
      <c r="E325" s="20"/>
      <c r="F325" s="20"/>
      <c r="G325" s="20"/>
      <c r="H325" s="55" t="s">
        <v>22</v>
      </c>
      <c r="I325" s="20"/>
      <c r="J325" s="20"/>
      <c r="K325" s="20"/>
      <c r="L325" s="20"/>
      <c r="M325" s="20"/>
      <c r="N325" s="20"/>
      <c r="O325" s="20"/>
      <c r="P325" s="20"/>
      <c r="Q325" s="20"/>
      <c r="R325" s="20"/>
      <c r="S325" s="15"/>
      <c r="T325" s="15"/>
      <c r="U325" s="15"/>
      <c r="V325" s="15"/>
      <c r="W325" s="15"/>
      <c r="X325" s="15"/>
      <c r="Y325" s="15"/>
      <c r="Z325" s="15"/>
      <c r="AA325" s="15"/>
    </row>
    <row r="326" spans="1:27" ht="38.25">
      <c r="A326" s="273"/>
      <c r="B326" s="76" t="s">
        <v>640</v>
      </c>
      <c r="C326" s="20" t="s">
        <v>68</v>
      </c>
      <c r="D326" s="20" t="s">
        <v>19</v>
      </c>
      <c r="E326" s="20" t="s">
        <v>1228</v>
      </c>
      <c r="F326" s="20"/>
      <c r="G326" s="76" t="s">
        <v>1229</v>
      </c>
      <c r="H326" s="55" t="s">
        <v>24</v>
      </c>
      <c r="I326" s="20"/>
      <c r="J326" s="20"/>
      <c r="K326" s="20"/>
      <c r="L326" s="20"/>
      <c r="M326" s="20"/>
      <c r="N326" s="20"/>
      <c r="O326" s="20"/>
      <c r="P326" s="20"/>
      <c r="Q326" s="20"/>
      <c r="R326" s="20"/>
      <c r="S326" s="15"/>
      <c r="T326" s="15"/>
      <c r="U326" s="15"/>
      <c r="V326" s="15"/>
      <c r="W326" s="15"/>
      <c r="X326" s="15"/>
      <c r="Y326" s="15"/>
      <c r="Z326" s="15"/>
      <c r="AA326" s="15"/>
    </row>
    <row r="327" spans="1:27" ht="51">
      <c r="A327" s="273"/>
      <c r="B327" s="76" t="s">
        <v>640</v>
      </c>
      <c r="C327" s="20" t="s">
        <v>41</v>
      </c>
      <c r="D327" s="20" t="s">
        <v>19</v>
      </c>
      <c r="E327" s="20" t="s">
        <v>1230</v>
      </c>
      <c r="F327" s="20"/>
      <c r="G327" s="20" t="s">
        <v>1231</v>
      </c>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78</v>
      </c>
      <c r="C328" s="20"/>
      <c r="D328" s="20"/>
      <c r="E328" s="20"/>
      <c r="F328" s="20"/>
      <c r="G328" s="20"/>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78</v>
      </c>
      <c r="C329" s="20"/>
      <c r="D329" s="20"/>
      <c r="E329" s="20"/>
      <c r="F329" s="20"/>
      <c r="G329" s="123"/>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78</v>
      </c>
      <c r="C330" s="20"/>
      <c r="D330" s="20"/>
      <c r="E330" s="20"/>
      <c r="F330" s="20"/>
      <c r="G330" s="20"/>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78</v>
      </c>
      <c r="C331" s="20"/>
      <c r="D331" s="20"/>
      <c r="E331" s="20"/>
      <c r="F331" s="20"/>
      <c r="G331" s="20"/>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78</v>
      </c>
      <c r="C332" s="20"/>
      <c r="D332" s="20"/>
      <c r="E332" s="20"/>
      <c r="F332" s="20"/>
      <c r="G332" s="20"/>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522</v>
      </c>
      <c r="C333" s="20"/>
      <c r="D333" s="20"/>
      <c r="E333" s="20"/>
      <c r="F333" s="20"/>
      <c r="G333" s="20"/>
      <c r="H333" s="55" t="s">
        <v>34</v>
      </c>
      <c r="I333" s="20"/>
      <c r="J333" s="20"/>
      <c r="K333" s="20"/>
      <c r="L333" s="20"/>
      <c r="M333" s="20"/>
      <c r="N333" s="20"/>
      <c r="O333" s="20"/>
      <c r="P333" s="20"/>
      <c r="Q333" s="20"/>
      <c r="R333" s="20"/>
      <c r="S333" s="15"/>
      <c r="T333" s="15"/>
      <c r="U333" s="15"/>
      <c r="V333" s="15"/>
      <c r="W333" s="15"/>
      <c r="X333" s="15"/>
      <c r="Y333" s="15"/>
      <c r="Z333" s="15"/>
      <c r="AA333" s="15"/>
    </row>
    <row r="334" spans="1:27" ht="12.75">
      <c r="A334" s="273"/>
      <c r="B334" s="76" t="s">
        <v>522</v>
      </c>
      <c r="C334" s="20"/>
      <c r="D334" s="20"/>
      <c r="E334" s="20"/>
      <c r="F334" s="20"/>
      <c r="G334" s="20"/>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522</v>
      </c>
      <c r="C335" s="20"/>
      <c r="D335" s="20"/>
      <c r="E335" s="20"/>
      <c r="F335" s="20"/>
      <c r="G335" s="20"/>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522</v>
      </c>
      <c r="C336" s="20"/>
      <c r="D336" s="20"/>
      <c r="E336" s="20"/>
      <c r="F336" s="20"/>
      <c r="G336" s="20"/>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522</v>
      </c>
      <c r="C337" s="20"/>
      <c r="D337" s="20"/>
      <c r="E337" s="20"/>
      <c r="F337" s="20"/>
      <c r="G337" s="20"/>
      <c r="H337" s="62" t="s">
        <v>38</v>
      </c>
      <c r="I337" s="20"/>
      <c r="J337" s="20"/>
      <c r="K337" s="20"/>
      <c r="L337" s="20"/>
      <c r="M337" s="20"/>
      <c r="N337" s="20"/>
      <c r="O337" s="20"/>
      <c r="P337" s="20"/>
      <c r="Q337" s="20"/>
      <c r="R337" s="20"/>
      <c r="S337" s="15"/>
      <c r="T337" s="15"/>
      <c r="U337" s="15"/>
      <c r="V337" s="15"/>
      <c r="W337" s="15"/>
      <c r="X337" s="15"/>
      <c r="Y337" s="15"/>
      <c r="Z337" s="15"/>
      <c r="AA337" s="15"/>
    </row>
    <row r="338" spans="1:27" ht="229.5">
      <c r="A338" s="272">
        <v>45772</v>
      </c>
      <c r="B338" s="76" t="s">
        <v>640</v>
      </c>
      <c r="C338" s="20" t="s">
        <v>18</v>
      </c>
      <c r="D338" s="20" t="s">
        <v>19</v>
      </c>
      <c r="E338" s="20" t="s">
        <v>1232</v>
      </c>
      <c r="F338" s="20"/>
      <c r="G338" s="20" t="s">
        <v>1233</v>
      </c>
      <c r="H338" s="61" t="s">
        <v>17</v>
      </c>
      <c r="I338" s="20"/>
      <c r="J338" s="20"/>
      <c r="K338" s="20"/>
      <c r="L338" s="20"/>
      <c r="M338" s="20"/>
      <c r="N338" s="20"/>
      <c r="O338" s="20"/>
      <c r="P338" s="20"/>
      <c r="Q338" s="20"/>
      <c r="R338" s="20"/>
      <c r="S338" s="15"/>
      <c r="T338" s="15"/>
      <c r="U338" s="15"/>
      <c r="V338" s="15"/>
      <c r="W338" s="15"/>
      <c r="X338" s="15"/>
      <c r="Y338" s="15"/>
      <c r="Z338" s="15"/>
      <c r="AA338" s="15"/>
    </row>
    <row r="339" spans="1:27" ht="191.25">
      <c r="A339" s="273"/>
      <c r="B339" s="76" t="s">
        <v>640</v>
      </c>
      <c r="C339" s="20" t="s">
        <v>18</v>
      </c>
      <c r="D339" s="20" t="s">
        <v>19</v>
      </c>
      <c r="E339" s="20" t="s">
        <v>1234</v>
      </c>
      <c r="F339" s="20" t="s">
        <v>1235</v>
      </c>
      <c r="G339" s="20" t="s">
        <v>1236</v>
      </c>
      <c r="H339" s="55" t="s">
        <v>22</v>
      </c>
      <c r="I339" s="20"/>
      <c r="J339" s="20"/>
      <c r="K339" s="20"/>
      <c r="L339" s="20"/>
      <c r="M339" s="20"/>
      <c r="N339" s="20"/>
      <c r="O339" s="20"/>
      <c r="P339" s="20"/>
      <c r="Q339" s="20"/>
      <c r="R339" s="20"/>
      <c r="S339" s="15"/>
      <c r="T339" s="15"/>
      <c r="U339" s="15"/>
      <c r="V339" s="15"/>
      <c r="W339" s="15"/>
      <c r="X339" s="15"/>
      <c r="Y339" s="15"/>
      <c r="Z339" s="15"/>
      <c r="AA339" s="15"/>
    </row>
    <row r="340" spans="1:27" ht="38.25">
      <c r="A340" s="273"/>
      <c r="B340" s="76" t="s">
        <v>640</v>
      </c>
      <c r="C340" s="20" t="s">
        <v>18</v>
      </c>
      <c r="D340" s="20" t="s">
        <v>19</v>
      </c>
      <c r="E340" s="20" t="s">
        <v>1237</v>
      </c>
      <c r="F340" s="20"/>
      <c r="G340" s="20" t="s">
        <v>1238</v>
      </c>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640</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640</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78</v>
      </c>
      <c r="C343" s="20"/>
      <c r="D343" s="20"/>
      <c r="E343" s="20"/>
      <c r="F343" s="20"/>
      <c r="G343" s="20"/>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78</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78</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522</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522</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522</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78</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45773</v>
      </c>
      <c r="B352" s="76" t="s">
        <v>640</v>
      </c>
      <c r="C352" s="20"/>
      <c r="D352" s="20"/>
      <c r="E352" s="20"/>
      <c r="F352" s="20"/>
      <c r="G352" s="20"/>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640</v>
      </c>
      <c r="C353" s="20"/>
      <c r="D353" s="20"/>
      <c r="E353" s="20"/>
      <c r="F353" s="20"/>
      <c r="G353" s="20"/>
      <c r="H353" s="55" t="s">
        <v>22</v>
      </c>
      <c r="I353" s="20"/>
      <c r="J353" s="20"/>
      <c r="K353" s="20"/>
      <c r="L353" s="20"/>
      <c r="M353" s="20"/>
      <c r="N353" s="20"/>
      <c r="O353" s="20"/>
      <c r="P353" s="20"/>
      <c r="Q353" s="20"/>
      <c r="R353" s="20"/>
      <c r="S353" s="15"/>
      <c r="T353" s="15"/>
      <c r="U353" s="15"/>
      <c r="V353" s="15"/>
      <c r="W353" s="15"/>
      <c r="X353" s="15"/>
      <c r="Y353" s="15"/>
      <c r="Z353" s="15"/>
      <c r="AA353" s="15"/>
    </row>
    <row r="354" spans="1:27" ht="12.75">
      <c r="A354" s="273"/>
      <c r="B354" s="76" t="s">
        <v>640</v>
      </c>
      <c r="C354" s="20"/>
      <c r="D354" s="20"/>
      <c r="E354" s="20"/>
      <c r="F354" s="20"/>
      <c r="G354" s="20"/>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640</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1119</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1119</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78</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78</v>
      </c>
      <c r="C359" s="20"/>
      <c r="D359" s="20"/>
      <c r="E359" s="20"/>
      <c r="F359" s="20"/>
      <c r="G359" s="20"/>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78</v>
      </c>
      <c r="C360" s="20"/>
      <c r="D360" s="20"/>
      <c r="E360" s="20"/>
      <c r="F360" s="20"/>
      <c r="G360" s="76"/>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522</v>
      </c>
      <c r="C361" s="20"/>
      <c r="D361" s="20"/>
      <c r="E361" s="20"/>
      <c r="F361" s="20"/>
      <c r="G361" s="76"/>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522</v>
      </c>
      <c r="C362" s="20"/>
      <c r="D362" s="20"/>
      <c r="E362" s="20"/>
      <c r="F362" s="20"/>
      <c r="G362" s="76"/>
      <c r="H362" s="55" t="s">
        <v>35</v>
      </c>
      <c r="I362" s="20"/>
      <c r="J362" s="20"/>
      <c r="K362" s="20"/>
      <c r="L362" s="20"/>
      <c r="M362" s="20"/>
      <c r="N362" s="20"/>
      <c r="O362" s="20"/>
      <c r="P362" s="20"/>
      <c r="Q362" s="20"/>
      <c r="R362" s="20"/>
      <c r="S362" s="15"/>
      <c r="T362" s="15"/>
      <c r="U362" s="15"/>
      <c r="V362" s="15"/>
      <c r="W362" s="15"/>
      <c r="X362" s="15"/>
      <c r="Y362" s="15"/>
      <c r="Z362" s="15"/>
      <c r="AA362" s="15"/>
    </row>
    <row r="363" spans="1:27" ht="12.75">
      <c r="A363" s="273"/>
      <c r="B363" s="76" t="s">
        <v>78</v>
      </c>
      <c r="C363" s="20"/>
      <c r="D363" s="20"/>
      <c r="E363" s="20"/>
      <c r="F363" s="20"/>
      <c r="G363" s="20"/>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78</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45774</v>
      </c>
      <c r="B366" s="76" t="s">
        <v>640</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640</v>
      </c>
      <c r="C367" s="20"/>
      <c r="D367" s="20"/>
      <c r="E367" s="20"/>
      <c r="F367" s="20"/>
      <c r="G367" s="20"/>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640</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640</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25.5">
      <c r="A370" s="273"/>
      <c r="B370" s="76" t="s">
        <v>1119</v>
      </c>
      <c r="C370" s="20" t="s">
        <v>18</v>
      </c>
      <c r="D370" s="20" t="s">
        <v>19</v>
      </c>
      <c r="E370" s="20"/>
      <c r="F370" s="20" t="s">
        <v>1239</v>
      </c>
      <c r="G370" s="20" t="s">
        <v>1240</v>
      </c>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1119</v>
      </c>
      <c r="C371" s="20"/>
      <c r="D371" s="20"/>
      <c r="E371" s="20"/>
      <c r="F371" s="20"/>
      <c r="G371" s="20"/>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1119</v>
      </c>
      <c r="C372" s="20" t="s">
        <v>18</v>
      </c>
      <c r="D372" s="20" t="s">
        <v>19</v>
      </c>
      <c r="E372" s="76" t="s">
        <v>1241</v>
      </c>
      <c r="F372" s="20"/>
      <c r="G372" s="20" t="s">
        <v>1242</v>
      </c>
      <c r="H372" s="55" t="s">
        <v>28</v>
      </c>
      <c r="I372" s="20"/>
      <c r="J372" s="20"/>
      <c r="K372" s="20"/>
      <c r="L372" s="20"/>
      <c r="M372" s="20"/>
      <c r="N372" s="20"/>
      <c r="O372" s="20"/>
      <c r="P372" s="20"/>
      <c r="Q372" s="20"/>
      <c r="R372" s="20"/>
      <c r="S372" s="15"/>
      <c r="T372" s="15"/>
      <c r="U372" s="15"/>
      <c r="V372" s="15"/>
      <c r="W372" s="15"/>
      <c r="X372" s="15"/>
      <c r="Y372" s="15"/>
      <c r="Z372" s="15"/>
      <c r="AA372" s="15"/>
    </row>
    <row r="373" spans="1:27" ht="216.75">
      <c r="A373" s="273"/>
      <c r="B373" s="76" t="s">
        <v>1119</v>
      </c>
      <c r="C373" s="20" t="s">
        <v>18</v>
      </c>
      <c r="D373" s="20" t="s">
        <v>19</v>
      </c>
      <c r="E373" s="20" t="s">
        <v>1243</v>
      </c>
      <c r="F373" s="20" t="s">
        <v>1244</v>
      </c>
      <c r="G373" s="20" t="s">
        <v>1245</v>
      </c>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1119</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78</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78</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78</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78</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78</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255">
      <c r="A380" s="272">
        <v>45775</v>
      </c>
      <c r="B380" s="76" t="s">
        <v>640</v>
      </c>
      <c r="C380" s="20" t="s">
        <v>18</v>
      </c>
      <c r="D380" s="20" t="s">
        <v>19</v>
      </c>
      <c r="E380" s="20"/>
      <c r="F380" s="20"/>
      <c r="G380" s="20" t="s">
        <v>1246</v>
      </c>
      <c r="H380" s="61" t="s">
        <v>17</v>
      </c>
      <c r="I380" s="20"/>
      <c r="J380" s="20"/>
      <c r="K380" s="20"/>
      <c r="L380" s="20"/>
      <c r="M380" s="20"/>
      <c r="N380" s="20"/>
      <c r="O380" s="20"/>
      <c r="P380" s="20"/>
      <c r="Q380" s="20"/>
      <c r="R380" s="20"/>
      <c r="S380" s="15"/>
      <c r="T380" s="15"/>
      <c r="U380" s="15"/>
      <c r="V380" s="15"/>
      <c r="W380" s="15"/>
      <c r="X380" s="15"/>
      <c r="Y380" s="15"/>
      <c r="Z380" s="15"/>
      <c r="AA380" s="15"/>
    </row>
    <row r="381" spans="1:27" ht="293.25">
      <c r="A381" s="273"/>
      <c r="B381" s="76" t="s">
        <v>640</v>
      </c>
      <c r="C381" s="20" t="s">
        <v>18</v>
      </c>
      <c r="D381" s="20" t="s">
        <v>19</v>
      </c>
      <c r="E381" s="20" t="s">
        <v>1247</v>
      </c>
      <c r="F381" s="20"/>
      <c r="G381" s="20" t="s">
        <v>1248</v>
      </c>
      <c r="H381" s="55" t="s">
        <v>22</v>
      </c>
      <c r="I381" s="20"/>
      <c r="J381" s="20"/>
      <c r="K381" s="20"/>
      <c r="L381" s="20"/>
      <c r="M381" s="20"/>
      <c r="N381" s="20"/>
      <c r="O381" s="20"/>
      <c r="P381" s="20"/>
      <c r="Q381" s="20"/>
      <c r="R381" s="20"/>
      <c r="S381" s="15"/>
      <c r="T381" s="15"/>
      <c r="U381" s="15"/>
      <c r="V381" s="15"/>
      <c r="W381" s="15"/>
      <c r="X381" s="15"/>
      <c r="Y381" s="15"/>
      <c r="Z381" s="15"/>
      <c r="AA381" s="15"/>
    </row>
    <row r="382" spans="1:27" ht="25.5">
      <c r="A382" s="273"/>
      <c r="B382" s="76" t="s">
        <v>640</v>
      </c>
      <c r="C382" s="20" t="s">
        <v>18</v>
      </c>
      <c r="D382" s="20" t="s">
        <v>19</v>
      </c>
      <c r="E382" s="20"/>
      <c r="F382" s="20"/>
      <c r="G382" s="20" t="s">
        <v>1249</v>
      </c>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640</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78</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78</v>
      </c>
      <c r="C385" s="20"/>
      <c r="D385" s="20"/>
      <c r="E385" s="20"/>
      <c r="F385" s="20"/>
      <c r="G385" s="20"/>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78</v>
      </c>
      <c r="C386" s="20"/>
      <c r="D386" s="20"/>
      <c r="E386" s="20"/>
      <c r="F386" s="20"/>
      <c r="G386" s="20"/>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c r="D387" s="20"/>
      <c r="E387" s="20"/>
      <c r="F387" s="20"/>
      <c r="G387" s="76"/>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78</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522</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522</v>
      </c>
      <c r="C390" s="20"/>
      <c r="D390" s="20"/>
      <c r="E390" s="20"/>
      <c r="F390" s="20"/>
      <c r="G390" s="7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1119</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1119</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229.5">
      <c r="A393" s="274"/>
      <c r="B393" s="76" t="s">
        <v>1119</v>
      </c>
      <c r="C393" s="20" t="s">
        <v>18</v>
      </c>
      <c r="D393" s="20" t="s">
        <v>19</v>
      </c>
      <c r="E393" s="20" t="s">
        <v>1250</v>
      </c>
      <c r="F393" s="20" t="s">
        <v>1251</v>
      </c>
      <c r="G393" s="20" t="s">
        <v>1252</v>
      </c>
      <c r="H393" s="62" t="s">
        <v>38</v>
      </c>
      <c r="I393" s="20"/>
      <c r="J393" s="20"/>
      <c r="K393" s="20"/>
      <c r="L393" s="20"/>
      <c r="M393" s="20"/>
      <c r="N393" s="20"/>
      <c r="O393" s="20"/>
      <c r="P393" s="20"/>
      <c r="Q393" s="20"/>
      <c r="R393" s="20"/>
      <c r="S393" s="15"/>
      <c r="T393" s="15"/>
      <c r="U393" s="15"/>
      <c r="V393" s="15"/>
      <c r="W393" s="15"/>
      <c r="X393" s="15"/>
      <c r="Y393" s="15"/>
      <c r="Z393" s="15"/>
      <c r="AA393" s="15"/>
    </row>
    <row r="394" spans="1:27" ht="63.75">
      <c r="A394" s="272">
        <v>45776</v>
      </c>
      <c r="B394" s="76" t="s">
        <v>640</v>
      </c>
      <c r="C394" s="20" t="s">
        <v>18</v>
      </c>
      <c r="D394" s="20" t="s">
        <v>19</v>
      </c>
      <c r="E394" s="20"/>
      <c r="F394" s="20"/>
      <c r="G394" s="20" t="s">
        <v>1253</v>
      </c>
      <c r="H394" s="61" t="s">
        <v>17</v>
      </c>
      <c r="I394" s="20"/>
      <c r="J394" s="20"/>
      <c r="K394" s="20"/>
      <c r="L394" s="20"/>
      <c r="M394" s="20"/>
      <c r="N394" s="20"/>
      <c r="O394" s="20"/>
      <c r="P394" s="20"/>
      <c r="Q394" s="20"/>
      <c r="R394" s="20"/>
      <c r="S394" s="15"/>
      <c r="T394" s="15"/>
      <c r="U394" s="15"/>
      <c r="V394" s="15"/>
      <c r="W394" s="15"/>
      <c r="X394" s="15"/>
      <c r="Y394" s="15"/>
      <c r="Z394" s="15"/>
      <c r="AA394" s="15"/>
    </row>
    <row r="395" spans="1:27" ht="51">
      <c r="A395" s="273"/>
      <c r="B395" s="76" t="s">
        <v>640</v>
      </c>
      <c r="C395" s="20" t="s">
        <v>18</v>
      </c>
      <c r="D395" s="20" t="s">
        <v>19</v>
      </c>
      <c r="E395" s="20"/>
      <c r="F395" s="20"/>
      <c r="G395" s="20" t="s">
        <v>1254</v>
      </c>
      <c r="H395" s="55" t="s">
        <v>22</v>
      </c>
      <c r="I395" s="20"/>
      <c r="J395" s="20"/>
      <c r="K395" s="20"/>
      <c r="L395" s="20"/>
      <c r="M395" s="20"/>
      <c r="N395" s="20"/>
      <c r="O395" s="20"/>
      <c r="P395" s="20"/>
      <c r="Q395" s="20"/>
      <c r="R395" s="20"/>
      <c r="S395" s="15"/>
      <c r="T395" s="15"/>
      <c r="U395" s="15"/>
      <c r="V395" s="15"/>
      <c r="W395" s="15"/>
      <c r="X395" s="15"/>
      <c r="Y395" s="15"/>
      <c r="Z395" s="15"/>
      <c r="AA395" s="15"/>
    </row>
    <row r="396" spans="1:27" ht="12.75">
      <c r="A396" s="273"/>
      <c r="B396" s="76" t="s">
        <v>640</v>
      </c>
      <c r="C396" s="20"/>
      <c r="D396" s="20"/>
      <c r="E396" s="20"/>
      <c r="F396" s="20"/>
      <c r="G396" s="20"/>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640</v>
      </c>
      <c r="C397" s="20"/>
      <c r="D397" s="20"/>
      <c r="E397" s="20"/>
      <c r="F397" s="20"/>
      <c r="G397" s="20"/>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640</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78</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78</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78</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522</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522</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522</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522</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522</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45777</v>
      </c>
      <c r="B408" s="76" t="s">
        <v>640</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640</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640</v>
      </c>
      <c r="C410" s="20"/>
      <c r="D410" s="50"/>
      <c r="E410" s="50"/>
      <c r="F410" s="50"/>
      <c r="G410" s="20"/>
      <c r="H410" s="55" t="s">
        <v>24</v>
      </c>
      <c r="I410" s="20"/>
      <c r="J410" s="20"/>
      <c r="K410" s="20"/>
      <c r="L410" s="20"/>
      <c r="M410" s="20"/>
      <c r="N410" s="20"/>
      <c r="O410" s="20"/>
      <c r="P410" s="20"/>
      <c r="Q410" s="20"/>
      <c r="R410" s="20"/>
      <c r="S410" s="15"/>
      <c r="T410" s="15"/>
      <c r="U410" s="15"/>
      <c r="V410" s="15"/>
      <c r="W410" s="15"/>
      <c r="X410" s="15"/>
      <c r="Y410" s="15"/>
      <c r="Z410" s="15"/>
      <c r="AA410" s="15"/>
    </row>
    <row r="411" spans="1:27" ht="25.5">
      <c r="A411" s="273"/>
      <c r="B411" s="76" t="s">
        <v>640</v>
      </c>
      <c r="C411" s="20" t="s">
        <v>18</v>
      </c>
      <c r="D411" s="50" t="s">
        <v>19</v>
      </c>
      <c r="E411" s="50"/>
      <c r="F411" s="50"/>
      <c r="G411" s="20" t="s">
        <v>1255</v>
      </c>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78</v>
      </c>
      <c r="C412" s="20"/>
      <c r="D412" s="50"/>
      <c r="E412" s="50"/>
      <c r="F412" s="50"/>
      <c r="G412" s="76"/>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78</v>
      </c>
      <c r="C413" s="20"/>
      <c r="D413" s="50"/>
      <c r="E413" s="50"/>
      <c r="F413" s="50"/>
      <c r="G413" s="76"/>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76" t="s">
        <v>78</v>
      </c>
      <c r="C414" s="20"/>
      <c r="D414" s="50"/>
      <c r="E414" s="50"/>
      <c r="F414" s="50"/>
      <c r="G414" s="20"/>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78</v>
      </c>
      <c r="C415" s="20"/>
      <c r="D415" s="50"/>
      <c r="E415" s="50"/>
      <c r="F415" s="50"/>
      <c r="G415" s="20"/>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78</v>
      </c>
      <c r="C416" s="20"/>
      <c r="D416" s="50"/>
      <c r="E416" s="50"/>
      <c r="F416" s="50"/>
      <c r="G416" s="20"/>
      <c r="H416" s="55" t="s">
        <v>30</v>
      </c>
      <c r="I416" s="20"/>
      <c r="J416" s="20"/>
      <c r="K416" s="20"/>
      <c r="L416" s="20"/>
      <c r="M416" s="20"/>
      <c r="N416" s="20"/>
      <c r="O416" s="20"/>
      <c r="P416" s="20"/>
      <c r="Q416" s="20"/>
      <c r="R416" s="20"/>
      <c r="S416" s="15"/>
      <c r="T416" s="15"/>
      <c r="U416" s="15"/>
      <c r="V416" s="15"/>
      <c r="W416" s="15"/>
      <c r="X416" s="15"/>
      <c r="Y416" s="15"/>
      <c r="Z416" s="15"/>
      <c r="AA416" s="15"/>
    </row>
    <row r="417" spans="1:27" ht="140.25">
      <c r="A417" s="273"/>
      <c r="B417" s="76" t="s">
        <v>1119</v>
      </c>
      <c r="C417" s="20" t="s">
        <v>18</v>
      </c>
      <c r="D417" s="50" t="s">
        <v>19</v>
      </c>
      <c r="E417" s="50"/>
      <c r="F417" s="141" t="s">
        <v>1256</v>
      </c>
      <c r="G417" s="20" t="s">
        <v>1257</v>
      </c>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1119</v>
      </c>
      <c r="C418" s="20"/>
      <c r="D418" s="50"/>
      <c r="E418" s="50"/>
      <c r="F418" s="50"/>
      <c r="G418" s="20"/>
      <c r="H418" s="55" t="s">
        <v>35</v>
      </c>
      <c r="I418" s="20"/>
      <c r="J418" s="20"/>
      <c r="K418" s="20"/>
      <c r="L418" s="20"/>
      <c r="M418" s="20"/>
      <c r="N418" s="20"/>
      <c r="O418" s="20"/>
      <c r="P418" s="20"/>
      <c r="Q418" s="20"/>
      <c r="R418" s="20"/>
      <c r="S418" s="15"/>
      <c r="T418" s="15"/>
      <c r="U418" s="15"/>
      <c r="V418" s="15"/>
      <c r="W418" s="15"/>
      <c r="X418" s="15"/>
      <c r="Y418" s="15"/>
      <c r="Z418" s="15"/>
      <c r="AA418" s="15"/>
    </row>
    <row r="419" spans="1:27" ht="102">
      <c r="A419" s="273"/>
      <c r="B419" s="76" t="s">
        <v>1119</v>
      </c>
      <c r="C419" s="20" t="s">
        <v>18</v>
      </c>
      <c r="D419" s="50" t="s">
        <v>19</v>
      </c>
      <c r="E419" s="50"/>
      <c r="F419" s="50" t="s">
        <v>1258</v>
      </c>
      <c r="G419" s="20" t="s">
        <v>1259</v>
      </c>
      <c r="H419" s="55" t="s">
        <v>36</v>
      </c>
      <c r="I419" s="20"/>
      <c r="J419" s="20"/>
      <c r="K419" s="20"/>
      <c r="L419" s="20"/>
      <c r="M419" s="20"/>
      <c r="N419" s="20"/>
      <c r="O419" s="20"/>
      <c r="P419" s="20"/>
      <c r="Q419" s="20"/>
      <c r="R419" s="20"/>
      <c r="S419" s="15"/>
      <c r="T419" s="15"/>
      <c r="U419" s="15"/>
      <c r="V419" s="15"/>
      <c r="W419" s="15"/>
      <c r="X419" s="15"/>
      <c r="Y419" s="15"/>
      <c r="Z419" s="15"/>
      <c r="AA419" s="15"/>
    </row>
    <row r="420" spans="1:27" ht="153">
      <c r="A420" s="273"/>
      <c r="B420" s="76" t="s">
        <v>1119</v>
      </c>
      <c r="C420" s="20" t="s">
        <v>18</v>
      </c>
      <c r="D420" s="50" t="s">
        <v>19</v>
      </c>
      <c r="E420" s="50"/>
      <c r="F420" s="50" t="s">
        <v>1260</v>
      </c>
      <c r="G420" s="20" t="s">
        <v>1261</v>
      </c>
      <c r="H420" s="55" t="s">
        <v>37</v>
      </c>
      <c r="I420" s="20"/>
      <c r="J420" s="20"/>
      <c r="K420" s="20"/>
      <c r="L420" s="20"/>
      <c r="M420" s="20"/>
      <c r="N420" s="20"/>
      <c r="O420" s="20"/>
      <c r="P420" s="20"/>
      <c r="Q420" s="20"/>
      <c r="R420" s="20"/>
      <c r="S420" s="15"/>
      <c r="T420" s="15"/>
      <c r="U420" s="15"/>
      <c r="V420" s="15"/>
      <c r="W420" s="15"/>
      <c r="X420" s="15"/>
      <c r="Y420" s="15"/>
      <c r="Z420" s="15"/>
      <c r="AA420" s="15"/>
    </row>
    <row r="421" spans="1:27" ht="216.75">
      <c r="A421" s="274"/>
      <c r="B421" s="76" t="s">
        <v>1119</v>
      </c>
      <c r="C421" s="20" t="s">
        <v>18</v>
      </c>
      <c r="D421" s="50" t="s">
        <v>19</v>
      </c>
      <c r="E421" s="50" t="s">
        <v>1262</v>
      </c>
      <c r="F421" s="50"/>
      <c r="G421" s="20" t="s">
        <v>1263</v>
      </c>
      <c r="H421" s="98" t="s">
        <v>38</v>
      </c>
      <c r="I421" s="20"/>
      <c r="J421" s="20"/>
      <c r="K421" s="20"/>
      <c r="L421" s="20"/>
      <c r="M421" s="20"/>
      <c r="N421" s="20"/>
      <c r="O421" s="20"/>
      <c r="P421" s="20"/>
      <c r="Q421" s="20"/>
      <c r="R421" s="20"/>
      <c r="S421" s="15"/>
      <c r="T421" s="15"/>
      <c r="U421" s="15"/>
      <c r="V421" s="15"/>
      <c r="W421" s="15"/>
      <c r="X421" s="15"/>
      <c r="Y421" s="15"/>
      <c r="Z421" s="15"/>
      <c r="AA421" s="15"/>
    </row>
  </sheetData>
  <autoFilter ref="A1:AA421" xr:uid="{00000000-0009-0000-0000-000010000000}"/>
  <customSheetViews>
    <customSheetView guid="{EE409CCF-41C7-4BE1-8A6A-F342F255A85B}" filter="1" showAutoFilter="1">
      <pageMargins left="0.7" right="0.7" top="0.75" bottom="0.75" header="0.3" footer="0.3"/>
      <autoFilter ref="A1:AA421" xr:uid="{55473D95-C922-4125-B980-176B1EE879D7}"/>
    </customSheetView>
  </customSheetViews>
  <mergeCells count="31">
    <mergeCell ref="A380:A393"/>
    <mergeCell ref="A394:A407"/>
    <mergeCell ref="A408:A421"/>
    <mergeCell ref="A212:A225"/>
    <mergeCell ref="A226:A239"/>
    <mergeCell ref="A240:A253"/>
    <mergeCell ref="A254:A267"/>
    <mergeCell ref="A268:A281"/>
    <mergeCell ref="A282:A295"/>
    <mergeCell ref="A296:A309"/>
    <mergeCell ref="A310:A323"/>
    <mergeCell ref="A324:A337"/>
    <mergeCell ref="A338:A351"/>
    <mergeCell ref="A352:A365"/>
    <mergeCell ref="A366:A379"/>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4" r:id="rId1" xr:uid="{00000000-0004-0000-1000-000000000000}"/>
    <hyperlink ref="F30" r:id="rId2" xr:uid="{00000000-0004-0000-1000-000001000000}"/>
    <hyperlink ref="F89" r:id="rId3" xr:uid="{00000000-0004-0000-1000-000002000000}"/>
    <hyperlink ref="F116" r:id="rId4" xr:uid="{00000000-0004-0000-1000-000003000000}"/>
    <hyperlink ref="E243" r:id="rId5" xr:uid="{00000000-0004-0000-1000-000004000000}"/>
    <hyperlink ref="F417" r:id="rId6" location="about" xr:uid="{00000000-0004-0000-1000-000005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1000-000000000000}">
          <x14:formula1>
            <xm:f>'Служебный лист 2'!$A$2:$A$10</xm:f>
          </x14:formula1>
          <xm:sqref>B2:B421</xm:sqref>
        </x14:dataValidation>
        <x14:dataValidation type="list" allowBlank="1" showErrorMessage="1" xr:uid="{00000000-0002-0000-1000-000001000000}">
          <x14:formula1>
            <xm:f>'Служебный лист 2'!$B$2:$B$21</xm:f>
          </x14:formula1>
          <xm:sqref>C2:C421</xm:sqref>
        </x14:dataValidation>
        <x14:dataValidation type="list" allowBlank="1" showErrorMessage="1" xr:uid="{00000000-0002-0000-1000-000002000000}">
          <x14:formula1>
            <xm:f>'Служебный лист'!$C$2:$C$1000</xm:f>
          </x14:formula1>
          <xm:sqref>D2:D421</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A435"/>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14.85546875" customWidth="1"/>
    <col min="6" max="6" width="17.28515625" customWidth="1"/>
    <col min="7" max="7" width="49.28515625" customWidth="1"/>
    <col min="8" max="8" width="11" customWidth="1"/>
  </cols>
  <sheetData>
    <row r="1" spans="1:27" ht="51">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63.75">
      <c r="A2" s="272">
        <v>45717</v>
      </c>
      <c r="B2" s="76" t="s">
        <v>640</v>
      </c>
      <c r="C2" s="20" t="s">
        <v>44</v>
      </c>
      <c r="D2" s="20" t="s">
        <v>19</v>
      </c>
      <c r="E2" s="20"/>
      <c r="F2" s="20"/>
      <c r="G2" s="20" t="s">
        <v>1264</v>
      </c>
      <c r="H2" s="19" t="s">
        <v>17</v>
      </c>
      <c r="I2" s="20"/>
      <c r="J2" s="20"/>
      <c r="K2" s="20"/>
      <c r="L2" s="20"/>
      <c r="M2" s="20"/>
      <c r="N2" s="20"/>
      <c r="O2" s="20"/>
      <c r="P2" s="50"/>
      <c r="Q2" s="20"/>
      <c r="R2" s="15"/>
      <c r="S2" s="15"/>
      <c r="T2" s="15"/>
      <c r="U2" s="15"/>
      <c r="V2" s="15"/>
      <c r="W2" s="15"/>
      <c r="X2" s="15"/>
      <c r="Y2" s="15"/>
      <c r="Z2" s="15"/>
      <c r="AA2" s="15"/>
    </row>
    <row r="3" spans="1:27" ht="51">
      <c r="A3" s="273"/>
      <c r="B3" s="76" t="s">
        <v>640</v>
      </c>
      <c r="C3" s="20" t="s">
        <v>102</v>
      </c>
      <c r="D3" s="20" t="s">
        <v>19</v>
      </c>
      <c r="E3" s="20"/>
      <c r="F3" s="32" t="s">
        <v>1265</v>
      </c>
      <c r="G3" s="20" t="s">
        <v>1266</v>
      </c>
      <c r="H3" s="20" t="s">
        <v>22</v>
      </c>
      <c r="I3" s="20"/>
      <c r="J3" s="20"/>
      <c r="K3" s="20"/>
      <c r="L3" s="20"/>
      <c r="M3" s="20"/>
      <c r="N3" s="20"/>
      <c r="O3" s="20"/>
      <c r="P3" s="35"/>
      <c r="Q3" s="20"/>
      <c r="R3" s="15"/>
      <c r="S3" s="15"/>
      <c r="T3" s="15"/>
      <c r="U3" s="15"/>
      <c r="V3" s="15"/>
      <c r="W3" s="15"/>
      <c r="X3" s="15"/>
      <c r="Y3" s="15"/>
      <c r="Z3" s="15"/>
      <c r="AA3" s="15"/>
    </row>
    <row r="4" spans="1:27" ht="15.75" customHeight="1">
      <c r="A4" s="273"/>
      <c r="B4" s="76" t="s">
        <v>640</v>
      </c>
      <c r="C4" s="20" t="s">
        <v>41</v>
      </c>
      <c r="D4" s="20" t="s">
        <v>19</v>
      </c>
      <c r="E4" s="20"/>
      <c r="F4" s="20"/>
      <c r="G4" s="20" t="s">
        <v>1267</v>
      </c>
      <c r="H4" s="20" t="s">
        <v>24</v>
      </c>
      <c r="I4" s="20"/>
      <c r="J4" s="20"/>
      <c r="K4" s="20"/>
      <c r="L4" s="20"/>
      <c r="M4" s="20"/>
      <c r="N4" s="20"/>
      <c r="O4" s="20"/>
      <c r="P4" s="35"/>
      <c r="Q4" s="20"/>
      <c r="R4" s="15"/>
      <c r="S4" s="15"/>
      <c r="T4" s="15"/>
      <c r="U4" s="15"/>
      <c r="V4" s="15"/>
      <c r="W4" s="15"/>
      <c r="X4" s="15"/>
      <c r="Y4" s="15"/>
      <c r="Z4" s="15"/>
      <c r="AA4" s="15"/>
    </row>
    <row r="5" spans="1:27" ht="12.75">
      <c r="A5" s="273"/>
      <c r="B5" s="76" t="s">
        <v>78</v>
      </c>
      <c r="C5" s="20"/>
      <c r="D5" s="20"/>
      <c r="E5" s="20"/>
      <c r="F5" s="20"/>
      <c r="G5" s="20"/>
      <c r="H5" s="20" t="s">
        <v>25</v>
      </c>
      <c r="I5" s="20"/>
      <c r="J5" s="20"/>
      <c r="K5" s="20"/>
      <c r="L5" s="20"/>
      <c r="M5" s="20"/>
      <c r="N5" s="20"/>
      <c r="O5" s="20"/>
      <c r="P5" s="35"/>
      <c r="Q5" s="20"/>
      <c r="R5" s="15"/>
      <c r="S5" s="15"/>
      <c r="T5" s="15"/>
      <c r="U5" s="15"/>
      <c r="V5" s="15"/>
      <c r="W5" s="15"/>
      <c r="X5" s="15"/>
      <c r="Y5" s="15"/>
      <c r="Z5" s="15"/>
      <c r="AA5" s="15"/>
    </row>
    <row r="6" spans="1:27" ht="267.75">
      <c r="A6" s="273"/>
      <c r="B6" s="76" t="s">
        <v>78</v>
      </c>
      <c r="C6" s="20" t="s">
        <v>41</v>
      </c>
      <c r="D6" s="20" t="s">
        <v>19</v>
      </c>
      <c r="E6" s="20"/>
      <c r="F6" s="20"/>
      <c r="G6" s="20" t="s">
        <v>1268</v>
      </c>
      <c r="H6" s="20" t="s">
        <v>26</v>
      </c>
      <c r="I6" s="20"/>
      <c r="J6" s="20"/>
      <c r="K6" s="20"/>
      <c r="L6" s="20"/>
      <c r="M6" s="20"/>
      <c r="N6" s="20"/>
      <c r="O6" s="20"/>
      <c r="P6" s="35"/>
      <c r="Q6" s="20"/>
      <c r="R6" s="15"/>
      <c r="S6" s="15"/>
      <c r="T6" s="15"/>
      <c r="U6" s="15"/>
      <c r="V6" s="15"/>
      <c r="W6" s="15"/>
      <c r="X6" s="15"/>
      <c r="Y6" s="15"/>
      <c r="Z6" s="15"/>
      <c r="AA6" s="15"/>
    </row>
    <row r="7" spans="1:27" ht="38.25">
      <c r="A7" s="273"/>
      <c r="B7" s="76" t="s">
        <v>78</v>
      </c>
      <c r="C7" s="20" t="s">
        <v>18</v>
      </c>
      <c r="D7" s="20" t="s">
        <v>19</v>
      </c>
      <c r="E7" s="20"/>
      <c r="F7" s="20"/>
      <c r="G7" s="20" t="s">
        <v>1269</v>
      </c>
      <c r="H7" s="20" t="s">
        <v>27</v>
      </c>
      <c r="I7" s="20"/>
      <c r="J7" s="20"/>
      <c r="K7" s="20"/>
      <c r="L7" s="20"/>
      <c r="M7" s="20"/>
      <c r="N7" s="20"/>
      <c r="O7" s="20"/>
      <c r="P7" s="35"/>
      <c r="Q7" s="20"/>
      <c r="R7" s="15"/>
      <c r="S7" s="15"/>
      <c r="T7" s="15"/>
      <c r="U7" s="15"/>
      <c r="V7" s="15"/>
      <c r="W7" s="15"/>
      <c r="X7" s="15"/>
      <c r="Y7" s="15"/>
      <c r="Z7" s="15"/>
      <c r="AA7" s="15"/>
    </row>
    <row r="8" spans="1:27" ht="242.25">
      <c r="A8" s="273"/>
      <c r="B8" s="76" t="s">
        <v>78</v>
      </c>
      <c r="C8" s="20" t="s">
        <v>41</v>
      </c>
      <c r="D8" s="20" t="s">
        <v>19</v>
      </c>
      <c r="E8" s="20"/>
      <c r="F8" s="20"/>
      <c r="G8" s="20" t="s">
        <v>1270</v>
      </c>
      <c r="H8" s="20" t="s">
        <v>28</v>
      </c>
      <c r="I8" s="20"/>
      <c r="J8" s="20"/>
      <c r="K8" s="20"/>
      <c r="L8" s="20"/>
      <c r="M8" s="20"/>
      <c r="N8" s="20"/>
      <c r="O8" s="20"/>
      <c r="P8" s="35"/>
      <c r="Q8" s="20"/>
      <c r="R8" s="15"/>
      <c r="S8" s="15"/>
      <c r="T8" s="15"/>
      <c r="U8" s="15"/>
      <c r="V8" s="15"/>
      <c r="W8" s="15"/>
      <c r="X8" s="15"/>
      <c r="Y8" s="15"/>
      <c r="Z8" s="15"/>
      <c r="AA8" s="15"/>
    </row>
    <row r="9" spans="1:27" ht="14.25">
      <c r="A9" s="273"/>
      <c r="B9" s="76" t="s">
        <v>1271</v>
      </c>
      <c r="C9" s="20"/>
      <c r="D9" s="78"/>
      <c r="E9" s="78"/>
      <c r="F9" s="20"/>
      <c r="G9" s="20"/>
      <c r="H9" s="20" t="s">
        <v>29</v>
      </c>
      <c r="I9" s="20"/>
      <c r="J9" s="20"/>
      <c r="K9" s="20"/>
      <c r="L9" s="20"/>
      <c r="M9" s="20"/>
      <c r="N9" s="20"/>
      <c r="O9" s="20"/>
      <c r="P9" s="35"/>
      <c r="Q9" s="20"/>
      <c r="R9" s="15"/>
      <c r="S9" s="15"/>
      <c r="T9" s="15"/>
      <c r="U9" s="15"/>
      <c r="V9" s="15"/>
      <c r="W9" s="15"/>
      <c r="X9" s="15"/>
      <c r="Y9" s="15"/>
      <c r="Z9" s="15"/>
      <c r="AA9" s="15"/>
    </row>
    <row r="10" spans="1:27" ht="12.75">
      <c r="A10" s="273"/>
      <c r="B10" s="76" t="s">
        <v>1271</v>
      </c>
      <c r="C10" s="20"/>
      <c r="D10" s="20"/>
      <c r="E10" s="15"/>
      <c r="F10" s="20"/>
      <c r="G10" s="117"/>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1271</v>
      </c>
      <c r="C11" s="20"/>
      <c r="D11" s="20"/>
      <c r="E11" s="20"/>
      <c r="F11" s="20"/>
      <c r="G11" s="20"/>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522</v>
      </c>
      <c r="C12" s="20"/>
      <c r="D12" s="20"/>
      <c r="E12" s="20"/>
      <c r="F12" s="20"/>
      <c r="G12" s="20"/>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522</v>
      </c>
      <c r="C13" s="20"/>
      <c r="D13" s="20"/>
      <c r="E13" s="20"/>
      <c r="F13" s="20"/>
      <c r="G13" s="20"/>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522</v>
      </c>
      <c r="C14" s="20"/>
      <c r="D14" s="20"/>
      <c r="E14" s="15"/>
      <c r="F14" s="20"/>
      <c r="G14" s="20"/>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522</v>
      </c>
      <c r="C15" s="20"/>
      <c r="D15" s="20"/>
      <c r="E15" s="20"/>
      <c r="F15" s="20"/>
      <c r="G15" s="20"/>
      <c r="H15" s="25" t="s">
        <v>38</v>
      </c>
      <c r="I15" s="20"/>
      <c r="J15" s="20"/>
      <c r="K15" s="20"/>
      <c r="L15" s="20"/>
      <c r="M15" s="20"/>
      <c r="N15" s="20"/>
      <c r="O15" s="20"/>
      <c r="P15" s="35"/>
      <c r="Q15" s="20"/>
      <c r="R15" s="15"/>
      <c r="S15" s="15"/>
      <c r="T15" s="15"/>
      <c r="U15" s="15"/>
      <c r="V15" s="15"/>
      <c r="W15" s="15"/>
      <c r="X15" s="15"/>
      <c r="Y15" s="15"/>
      <c r="Z15" s="15"/>
      <c r="AA15" s="15"/>
    </row>
    <row r="16" spans="1:27" ht="12.75">
      <c r="A16" s="272">
        <v>45718</v>
      </c>
      <c r="B16" s="76" t="s">
        <v>640</v>
      </c>
      <c r="C16" s="20"/>
      <c r="D16" s="20"/>
      <c r="E16" s="20"/>
      <c r="F16" s="20"/>
      <c r="G16" s="20"/>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20"/>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c r="D18" s="20"/>
      <c r="E18" s="20"/>
      <c r="F18" s="20"/>
      <c r="G18" s="20"/>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522</v>
      </c>
      <c r="C19" s="20"/>
      <c r="D19" s="20"/>
      <c r="E19" s="20"/>
      <c r="F19" s="20"/>
      <c r="G19" s="20"/>
      <c r="H19" s="20" t="s">
        <v>25</v>
      </c>
      <c r="I19" s="20"/>
      <c r="J19" s="20"/>
      <c r="K19" s="20"/>
      <c r="L19" s="20"/>
      <c r="M19" s="20"/>
      <c r="N19" s="20"/>
      <c r="O19" s="20"/>
      <c r="P19" s="35"/>
      <c r="Q19" s="20"/>
      <c r="R19" s="15"/>
      <c r="S19" s="15"/>
      <c r="T19" s="15"/>
      <c r="U19" s="15"/>
      <c r="V19" s="15"/>
      <c r="W19" s="15"/>
      <c r="X19" s="15"/>
      <c r="Y19" s="15"/>
      <c r="Z19" s="15"/>
      <c r="AA19" s="15"/>
    </row>
    <row r="20" spans="1:27" ht="12.75">
      <c r="A20" s="273"/>
      <c r="B20" s="76" t="s">
        <v>522</v>
      </c>
      <c r="C20" s="20"/>
      <c r="D20" s="20"/>
      <c r="E20" s="20"/>
      <c r="F20" s="20"/>
      <c r="G20" s="20"/>
      <c r="H20" s="20" t="s">
        <v>26</v>
      </c>
      <c r="I20" s="20"/>
      <c r="J20" s="20"/>
      <c r="K20" s="20"/>
      <c r="L20" s="20"/>
      <c r="M20" s="20"/>
      <c r="N20" s="20"/>
      <c r="O20" s="20"/>
      <c r="P20" s="35"/>
      <c r="Q20" s="20"/>
      <c r="R20" s="15"/>
      <c r="S20" s="15"/>
      <c r="T20" s="15"/>
      <c r="U20" s="15"/>
      <c r="V20" s="15"/>
      <c r="W20" s="15"/>
      <c r="X20" s="15"/>
      <c r="Y20" s="15"/>
      <c r="Z20" s="15"/>
      <c r="AA20" s="15"/>
    </row>
    <row r="21" spans="1:27" ht="12.75">
      <c r="A21" s="273"/>
      <c r="B21" s="76" t="s">
        <v>1119</v>
      </c>
      <c r="C21" s="20"/>
      <c r="D21" s="20"/>
      <c r="E21" s="15"/>
      <c r="F21" s="15"/>
      <c r="G21" s="20"/>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1119</v>
      </c>
      <c r="C22" s="20"/>
      <c r="D22" s="20"/>
      <c r="E22" s="20"/>
      <c r="F22" s="20"/>
      <c r="G22" s="20"/>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1119</v>
      </c>
      <c r="C23" s="20"/>
      <c r="D23" s="20"/>
      <c r="E23" s="20"/>
      <c r="F23" s="20"/>
      <c r="G23" s="20"/>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1119</v>
      </c>
      <c r="C24" s="20"/>
      <c r="D24" s="20"/>
      <c r="E24" s="20"/>
      <c r="F24" s="20"/>
      <c r="G24" s="20"/>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76" t="s">
        <v>78</v>
      </c>
      <c r="C25" s="20"/>
      <c r="D25" s="20"/>
      <c r="E25" s="20"/>
      <c r="F25" s="20"/>
      <c r="G25" s="76"/>
      <c r="H25" s="24" t="s">
        <v>34</v>
      </c>
      <c r="I25" s="20"/>
      <c r="J25" s="20"/>
      <c r="K25" s="20"/>
      <c r="L25" s="20"/>
      <c r="M25" s="20"/>
      <c r="N25" s="20"/>
      <c r="O25" s="20"/>
      <c r="P25" s="35"/>
      <c r="Q25" s="20"/>
      <c r="R25" s="15"/>
      <c r="S25" s="15"/>
      <c r="T25" s="15"/>
      <c r="U25" s="15"/>
      <c r="V25" s="15"/>
      <c r="W25" s="15"/>
      <c r="X25" s="15"/>
      <c r="Y25" s="15"/>
      <c r="Z25" s="15"/>
      <c r="AA25" s="15"/>
    </row>
    <row r="26" spans="1:27" ht="18" customHeight="1">
      <c r="A26" s="273"/>
      <c r="B26" s="76" t="s">
        <v>78</v>
      </c>
      <c r="C26" s="20"/>
      <c r="D26" s="20"/>
      <c r="E26" s="20"/>
      <c r="F26" s="20"/>
      <c r="G26" s="76"/>
      <c r="H26" s="25" t="s">
        <v>35</v>
      </c>
      <c r="I26" s="20"/>
      <c r="J26" s="20"/>
      <c r="K26" s="20"/>
      <c r="L26" s="20"/>
      <c r="M26" s="20"/>
      <c r="N26" s="20"/>
      <c r="O26" s="20"/>
      <c r="P26" s="35"/>
      <c r="Q26" s="20"/>
      <c r="R26" s="15"/>
      <c r="S26" s="15"/>
      <c r="T26" s="15"/>
      <c r="U26" s="15"/>
      <c r="V26" s="15"/>
      <c r="W26" s="15"/>
      <c r="X26" s="15"/>
      <c r="Y26" s="15"/>
      <c r="Z26" s="15"/>
      <c r="AA26" s="15"/>
    </row>
    <row r="27" spans="1:27" ht="16.5" customHeight="1">
      <c r="A27" s="273"/>
      <c r="B27" s="76" t="s">
        <v>78</v>
      </c>
      <c r="C27" s="20"/>
      <c r="D27" s="20"/>
      <c r="E27" s="20"/>
      <c r="F27" s="20"/>
      <c r="G27" s="15"/>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78</v>
      </c>
      <c r="C28" s="20"/>
      <c r="D28" s="20"/>
      <c r="E28" s="20"/>
      <c r="F28" s="20"/>
      <c r="G28" s="15"/>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78</v>
      </c>
      <c r="C29" s="20"/>
      <c r="D29" s="20"/>
      <c r="E29" s="20"/>
      <c r="F29" s="20"/>
      <c r="G29" s="20"/>
      <c r="H29" s="25" t="s">
        <v>38</v>
      </c>
      <c r="I29" s="20"/>
      <c r="J29" s="20"/>
      <c r="K29" s="20"/>
      <c r="L29" s="20"/>
      <c r="M29" s="20"/>
      <c r="N29" s="20"/>
      <c r="O29" s="20"/>
      <c r="P29" s="35"/>
      <c r="Q29" s="20"/>
      <c r="R29" s="15"/>
      <c r="S29" s="15"/>
      <c r="T29" s="15"/>
      <c r="U29" s="15"/>
      <c r="V29" s="15"/>
      <c r="W29" s="15"/>
      <c r="X29" s="15"/>
      <c r="Y29" s="15"/>
      <c r="Z29" s="15"/>
      <c r="AA29" s="15"/>
    </row>
    <row r="30" spans="1:27" ht="12.75">
      <c r="A30" s="272">
        <v>45719</v>
      </c>
      <c r="B30" s="76" t="s">
        <v>640</v>
      </c>
      <c r="C30" s="20"/>
      <c r="D30" s="20"/>
      <c r="E30" s="20"/>
      <c r="F30" s="20"/>
      <c r="G30" s="20"/>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640</v>
      </c>
      <c r="C31" s="20"/>
      <c r="D31" s="20"/>
      <c r="E31" s="20"/>
      <c r="F31" s="20"/>
      <c r="G31" s="20"/>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640</v>
      </c>
      <c r="C32" s="76"/>
      <c r="D32" s="76"/>
      <c r="E32" s="80"/>
      <c r="F32" s="76"/>
      <c r="G32" s="3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640</v>
      </c>
      <c r="C33" s="76"/>
      <c r="D33" s="76"/>
      <c r="E33" s="76"/>
      <c r="F33" s="76"/>
      <c r="G33" s="76"/>
      <c r="H33" s="20" t="s">
        <v>25</v>
      </c>
      <c r="I33" s="20"/>
      <c r="J33" s="20"/>
      <c r="K33" s="20"/>
      <c r="L33" s="20"/>
      <c r="M33" s="20"/>
      <c r="N33" s="20"/>
      <c r="O33" s="20"/>
      <c r="P33" s="35"/>
      <c r="Q33" s="20"/>
      <c r="R33" s="15"/>
      <c r="S33" s="15"/>
      <c r="T33" s="15"/>
      <c r="U33" s="15"/>
      <c r="V33" s="15"/>
      <c r="W33" s="15"/>
      <c r="X33" s="15"/>
      <c r="Y33" s="15"/>
      <c r="Z33" s="15"/>
      <c r="AA33" s="15"/>
    </row>
    <row r="34" spans="1:27" ht="102">
      <c r="A34" s="273"/>
      <c r="B34" s="76" t="s">
        <v>78</v>
      </c>
      <c r="C34" s="20" t="s">
        <v>224</v>
      </c>
      <c r="D34" s="20" t="s">
        <v>19</v>
      </c>
      <c r="E34" s="20"/>
      <c r="F34" s="20"/>
      <c r="G34" s="20" t="s">
        <v>1272</v>
      </c>
      <c r="H34" s="20" t="s">
        <v>26</v>
      </c>
      <c r="I34" s="20"/>
      <c r="J34" s="20"/>
      <c r="K34" s="20"/>
      <c r="L34" s="20"/>
      <c r="M34" s="20"/>
      <c r="N34" s="20"/>
      <c r="O34" s="20"/>
      <c r="P34" s="35"/>
      <c r="Q34" s="20"/>
      <c r="R34" s="15"/>
      <c r="S34" s="15"/>
      <c r="T34" s="15"/>
      <c r="U34" s="15"/>
      <c r="V34" s="15"/>
      <c r="W34" s="15"/>
      <c r="X34" s="15"/>
      <c r="Y34" s="15"/>
      <c r="Z34" s="15"/>
      <c r="AA34" s="15"/>
    </row>
    <row r="35" spans="1:27" ht="63.75">
      <c r="A35" s="273"/>
      <c r="B35" s="76" t="s">
        <v>78</v>
      </c>
      <c r="C35" s="20" t="s">
        <v>18</v>
      </c>
      <c r="D35" s="20" t="s">
        <v>19</v>
      </c>
      <c r="E35" s="20"/>
      <c r="F35" s="20"/>
      <c r="G35" s="20" t="s">
        <v>1273</v>
      </c>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78</v>
      </c>
      <c r="C36" s="20"/>
      <c r="D36" s="20"/>
      <c r="E36" s="20"/>
      <c r="F36" s="20"/>
      <c r="G36" s="20"/>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1119</v>
      </c>
      <c r="C37" s="20"/>
      <c r="D37" s="20"/>
      <c r="E37" s="20"/>
      <c r="F37" s="20"/>
      <c r="G37" s="20"/>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1119</v>
      </c>
      <c r="C38" s="20"/>
      <c r="D38" s="20"/>
      <c r="E38" s="20"/>
      <c r="F38" s="20"/>
      <c r="G38" s="76"/>
      <c r="H38" s="20" t="s">
        <v>30</v>
      </c>
      <c r="I38" s="20"/>
      <c r="J38" s="20"/>
      <c r="K38" s="20"/>
      <c r="L38" s="20"/>
      <c r="M38" s="20"/>
      <c r="N38" s="20"/>
      <c r="O38" s="20"/>
      <c r="P38" s="35"/>
      <c r="Q38" s="20"/>
      <c r="R38" s="15"/>
      <c r="S38" s="15"/>
      <c r="T38" s="15"/>
      <c r="U38" s="15"/>
      <c r="V38" s="15"/>
      <c r="W38" s="15"/>
      <c r="X38" s="15"/>
      <c r="Y38" s="15"/>
      <c r="Z38" s="15"/>
      <c r="AA38" s="15"/>
    </row>
    <row r="39" spans="1:27" ht="25.5">
      <c r="A39" s="273"/>
      <c r="B39" s="76" t="s">
        <v>522</v>
      </c>
      <c r="C39" s="20" t="s">
        <v>41</v>
      </c>
      <c r="D39" s="20" t="s">
        <v>19</v>
      </c>
      <c r="E39" s="20"/>
      <c r="F39" s="20" t="s">
        <v>1274</v>
      </c>
      <c r="G39" s="76" t="s">
        <v>1275</v>
      </c>
      <c r="H39" s="24" t="s">
        <v>34</v>
      </c>
      <c r="I39" s="20"/>
      <c r="J39" s="20"/>
      <c r="K39" s="20"/>
      <c r="L39" s="20"/>
      <c r="M39" s="20"/>
      <c r="N39" s="20"/>
      <c r="O39" s="20"/>
      <c r="P39" s="50"/>
      <c r="Q39" s="20"/>
      <c r="R39" s="15"/>
      <c r="S39" s="15"/>
      <c r="T39" s="15"/>
      <c r="U39" s="15"/>
      <c r="V39" s="15"/>
      <c r="W39" s="15"/>
      <c r="X39" s="15"/>
      <c r="Y39" s="15"/>
      <c r="Z39" s="15"/>
      <c r="AA39" s="15"/>
    </row>
    <row r="40" spans="1:27" ht="25.5">
      <c r="A40" s="273"/>
      <c r="B40" s="76" t="s">
        <v>522</v>
      </c>
      <c r="C40" s="20" t="s">
        <v>68</v>
      </c>
      <c r="D40" s="20" t="s">
        <v>19</v>
      </c>
      <c r="E40" s="20"/>
      <c r="F40" s="76" t="s">
        <v>1276</v>
      </c>
      <c r="G40" s="20" t="s">
        <v>1277</v>
      </c>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78</v>
      </c>
      <c r="C41" s="20"/>
      <c r="D41" s="20"/>
      <c r="E41" s="20"/>
      <c r="F41" s="20"/>
      <c r="G41" s="20"/>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78</v>
      </c>
      <c r="C42" s="20"/>
      <c r="D42" s="20"/>
      <c r="E42" s="20"/>
      <c r="F42" s="20"/>
      <c r="G42" s="20"/>
      <c r="H42" s="25" t="s">
        <v>37</v>
      </c>
      <c r="I42" s="20"/>
      <c r="J42" s="20"/>
      <c r="K42" s="20"/>
      <c r="L42" s="20"/>
      <c r="M42" s="20"/>
      <c r="N42" s="20"/>
      <c r="O42" s="20"/>
      <c r="P42" s="35"/>
      <c r="Q42" s="20"/>
      <c r="R42" s="15"/>
      <c r="S42" s="15"/>
      <c r="T42" s="15"/>
      <c r="U42" s="15"/>
      <c r="V42" s="15"/>
      <c r="W42" s="15"/>
      <c r="X42" s="15"/>
      <c r="Y42" s="15"/>
      <c r="Z42" s="15"/>
      <c r="AA42" s="15"/>
    </row>
    <row r="43" spans="1:27" ht="63.75">
      <c r="A43" s="274"/>
      <c r="B43" s="76" t="s">
        <v>78</v>
      </c>
      <c r="C43" s="20" t="s">
        <v>41</v>
      </c>
      <c r="D43" s="20" t="s">
        <v>19</v>
      </c>
      <c r="E43" s="20"/>
      <c r="F43" s="20"/>
      <c r="G43" s="20" t="s">
        <v>1278</v>
      </c>
      <c r="H43" s="25" t="s">
        <v>38</v>
      </c>
      <c r="I43" s="20"/>
      <c r="J43" s="20"/>
      <c r="K43" s="20"/>
      <c r="L43" s="20"/>
      <c r="M43" s="20"/>
      <c r="N43" s="20"/>
      <c r="O43" s="20"/>
      <c r="P43" s="35"/>
      <c r="Q43" s="20"/>
      <c r="R43" s="15"/>
      <c r="S43" s="15"/>
      <c r="T43" s="15"/>
      <c r="U43" s="15"/>
      <c r="V43" s="15"/>
      <c r="W43" s="15"/>
      <c r="X43" s="15"/>
      <c r="Y43" s="15"/>
      <c r="Z43" s="15"/>
      <c r="AA43" s="15"/>
    </row>
    <row r="44" spans="1:27" ht="12.75">
      <c r="A44" s="272">
        <v>45720</v>
      </c>
      <c r="B44" s="76" t="s">
        <v>640</v>
      </c>
      <c r="C44" s="20"/>
      <c r="D44" s="20"/>
      <c r="E44" s="20"/>
      <c r="F44" s="20"/>
      <c r="G44" s="76"/>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640</v>
      </c>
      <c r="C45" s="20"/>
      <c r="D45" s="20"/>
      <c r="E45" s="78"/>
      <c r="F45" s="78"/>
      <c r="G45" s="1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640</v>
      </c>
      <c r="C46" s="20"/>
      <c r="D46" s="20"/>
      <c r="E46" s="20"/>
      <c r="F46" s="20"/>
      <c r="G46" s="20"/>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640</v>
      </c>
      <c r="C47" s="20"/>
      <c r="D47" s="20"/>
      <c r="E47" s="20"/>
      <c r="F47" s="20"/>
      <c r="G47" s="20"/>
      <c r="H47" s="20" t="s">
        <v>25</v>
      </c>
      <c r="I47" s="20"/>
      <c r="J47" s="20"/>
      <c r="K47" s="20"/>
      <c r="L47" s="20"/>
      <c r="M47" s="20"/>
      <c r="N47" s="20"/>
      <c r="O47" s="20"/>
      <c r="P47" s="50"/>
      <c r="Q47" s="20"/>
      <c r="R47" s="15"/>
      <c r="S47" s="15"/>
      <c r="T47" s="15"/>
      <c r="U47" s="15"/>
      <c r="V47" s="15"/>
      <c r="W47" s="15"/>
      <c r="X47" s="15"/>
      <c r="Y47" s="15"/>
      <c r="Z47" s="15"/>
      <c r="AA47" s="15"/>
    </row>
    <row r="48" spans="1:27" ht="12.75">
      <c r="A48" s="273"/>
      <c r="B48" s="76" t="s">
        <v>1119</v>
      </c>
      <c r="C48" s="20"/>
      <c r="D48" s="20"/>
      <c r="E48" s="20"/>
      <c r="F48" s="20"/>
      <c r="G48" s="20"/>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1119</v>
      </c>
      <c r="C49" s="20"/>
      <c r="D49" s="20"/>
      <c r="E49" s="83"/>
      <c r="F49" s="15"/>
      <c r="G49" s="20"/>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1119</v>
      </c>
      <c r="C50" s="20" t="s">
        <v>18</v>
      </c>
      <c r="D50" s="20" t="s">
        <v>19</v>
      </c>
      <c r="E50" s="20"/>
      <c r="F50" s="20" t="s">
        <v>1279</v>
      </c>
      <c r="G50" s="20" t="s">
        <v>1280</v>
      </c>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1119</v>
      </c>
      <c r="C51" s="20"/>
      <c r="D51" s="20"/>
      <c r="E51" s="20"/>
      <c r="F51" s="20"/>
      <c r="G51" s="20"/>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1119</v>
      </c>
      <c r="C52" s="20"/>
      <c r="D52" s="20"/>
      <c r="E52" s="20"/>
      <c r="F52" s="20"/>
      <c r="G52" s="20"/>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78</v>
      </c>
      <c r="C53" s="20"/>
      <c r="D53" s="20"/>
      <c r="E53" s="20"/>
      <c r="F53" s="20"/>
      <c r="G53" s="20"/>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78</v>
      </c>
      <c r="C54" s="20"/>
      <c r="D54" s="20"/>
      <c r="E54" s="20"/>
      <c r="F54" s="20"/>
      <c r="G54" s="20"/>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78</v>
      </c>
      <c r="C55" s="20"/>
      <c r="D55" s="20"/>
      <c r="E55" s="20"/>
      <c r="F55" s="20"/>
      <c r="G55" s="20"/>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78</v>
      </c>
      <c r="C56" s="20"/>
      <c r="D56" s="20"/>
      <c r="E56" s="20"/>
      <c r="F56" s="20"/>
      <c r="G56" s="20"/>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78</v>
      </c>
      <c r="C57" s="20"/>
      <c r="D57" s="20"/>
      <c r="E57" s="20"/>
      <c r="F57" s="20"/>
      <c r="G57" s="20"/>
      <c r="H57" s="25" t="s">
        <v>38</v>
      </c>
      <c r="I57" s="20"/>
      <c r="J57" s="20"/>
      <c r="K57" s="20"/>
      <c r="L57" s="20"/>
      <c r="M57" s="20"/>
      <c r="N57" s="20"/>
      <c r="O57" s="20"/>
      <c r="P57" s="35"/>
      <c r="Q57" s="20"/>
      <c r="R57" s="15"/>
      <c r="S57" s="15"/>
      <c r="T57" s="15"/>
      <c r="U57" s="15"/>
      <c r="V57" s="15"/>
      <c r="W57" s="15"/>
      <c r="X57" s="15"/>
      <c r="Y57" s="15"/>
      <c r="Z57" s="15"/>
      <c r="AA57" s="15"/>
    </row>
    <row r="58" spans="1:27" ht="12.75">
      <c r="A58" s="272">
        <v>45721</v>
      </c>
      <c r="B58" s="76" t="s">
        <v>640</v>
      </c>
      <c r="C58" s="20"/>
      <c r="D58" s="20"/>
      <c r="E58" s="20"/>
      <c r="F58" s="20"/>
      <c r="G58" s="20"/>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76" t="s">
        <v>640</v>
      </c>
      <c r="C59" s="20"/>
      <c r="D59" s="20"/>
      <c r="E59" s="20"/>
      <c r="F59" s="20"/>
      <c r="G59" s="20"/>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76" t="s">
        <v>640</v>
      </c>
      <c r="C60" s="20"/>
      <c r="D60" s="20"/>
      <c r="E60" s="83"/>
      <c r="F60" s="15"/>
      <c r="G60" s="76"/>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76" t="s">
        <v>640</v>
      </c>
      <c r="C61" s="20"/>
      <c r="D61" s="20"/>
      <c r="E61" s="20"/>
      <c r="F61" s="20"/>
      <c r="G61" s="20"/>
      <c r="H61" s="35" t="s">
        <v>25</v>
      </c>
      <c r="I61" s="20"/>
      <c r="J61" s="20"/>
      <c r="K61" s="20"/>
      <c r="L61" s="20"/>
      <c r="M61" s="20"/>
      <c r="N61" s="20"/>
      <c r="O61" s="20"/>
      <c r="P61" s="20"/>
      <c r="Q61" s="20"/>
      <c r="R61" s="15"/>
      <c r="S61" s="15"/>
      <c r="T61" s="15"/>
      <c r="U61" s="15"/>
      <c r="V61" s="15"/>
      <c r="W61" s="15"/>
      <c r="X61" s="15"/>
      <c r="Y61" s="15"/>
      <c r="Z61" s="15"/>
      <c r="AA61" s="15"/>
    </row>
    <row r="62" spans="1:27" ht="38.25">
      <c r="A62" s="273"/>
      <c r="B62" s="76" t="s">
        <v>640</v>
      </c>
      <c r="C62" s="20" t="s">
        <v>54</v>
      </c>
      <c r="D62" s="20" t="s">
        <v>19</v>
      </c>
      <c r="E62" s="20"/>
      <c r="F62" s="20"/>
      <c r="G62" s="20" t="s">
        <v>1281</v>
      </c>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640</v>
      </c>
      <c r="C63" s="20"/>
      <c r="D63" s="20"/>
      <c r="E63" s="20"/>
      <c r="F63" s="20"/>
      <c r="G63" s="76"/>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640</v>
      </c>
      <c r="C64" s="20"/>
      <c r="D64" s="20"/>
      <c r="E64" s="20"/>
      <c r="F64" s="20"/>
      <c r="G64" s="20"/>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640</v>
      </c>
      <c r="C65" s="20"/>
      <c r="D65" s="20"/>
      <c r="E65" s="85"/>
      <c r="F65" s="86"/>
      <c r="G65" s="20"/>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640</v>
      </c>
      <c r="C66" s="20"/>
      <c r="D66" s="20"/>
      <c r="E66" s="20"/>
      <c r="F66" s="20"/>
      <c r="G66" s="20"/>
      <c r="H66" s="35" t="s">
        <v>30</v>
      </c>
      <c r="I66" s="20"/>
      <c r="J66" s="20"/>
      <c r="K66" s="20"/>
      <c r="L66" s="20"/>
      <c r="M66" s="20"/>
      <c r="N66" s="20"/>
      <c r="O66" s="20"/>
      <c r="P66" s="35"/>
      <c r="Q66" s="20"/>
      <c r="R66" s="15"/>
      <c r="S66" s="15"/>
      <c r="T66" s="15"/>
      <c r="U66" s="15"/>
      <c r="V66" s="15"/>
      <c r="W66" s="15"/>
      <c r="X66" s="15"/>
      <c r="Y66" s="15"/>
      <c r="Z66" s="15"/>
      <c r="AA66" s="15"/>
    </row>
    <row r="67" spans="1:27" ht="25.5">
      <c r="A67" s="273"/>
      <c r="B67" s="76" t="s">
        <v>78</v>
      </c>
      <c r="C67" s="20" t="s">
        <v>102</v>
      </c>
      <c r="D67" s="20" t="s">
        <v>19</v>
      </c>
      <c r="E67" s="20"/>
      <c r="F67" s="20" t="s">
        <v>1282</v>
      </c>
      <c r="G67" s="76" t="s">
        <v>1283</v>
      </c>
      <c r="H67" s="38" t="s">
        <v>34</v>
      </c>
      <c r="I67" s="20"/>
      <c r="J67" s="20"/>
      <c r="K67" s="20"/>
      <c r="L67" s="20"/>
      <c r="M67" s="20"/>
      <c r="N67" s="20"/>
      <c r="O67" s="20"/>
      <c r="P67" s="35"/>
      <c r="Q67" s="20"/>
      <c r="R67" s="15"/>
      <c r="S67" s="15"/>
      <c r="T67" s="15"/>
      <c r="U67" s="15"/>
      <c r="V67" s="15"/>
      <c r="W67" s="15"/>
      <c r="X67" s="15"/>
      <c r="Y67" s="15"/>
      <c r="Z67" s="15"/>
      <c r="AA67" s="15"/>
    </row>
    <row r="68" spans="1:27" ht="51">
      <c r="A68" s="273"/>
      <c r="B68" s="76" t="s">
        <v>78</v>
      </c>
      <c r="C68" s="20" t="s">
        <v>41</v>
      </c>
      <c r="D68" s="20" t="s">
        <v>19</v>
      </c>
      <c r="E68" s="20"/>
      <c r="F68" s="20" t="s">
        <v>1284</v>
      </c>
      <c r="G68" s="20" t="s">
        <v>1285</v>
      </c>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76" t="s">
        <v>78</v>
      </c>
      <c r="C69" s="20"/>
      <c r="D69" s="20"/>
      <c r="E69" s="20"/>
      <c r="F69" s="20"/>
      <c r="G69" s="20"/>
      <c r="H69" s="38" t="s">
        <v>36</v>
      </c>
      <c r="I69" s="20"/>
      <c r="J69" s="20"/>
      <c r="K69" s="20"/>
      <c r="L69" s="20"/>
      <c r="M69" s="20"/>
      <c r="N69" s="20"/>
      <c r="O69" s="20"/>
      <c r="P69" s="35"/>
      <c r="Q69" s="20"/>
      <c r="R69" s="15"/>
      <c r="S69" s="15"/>
      <c r="T69" s="15"/>
      <c r="U69" s="15"/>
      <c r="V69" s="15"/>
      <c r="W69" s="15"/>
      <c r="X69" s="15"/>
      <c r="Y69" s="15"/>
      <c r="Z69" s="15"/>
      <c r="AA69" s="15"/>
    </row>
    <row r="70" spans="1:27" ht="12.75">
      <c r="A70" s="273"/>
      <c r="B70" s="76" t="s">
        <v>78</v>
      </c>
      <c r="C70" s="20"/>
      <c r="D70" s="20"/>
      <c r="E70" s="20"/>
      <c r="F70" s="20"/>
      <c r="G70" s="20"/>
      <c r="H70" s="38" t="s">
        <v>37</v>
      </c>
      <c r="I70" s="20"/>
      <c r="J70" s="20"/>
      <c r="K70" s="20"/>
      <c r="L70" s="20"/>
      <c r="M70" s="20"/>
      <c r="N70" s="20"/>
      <c r="O70" s="20"/>
      <c r="P70" s="35"/>
      <c r="Q70" s="20"/>
      <c r="R70" s="15"/>
      <c r="S70" s="15"/>
      <c r="T70" s="15"/>
      <c r="U70" s="15"/>
      <c r="V70" s="15"/>
      <c r="W70" s="15"/>
      <c r="X70" s="15"/>
      <c r="Y70" s="15"/>
      <c r="Z70" s="15"/>
      <c r="AA70" s="15"/>
    </row>
    <row r="71" spans="1:27" ht="12.75">
      <c r="A71" s="274"/>
      <c r="B71" s="76" t="s">
        <v>78</v>
      </c>
      <c r="C71" s="20" t="s">
        <v>18</v>
      </c>
      <c r="D71" s="20" t="s">
        <v>19</v>
      </c>
      <c r="E71" s="20"/>
      <c r="F71" s="20"/>
      <c r="G71" s="20" t="s">
        <v>1286</v>
      </c>
      <c r="H71" s="35" t="s">
        <v>38</v>
      </c>
      <c r="I71" s="20"/>
      <c r="J71" s="20"/>
      <c r="K71" s="20"/>
      <c r="L71" s="20"/>
      <c r="M71" s="20"/>
      <c r="N71" s="20"/>
      <c r="O71" s="20"/>
      <c r="P71" s="35"/>
      <c r="Q71" s="20"/>
      <c r="R71" s="15"/>
      <c r="S71" s="15"/>
      <c r="T71" s="15"/>
      <c r="U71" s="15"/>
      <c r="V71" s="15"/>
      <c r="W71" s="15"/>
      <c r="X71" s="15"/>
      <c r="Y71" s="15"/>
      <c r="Z71" s="15"/>
      <c r="AA71" s="15"/>
    </row>
    <row r="72" spans="1:27" ht="12.75">
      <c r="A72" s="272">
        <v>45722</v>
      </c>
      <c r="B72" s="76" t="s">
        <v>640</v>
      </c>
      <c r="C72" s="20"/>
      <c r="D72" s="20"/>
      <c r="E72" s="20"/>
      <c r="G72" s="119"/>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76" t="s">
        <v>640</v>
      </c>
      <c r="C73" s="20"/>
      <c r="D73" s="20"/>
      <c r="E73" s="20"/>
      <c r="F73" s="20"/>
      <c r="G73" s="20"/>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76" t="s">
        <v>640</v>
      </c>
      <c r="C74" s="20"/>
      <c r="D74" s="20"/>
      <c r="E74" s="20"/>
      <c r="F74" s="20"/>
      <c r="G74" s="20"/>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76" t="s">
        <v>640</v>
      </c>
      <c r="C75" s="20"/>
      <c r="D75" s="20"/>
      <c r="E75" s="20"/>
      <c r="F75" s="20"/>
      <c r="G75" s="20"/>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78</v>
      </c>
      <c r="C76" s="20"/>
      <c r="D76" s="20"/>
      <c r="E76" s="20"/>
      <c r="F76" s="20"/>
      <c r="G76" s="20"/>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78</v>
      </c>
      <c r="C77" s="20" t="s">
        <v>41</v>
      </c>
      <c r="D77" s="20" t="s">
        <v>19</v>
      </c>
      <c r="E77" s="20" t="s">
        <v>1287</v>
      </c>
      <c r="F77" s="20" t="s">
        <v>1284</v>
      </c>
      <c r="G77" s="20" t="s">
        <v>1288</v>
      </c>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522</v>
      </c>
      <c r="C78" s="20"/>
      <c r="D78" s="20"/>
      <c r="E78" s="20"/>
      <c r="F78" s="20"/>
      <c r="G78" s="76"/>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522</v>
      </c>
      <c r="C79" s="20"/>
      <c r="D79" s="20"/>
      <c r="E79" s="20"/>
      <c r="F79" s="20"/>
      <c r="G79" s="76"/>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522</v>
      </c>
      <c r="C80" s="20"/>
      <c r="D80" s="20"/>
      <c r="E80" s="20"/>
      <c r="F80" s="20"/>
      <c r="G80" s="20"/>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78</v>
      </c>
      <c r="C81" s="20"/>
      <c r="D81" s="20"/>
      <c r="E81" s="20"/>
      <c r="F81" s="20"/>
      <c r="G81" s="20"/>
      <c r="H81" s="38" t="s">
        <v>34</v>
      </c>
      <c r="I81" s="20"/>
      <c r="J81" s="20"/>
      <c r="K81" s="20"/>
      <c r="L81" s="20"/>
      <c r="M81" s="20"/>
      <c r="N81" s="20"/>
      <c r="O81" s="20"/>
      <c r="P81" s="20"/>
      <c r="Q81" s="20"/>
      <c r="R81" s="15"/>
      <c r="S81" s="15"/>
      <c r="T81" s="15"/>
      <c r="U81" s="15"/>
      <c r="V81" s="15"/>
      <c r="W81" s="15"/>
      <c r="X81" s="15"/>
      <c r="Y81" s="15"/>
      <c r="Z81" s="15"/>
      <c r="AA81" s="15"/>
    </row>
    <row r="82" spans="1:27" ht="38.25">
      <c r="A82" s="273"/>
      <c r="B82" s="76" t="s">
        <v>78</v>
      </c>
      <c r="C82" s="20" t="s">
        <v>102</v>
      </c>
      <c r="D82" s="20" t="s">
        <v>19</v>
      </c>
      <c r="E82" s="20"/>
      <c r="F82" s="20" t="s">
        <v>1282</v>
      </c>
      <c r="G82" s="20" t="s">
        <v>1289</v>
      </c>
      <c r="H82" s="38" t="s">
        <v>35</v>
      </c>
      <c r="I82" s="20"/>
      <c r="J82" s="20"/>
      <c r="K82" s="20"/>
      <c r="L82" s="20"/>
      <c r="M82" s="20"/>
      <c r="N82" s="20"/>
      <c r="O82" s="20"/>
      <c r="P82" s="20"/>
      <c r="Q82" s="20"/>
      <c r="R82" s="15"/>
      <c r="S82" s="15"/>
      <c r="T82" s="15"/>
      <c r="U82" s="15"/>
      <c r="V82" s="15"/>
      <c r="W82" s="15"/>
      <c r="X82" s="15"/>
      <c r="Y82" s="15"/>
      <c r="Z82" s="15"/>
      <c r="AA82" s="15"/>
    </row>
    <row r="83" spans="1:27" ht="17.25" customHeight="1">
      <c r="A83" s="273"/>
      <c r="B83" s="76" t="s">
        <v>78</v>
      </c>
      <c r="C83" s="20"/>
      <c r="D83" s="20"/>
      <c r="E83" s="20"/>
      <c r="F83" s="20"/>
      <c r="G83" s="20"/>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78</v>
      </c>
      <c r="C84" s="20"/>
      <c r="D84" s="20"/>
      <c r="E84" s="83"/>
      <c r="F84" s="20"/>
      <c r="G84" s="20"/>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78</v>
      </c>
      <c r="C85" s="20"/>
      <c r="D85" s="20"/>
      <c r="E85" s="20"/>
      <c r="F85" s="20"/>
      <c r="G85" s="20"/>
      <c r="H85" s="35" t="s">
        <v>38</v>
      </c>
      <c r="I85" s="20"/>
      <c r="J85" s="20"/>
      <c r="K85" s="20"/>
      <c r="L85" s="20"/>
      <c r="M85" s="20"/>
      <c r="N85" s="20"/>
      <c r="O85" s="20"/>
      <c r="P85" s="20"/>
      <c r="Q85" s="20"/>
      <c r="R85" s="15"/>
      <c r="S85" s="15"/>
      <c r="T85" s="15"/>
      <c r="U85" s="15"/>
      <c r="V85" s="15"/>
      <c r="W85" s="15"/>
      <c r="X85" s="15"/>
      <c r="Y85" s="15"/>
      <c r="Z85" s="15"/>
      <c r="AA85" s="15"/>
    </row>
    <row r="86" spans="1:27" ht="12.75">
      <c r="A86" s="272">
        <v>45723</v>
      </c>
      <c r="B86" s="76" t="s">
        <v>640</v>
      </c>
      <c r="C86" s="20"/>
      <c r="D86" s="20"/>
      <c r="E86" s="20"/>
      <c r="F86" s="20"/>
      <c r="G86" s="20"/>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640</v>
      </c>
      <c r="C87" s="20"/>
      <c r="D87" s="20"/>
      <c r="E87" s="20"/>
      <c r="F87" s="20"/>
      <c r="G87" s="20"/>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640</v>
      </c>
      <c r="C88" s="20"/>
      <c r="D88" s="20"/>
      <c r="E88" s="20"/>
      <c r="F88" s="20"/>
      <c r="G88" s="20"/>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640</v>
      </c>
      <c r="C89" s="20"/>
      <c r="D89" s="20"/>
      <c r="E89" s="20"/>
      <c r="F89" s="20"/>
      <c r="G89" s="20"/>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76" t="s">
        <v>78</v>
      </c>
      <c r="C90" s="20"/>
      <c r="D90" s="20"/>
      <c r="E90" s="20"/>
      <c r="F90" s="20"/>
      <c r="G90" s="20"/>
      <c r="H90" s="35" t="s">
        <v>26</v>
      </c>
      <c r="I90" s="20"/>
      <c r="J90" s="20"/>
      <c r="K90" s="20"/>
      <c r="L90" s="20"/>
      <c r="M90" s="20"/>
      <c r="N90" s="20"/>
      <c r="O90" s="20"/>
      <c r="P90" s="20"/>
      <c r="Q90" s="20"/>
      <c r="R90" s="15"/>
      <c r="S90" s="15"/>
      <c r="T90" s="15"/>
      <c r="U90" s="15"/>
      <c r="V90" s="15"/>
      <c r="W90" s="15"/>
      <c r="X90" s="15"/>
      <c r="Y90" s="15"/>
      <c r="Z90" s="15"/>
      <c r="AA90" s="15"/>
    </row>
    <row r="91" spans="1:27" ht="51">
      <c r="A91" s="273"/>
      <c r="B91" s="76" t="s">
        <v>78</v>
      </c>
      <c r="C91" s="20" t="s">
        <v>41</v>
      </c>
      <c r="D91" s="20" t="s">
        <v>19</v>
      </c>
      <c r="E91" s="20"/>
      <c r="F91" s="20" t="s">
        <v>1282</v>
      </c>
      <c r="G91" s="20" t="s">
        <v>1290</v>
      </c>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78</v>
      </c>
      <c r="C92" s="20"/>
      <c r="D92" s="20"/>
      <c r="E92" s="20"/>
      <c r="F92" s="20"/>
      <c r="G92" s="20"/>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1119</v>
      </c>
      <c r="C93" s="20"/>
      <c r="D93" s="20"/>
      <c r="E93" s="20"/>
      <c r="F93" s="78"/>
      <c r="G93" s="20"/>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1119</v>
      </c>
      <c r="C94" s="20"/>
      <c r="D94" s="20"/>
      <c r="E94" s="20"/>
      <c r="F94" s="20"/>
      <c r="G94" s="20"/>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78</v>
      </c>
      <c r="C95" s="20"/>
      <c r="D95" s="20"/>
      <c r="E95" s="20"/>
      <c r="F95" s="20"/>
      <c r="G95" s="20"/>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76" t="s">
        <v>78</v>
      </c>
      <c r="C96" s="20"/>
      <c r="D96" s="20"/>
      <c r="E96" s="20"/>
      <c r="F96" s="20"/>
      <c r="G96" s="20"/>
      <c r="H96" s="38" t="s">
        <v>35</v>
      </c>
      <c r="I96" s="20"/>
      <c r="J96" s="20"/>
      <c r="K96" s="20"/>
      <c r="L96" s="20"/>
      <c r="M96" s="20"/>
      <c r="N96" s="20"/>
      <c r="O96" s="20"/>
      <c r="P96" s="20"/>
      <c r="Q96" s="20"/>
      <c r="R96" s="15"/>
      <c r="S96" s="15"/>
      <c r="T96" s="15"/>
      <c r="U96" s="15"/>
      <c r="V96" s="15"/>
      <c r="W96" s="15"/>
      <c r="X96" s="15"/>
      <c r="Y96" s="15"/>
      <c r="Z96" s="15"/>
      <c r="AA96" s="15"/>
    </row>
    <row r="97" spans="1:27" ht="38.25">
      <c r="A97" s="273"/>
      <c r="B97" s="76" t="s">
        <v>78</v>
      </c>
      <c r="C97" s="20" t="s">
        <v>41</v>
      </c>
      <c r="D97" s="20" t="s">
        <v>19</v>
      </c>
      <c r="E97" s="20"/>
      <c r="F97" s="20" t="s">
        <v>1291</v>
      </c>
      <c r="G97" s="20" t="s">
        <v>1292</v>
      </c>
      <c r="H97" s="38" t="s">
        <v>36</v>
      </c>
      <c r="I97" s="20"/>
      <c r="J97" s="20"/>
      <c r="K97" s="20"/>
      <c r="L97" s="20"/>
      <c r="M97" s="20"/>
      <c r="N97" s="20"/>
      <c r="O97" s="20"/>
      <c r="P97" s="20"/>
      <c r="Q97" s="20"/>
      <c r="R97" s="15"/>
      <c r="S97" s="15"/>
      <c r="T97" s="15"/>
      <c r="U97" s="15"/>
      <c r="V97" s="15"/>
      <c r="W97" s="15"/>
      <c r="X97" s="15"/>
      <c r="Y97" s="15"/>
      <c r="Z97" s="15"/>
      <c r="AA97" s="15"/>
    </row>
    <row r="98" spans="1:27" ht="51">
      <c r="A98" s="273"/>
      <c r="B98" s="76" t="s">
        <v>78</v>
      </c>
      <c r="C98" s="20" t="s">
        <v>41</v>
      </c>
      <c r="D98" s="20" t="s">
        <v>19</v>
      </c>
      <c r="E98" s="20"/>
      <c r="F98" s="20" t="s">
        <v>1284</v>
      </c>
      <c r="G98" s="65" t="s">
        <v>1293</v>
      </c>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78</v>
      </c>
      <c r="C99" s="20"/>
      <c r="D99" s="20"/>
      <c r="E99" s="20"/>
      <c r="F99" s="20"/>
      <c r="G99" s="20"/>
      <c r="H99" s="35" t="s">
        <v>38</v>
      </c>
      <c r="I99" s="20"/>
      <c r="J99" s="20"/>
      <c r="K99" s="20"/>
      <c r="L99" s="20"/>
      <c r="M99" s="20"/>
      <c r="N99" s="20"/>
      <c r="O99" s="20"/>
      <c r="P99" s="20"/>
      <c r="Q99" s="20"/>
      <c r="R99" s="15"/>
      <c r="S99" s="15"/>
      <c r="T99" s="15"/>
      <c r="U99" s="15"/>
      <c r="V99" s="15"/>
      <c r="W99" s="15"/>
      <c r="X99" s="15"/>
      <c r="Y99" s="15"/>
      <c r="Z99" s="15"/>
      <c r="AA99" s="15"/>
    </row>
    <row r="100" spans="1:27" ht="12.75">
      <c r="A100" s="272">
        <v>45724</v>
      </c>
      <c r="B100" s="76" t="s">
        <v>78</v>
      </c>
      <c r="C100" s="20"/>
      <c r="D100" s="20"/>
      <c r="E100" s="20"/>
      <c r="F100" s="20"/>
      <c r="G100" s="20"/>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78</v>
      </c>
      <c r="C101" s="20"/>
      <c r="D101" s="20"/>
      <c r="E101" s="20"/>
      <c r="F101" s="20"/>
      <c r="G101" s="20"/>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78</v>
      </c>
      <c r="C102" s="20"/>
      <c r="D102" s="20"/>
      <c r="E102" s="20"/>
      <c r="F102" s="20"/>
      <c r="G102" s="20"/>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78</v>
      </c>
      <c r="C103" s="20"/>
      <c r="D103" s="20"/>
      <c r="E103" s="78"/>
      <c r="F103" s="88"/>
      <c r="G103" s="20"/>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78</v>
      </c>
      <c r="C104" s="20"/>
      <c r="D104" s="20"/>
      <c r="E104" s="20"/>
      <c r="F104" s="20"/>
      <c r="G104" s="20"/>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78</v>
      </c>
      <c r="C105" s="20"/>
      <c r="D105" s="20"/>
      <c r="E105" s="20"/>
      <c r="F105" s="20"/>
      <c r="G105" s="20"/>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78</v>
      </c>
      <c r="C106" s="20"/>
      <c r="D106" s="20"/>
      <c r="E106" s="20"/>
      <c r="F106" s="20"/>
      <c r="G106" s="20"/>
      <c r="H106" s="35" t="s">
        <v>28</v>
      </c>
      <c r="I106" s="20"/>
      <c r="J106" s="20"/>
      <c r="K106" s="20"/>
      <c r="L106" s="20"/>
      <c r="M106" s="20"/>
      <c r="N106" s="20"/>
      <c r="O106" s="20"/>
      <c r="P106" s="20"/>
      <c r="Q106" s="20"/>
      <c r="R106" s="15"/>
      <c r="S106" s="15"/>
      <c r="T106" s="15"/>
      <c r="U106" s="15"/>
      <c r="V106" s="15"/>
      <c r="W106" s="15"/>
      <c r="X106" s="15"/>
      <c r="Y106" s="15"/>
      <c r="Z106" s="15"/>
      <c r="AA106" s="15"/>
    </row>
    <row r="107" spans="1:27" ht="51">
      <c r="A107" s="273"/>
      <c r="B107" s="76" t="s">
        <v>78</v>
      </c>
      <c r="C107" s="20" t="s">
        <v>41</v>
      </c>
      <c r="D107" s="20" t="s">
        <v>19</v>
      </c>
      <c r="E107" s="20"/>
      <c r="F107" s="20" t="s">
        <v>1282</v>
      </c>
      <c r="G107" s="20" t="s">
        <v>1294</v>
      </c>
      <c r="H107" s="35" t="s">
        <v>29</v>
      </c>
      <c r="I107" s="20"/>
      <c r="J107" s="20"/>
      <c r="K107" s="20"/>
      <c r="L107" s="20"/>
      <c r="M107" s="20"/>
      <c r="N107" s="20"/>
      <c r="O107" s="20"/>
      <c r="P107" s="20"/>
      <c r="Q107" s="20"/>
      <c r="R107" s="15"/>
      <c r="S107" s="15"/>
      <c r="T107" s="15"/>
      <c r="U107" s="15"/>
      <c r="V107" s="15"/>
      <c r="W107" s="15"/>
      <c r="X107" s="15"/>
      <c r="Y107" s="15"/>
      <c r="Z107" s="15"/>
      <c r="AA107" s="15"/>
    </row>
    <row r="108" spans="1:27" ht="38.25">
      <c r="A108" s="273"/>
      <c r="B108" s="76" t="s">
        <v>78</v>
      </c>
      <c r="C108" s="20" t="s">
        <v>102</v>
      </c>
      <c r="D108" s="20" t="s">
        <v>19</v>
      </c>
      <c r="E108" s="20"/>
      <c r="F108" s="20" t="s">
        <v>1282</v>
      </c>
      <c r="G108" s="20" t="s">
        <v>1295</v>
      </c>
      <c r="H108" s="35" t="s">
        <v>30</v>
      </c>
      <c r="I108" s="20"/>
      <c r="J108" s="20"/>
      <c r="K108" s="20"/>
      <c r="L108" s="20"/>
      <c r="M108" s="20"/>
      <c r="N108" s="20"/>
      <c r="O108" s="20"/>
      <c r="P108" s="20"/>
      <c r="Q108" s="20"/>
      <c r="R108" s="15"/>
      <c r="S108" s="15"/>
      <c r="T108" s="15"/>
      <c r="U108" s="15"/>
      <c r="V108" s="15"/>
      <c r="W108" s="15"/>
      <c r="X108" s="15"/>
      <c r="Y108" s="15"/>
      <c r="Z108" s="15"/>
      <c r="AA108" s="15"/>
    </row>
    <row r="109" spans="1:27" ht="12.75">
      <c r="A109" s="273"/>
      <c r="B109" s="76" t="s">
        <v>522</v>
      </c>
      <c r="C109" s="20"/>
      <c r="D109" s="20"/>
      <c r="E109" s="20"/>
      <c r="F109" s="20"/>
      <c r="G109" s="76"/>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522</v>
      </c>
      <c r="C110" s="20"/>
      <c r="D110" s="20"/>
      <c r="E110" s="20"/>
      <c r="F110" s="20"/>
      <c r="G110" s="20"/>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522</v>
      </c>
      <c r="C111" s="20"/>
      <c r="D111" s="20"/>
      <c r="E111" s="20"/>
      <c r="F111" s="20"/>
      <c r="G111" s="76"/>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522</v>
      </c>
      <c r="C112" s="20"/>
      <c r="D112" s="20"/>
      <c r="E112" s="20"/>
      <c r="F112" s="20"/>
      <c r="G112" s="20"/>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522</v>
      </c>
      <c r="C113" s="20"/>
      <c r="D113" s="20"/>
      <c r="E113" s="20"/>
      <c r="F113" s="20"/>
      <c r="G113" s="20"/>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45725</v>
      </c>
      <c r="B114" s="76" t="s">
        <v>640</v>
      </c>
      <c r="C114" s="20"/>
      <c r="D114" s="20"/>
      <c r="E114" s="20"/>
      <c r="F114" s="20"/>
      <c r="G114" s="20"/>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640</v>
      </c>
      <c r="C115" s="20"/>
      <c r="D115" s="20"/>
      <c r="E115" s="20"/>
      <c r="F115" s="20"/>
      <c r="G115" s="20"/>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640</v>
      </c>
      <c r="C116" s="20"/>
      <c r="D116" s="20"/>
      <c r="E116" s="20"/>
      <c r="F116" s="20"/>
      <c r="G116" s="20"/>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640</v>
      </c>
      <c r="C117" s="20"/>
      <c r="D117" s="20"/>
      <c r="E117" s="20"/>
      <c r="F117" s="20"/>
      <c r="G117" s="20"/>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640</v>
      </c>
      <c r="C118" s="20"/>
      <c r="D118" s="20"/>
      <c r="E118" s="20"/>
      <c r="F118" s="20"/>
      <c r="G118" s="20"/>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76" t="s">
        <v>78</v>
      </c>
      <c r="C119" s="20"/>
      <c r="D119" s="20"/>
      <c r="E119" s="20"/>
      <c r="F119" s="20"/>
      <c r="G119" s="20"/>
      <c r="H119" s="35" t="s">
        <v>27</v>
      </c>
      <c r="I119" s="20"/>
      <c r="J119" s="20"/>
      <c r="K119" s="20"/>
      <c r="L119" s="20"/>
      <c r="M119" s="20"/>
      <c r="N119" s="20"/>
      <c r="O119" s="20"/>
      <c r="P119" s="20"/>
      <c r="Q119" s="20"/>
      <c r="R119" s="15"/>
      <c r="S119" s="15"/>
      <c r="T119" s="15"/>
      <c r="U119" s="15"/>
      <c r="V119" s="15"/>
      <c r="W119" s="15"/>
      <c r="X119" s="15"/>
      <c r="Y119" s="15"/>
      <c r="Z119" s="15"/>
      <c r="AA119" s="15"/>
    </row>
    <row r="120" spans="1:27" ht="12.75">
      <c r="A120" s="273"/>
      <c r="B120" s="76" t="s">
        <v>78</v>
      </c>
      <c r="C120" s="20"/>
      <c r="D120" s="20"/>
      <c r="E120" s="20"/>
      <c r="F120" s="20"/>
      <c r="G120" s="20"/>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78</v>
      </c>
      <c r="C121" s="20"/>
      <c r="D121" s="20"/>
      <c r="E121" s="47"/>
      <c r="F121" s="47"/>
      <c r="G121" s="20"/>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78</v>
      </c>
      <c r="C122" s="20"/>
      <c r="D122" s="20"/>
      <c r="E122" s="20"/>
      <c r="F122" s="20"/>
      <c r="G122" s="20"/>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78</v>
      </c>
      <c r="C123" s="20"/>
      <c r="D123" s="20"/>
      <c r="E123" s="20"/>
      <c r="F123" s="20"/>
      <c r="G123" s="20"/>
      <c r="H123" s="38" t="s">
        <v>34</v>
      </c>
      <c r="I123" s="20"/>
      <c r="J123" s="20"/>
      <c r="K123" s="20"/>
      <c r="L123" s="20"/>
      <c r="M123" s="20"/>
      <c r="N123" s="20"/>
      <c r="O123" s="20"/>
      <c r="P123" s="20"/>
      <c r="Q123" s="20"/>
      <c r="R123" s="15"/>
      <c r="S123" s="15"/>
      <c r="T123" s="15"/>
      <c r="U123" s="15"/>
      <c r="V123" s="15"/>
      <c r="W123" s="15"/>
      <c r="X123" s="15"/>
      <c r="Y123" s="15"/>
      <c r="Z123" s="15"/>
      <c r="AA123" s="15"/>
    </row>
    <row r="124" spans="1:27" ht="38.25">
      <c r="A124" s="273"/>
      <c r="B124" s="76" t="s">
        <v>78</v>
      </c>
      <c r="C124" s="20" t="s">
        <v>102</v>
      </c>
      <c r="D124" s="20" t="s">
        <v>19</v>
      </c>
      <c r="E124" s="20"/>
      <c r="F124" s="20" t="s">
        <v>1282</v>
      </c>
      <c r="G124" s="20" t="s">
        <v>1296</v>
      </c>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78</v>
      </c>
      <c r="C125" s="20"/>
      <c r="D125" s="20"/>
      <c r="E125" s="20"/>
      <c r="F125" s="20"/>
      <c r="G125" s="20"/>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78</v>
      </c>
      <c r="C126" s="20"/>
      <c r="D126" s="20"/>
      <c r="E126" s="20"/>
      <c r="F126" s="20"/>
      <c r="G126" s="20"/>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78</v>
      </c>
      <c r="C127" s="20"/>
      <c r="D127" s="20"/>
      <c r="E127" s="20"/>
      <c r="F127" s="78"/>
      <c r="G127" s="20"/>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45726</v>
      </c>
      <c r="B128" s="76" t="s">
        <v>640</v>
      </c>
      <c r="C128" s="20"/>
      <c r="D128" s="20"/>
      <c r="E128" s="20"/>
      <c r="F128" s="20"/>
      <c r="G128" s="20"/>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640</v>
      </c>
      <c r="C129" s="20"/>
      <c r="D129" s="20"/>
      <c r="E129" s="20"/>
      <c r="F129" s="20"/>
      <c r="G129" s="20"/>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640</v>
      </c>
      <c r="C130" s="20"/>
      <c r="D130" s="20"/>
      <c r="E130" s="20"/>
      <c r="F130" s="20"/>
      <c r="G130" s="20"/>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640</v>
      </c>
      <c r="C131" s="20"/>
      <c r="D131" s="20"/>
      <c r="E131" s="20"/>
      <c r="F131" s="20"/>
      <c r="G131" s="20"/>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640</v>
      </c>
      <c r="C132" s="20" t="s">
        <v>399</v>
      </c>
      <c r="D132" s="20" t="s">
        <v>19</v>
      </c>
      <c r="E132" s="20"/>
      <c r="F132" s="20"/>
      <c r="G132" s="76" t="s">
        <v>1297</v>
      </c>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640</v>
      </c>
      <c r="C133" s="20" t="s">
        <v>54</v>
      </c>
      <c r="D133" s="20" t="s">
        <v>19</v>
      </c>
      <c r="E133" s="20"/>
      <c r="F133" s="20"/>
      <c r="G133" s="20" t="s">
        <v>1298</v>
      </c>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640</v>
      </c>
      <c r="C134" s="20"/>
      <c r="D134" s="20"/>
      <c r="E134" s="20"/>
      <c r="F134" s="20"/>
      <c r="G134" s="20"/>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1119</v>
      </c>
      <c r="C135" s="20"/>
      <c r="D135" s="20"/>
      <c r="E135" s="20"/>
      <c r="F135" s="20"/>
      <c r="G135" s="20"/>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1119</v>
      </c>
      <c r="C136" s="20"/>
      <c r="D136" s="20"/>
      <c r="E136" s="20"/>
      <c r="F136" s="20"/>
      <c r="G136" s="20"/>
      <c r="H136" s="35" t="s">
        <v>30</v>
      </c>
      <c r="I136" s="20"/>
      <c r="J136" s="20"/>
      <c r="K136" s="20"/>
      <c r="L136" s="20"/>
      <c r="M136" s="20"/>
      <c r="N136" s="20"/>
      <c r="O136" s="20"/>
      <c r="P136" s="20"/>
      <c r="Q136" s="20"/>
      <c r="R136" s="15"/>
      <c r="S136" s="15"/>
      <c r="T136" s="15"/>
      <c r="U136" s="15"/>
      <c r="V136" s="15"/>
      <c r="W136" s="15"/>
      <c r="X136" s="15"/>
      <c r="Y136" s="15"/>
      <c r="Z136" s="15"/>
      <c r="AA136" s="15"/>
    </row>
    <row r="137" spans="1:27" ht="76.5">
      <c r="A137" s="273"/>
      <c r="B137" s="76" t="s">
        <v>78</v>
      </c>
      <c r="C137" s="20" t="s">
        <v>41</v>
      </c>
      <c r="D137" s="20" t="s">
        <v>19</v>
      </c>
      <c r="E137" s="20"/>
      <c r="F137" s="20" t="s">
        <v>1299</v>
      </c>
      <c r="G137" s="20" t="s">
        <v>1300</v>
      </c>
      <c r="H137" s="38" t="s">
        <v>34</v>
      </c>
      <c r="I137" s="20"/>
      <c r="J137" s="20"/>
      <c r="K137" s="20"/>
      <c r="L137" s="20"/>
      <c r="M137" s="20"/>
      <c r="N137" s="20"/>
      <c r="O137" s="20"/>
      <c r="P137" s="20"/>
      <c r="Q137" s="20"/>
      <c r="R137" s="15"/>
      <c r="S137" s="15"/>
      <c r="T137" s="15"/>
      <c r="U137" s="15"/>
      <c r="V137" s="15"/>
      <c r="W137" s="15"/>
      <c r="X137" s="15"/>
      <c r="Y137" s="15"/>
      <c r="Z137" s="15"/>
      <c r="AA137" s="15"/>
    </row>
    <row r="138" spans="1:27" ht="76.5">
      <c r="A138" s="273"/>
      <c r="B138" s="76" t="s">
        <v>78</v>
      </c>
      <c r="C138" s="20" t="s">
        <v>41</v>
      </c>
      <c r="D138" s="20" t="s">
        <v>19</v>
      </c>
      <c r="E138" s="20"/>
      <c r="F138" s="20"/>
      <c r="G138" s="20" t="s">
        <v>1301</v>
      </c>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78</v>
      </c>
      <c r="C139" s="20"/>
      <c r="D139" s="20"/>
      <c r="E139" s="78"/>
      <c r="F139" s="20"/>
      <c r="G139" s="20"/>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78</v>
      </c>
      <c r="C140" s="20"/>
      <c r="D140" s="20"/>
      <c r="E140" s="20"/>
      <c r="F140" s="20"/>
      <c r="G140" s="20"/>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78</v>
      </c>
      <c r="C141" s="20"/>
      <c r="D141" s="20"/>
      <c r="E141" s="20"/>
      <c r="F141" s="20"/>
      <c r="G141" s="20"/>
      <c r="H141" s="35" t="s">
        <v>38</v>
      </c>
      <c r="I141" s="20"/>
      <c r="J141" s="20"/>
      <c r="K141" s="20"/>
      <c r="L141" s="20"/>
      <c r="M141" s="20"/>
      <c r="N141" s="20"/>
      <c r="O141" s="20"/>
      <c r="P141" s="20"/>
      <c r="Q141" s="20"/>
      <c r="R141" s="15"/>
      <c r="S141" s="15"/>
      <c r="T141" s="15"/>
      <c r="U141" s="15"/>
      <c r="V141" s="15"/>
      <c r="W141" s="15"/>
      <c r="X141" s="15"/>
      <c r="Y141" s="15"/>
      <c r="Z141" s="15"/>
      <c r="AA141" s="15"/>
    </row>
    <row r="142" spans="1:27" ht="25.5">
      <c r="A142" s="272">
        <v>45727</v>
      </c>
      <c r="B142" s="76" t="s">
        <v>640</v>
      </c>
      <c r="C142" s="20" t="s">
        <v>18</v>
      </c>
      <c r="D142" s="20" t="s">
        <v>19</v>
      </c>
      <c r="E142" s="20"/>
      <c r="F142" s="20"/>
      <c r="G142" s="20" t="s">
        <v>1302</v>
      </c>
      <c r="H142" s="34" t="s">
        <v>17</v>
      </c>
      <c r="I142" s="20"/>
      <c r="J142" s="20"/>
      <c r="K142" s="20"/>
      <c r="L142" s="20"/>
      <c r="M142" s="20"/>
      <c r="N142" s="20"/>
      <c r="O142" s="20"/>
      <c r="P142" s="20"/>
      <c r="Q142" s="20"/>
      <c r="R142" s="15"/>
      <c r="S142" s="15"/>
      <c r="T142" s="15"/>
      <c r="U142" s="15"/>
      <c r="V142" s="15"/>
      <c r="W142" s="15"/>
      <c r="X142" s="15"/>
      <c r="Y142" s="15"/>
      <c r="Z142" s="15"/>
      <c r="AA142" s="15"/>
    </row>
    <row r="143" spans="1:27" ht="89.25">
      <c r="A143" s="273"/>
      <c r="B143" s="76" t="s">
        <v>640</v>
      </c>
      <c r="C143" s="20" t="s">
        <v>18</v>
      </c>
      <c r="D143" s="20" t="s">
        <v>19</v>
      </c>
      <c r="E143" s="20"/>
      <c r="F143" s="20"/>
      <c r="G143" s="20" t="s">
        <v>1303</v>
      </c>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640</v>
      </c>
      <c r="C144" s="20" t="s">
        <v>54</v>
      </c>
      <c r="D144" s="20" t="s">
        <v>19</v>
      </c>
      <c r="E144" s="20"/>
      <c r="F144" s="20"/>
      <c r="G144" s="20" t="s">
        <v>1304</v>
      </c>
      <c r="H144" s="35" t="s">
        <v>24</v>
      </c>
      <c r="I144" s="20"/>
      <c r="J144" s="20"/>
      <c r="K144" s="20"/>
      <c r="L144" s="20"/>
      <c r="M144" s="20"/>
      <c r="N144" s="20"/>
      <c r="O144" s="20"/>
      <c r="P144" s="20"/>
      <c r="Q144" s="20"/>
      <c r="R144" s="15"/>
      <c r="S144" s="15"/>
      <c r="T144" s="15"/>
      <c r="U144" s="15"/>
      <c r="V144" s="15"/>
      <c r="W144" s="15"/>
      <c r="X144" s="15"/>
      <c r="Y144" s="15"/>
      <c r="Z144" s="15"/>
      <c r="AA144" s="15"/>
    </row>
    <row r="145" spans="1:27" ht="25.5">
      <c r="A145" s="273"/>
      <c r="B145" s="76" t="s">
        <v>640</v>
      </c>
      <c r="C145" s="20" t="s">
        <v>18</v>
      </c>
      <c r="D145" s="20" t="s">
        <v>19</v>
      </c>
      <c r="E145" s="20"/>
      <c r="F145" s="20"/>
      <c r="G145" s="20" t="s">
        <v>1305</v>
      </c>
      <c r="H145" s="35" t="s">
        <v>25</v>
      </c>
      <c r="I145" s="20"/>
      <c r="J145" s="20"/>
      <c r="K145" s="20"/>
      <c r="L145" s="20"/>
      <c r="M145" s="20"/>
      <c r="N145" s="20"/>
      <c r="O145" s="20"/>
      <c r="P145" s="20"/>
      <c r="Q145" s="20"/>
      <c r="R145" s="15"/>
      <c r="S145" s="15"/>
      <c r="T145" s="15"/>
      <c r="U145" s="15"/>
      <c r="V145" s="15"/>
      <c r="W145" s="15"/>
      <c r="X145" s="15"/>
      <c r="Y145" s="15"/>
      <c r="Z145" s="15"/>
      <c r="AA145" s="15"/>
    </row>
    <row r="146" spans="1:27" ht="25.5">
      <c r="A146" s="273"/>
      <c r="B146" s="76" t="s">
        <v>522</v>
      </c>
      <c r="C146" s="20" t="s">
        <v>54</v>
      </c>
      <c r="D146" s="20" t="s">
        <v>19</v>
      </c>
      <c r="E146" s="20"/>
      <c r="F146" s="20"/>
      <c r="G146" s="20" t="s">
        <v>1306</v>
      </c>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522</v>
      </c>
      <c r="C147" s="20" t="s">
        <v>154</v>
      </c>
      <c r="D147" s="20" t="s">
        <v>19</v>
      </c>
      <c r="E147" s="20"/>
      <c r="F147" s="20"/>
      <c r="G147" s="76" t="s">
        <v>1307</v>
      </c>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522</v>
      </c>
      <c r="C148" s="20" t="s">
        <v>399</v>
      </c>
      <c r="D148" s="20" t="s">
        <v>19</v>
      </c>
      <c r="E148" s="20"/>
      <c r="F148" s="20"/>
      <c r="G148" s="76" t="s">
        <v>1308</v>
      </c>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522</v>
      </c>
      <c r="C149" s="20"/>
      <c r="D149" s="20"/>
      <c r="E149" s="20"/>
      <c r="F149" s="20"/>
      <c r="G149" s="20"/>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522</v>
      </c>
      <c r="C150" s="20"/>
      <c r="D150" s="20"/>
      <c r="E150" s="20"/>
      <c r="F150" s="20"/>
      <c r="G150" s="20"/>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78</v>
      </c>
      <c r="C151" s="20"/>
      <c r="D151" s="20"/>
      <c r="E151" s="20"/>
      <c r="F151" s="20"/>
      <c r="G151" s="20"/>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78</v>
      </c>
      <c r="C152" s="20"/>
      <c r="D152" s="20"/>
      <c r="E152" s="20"/>
      <c r="F152" s="20"/>
      <c r="G152" s="20"/>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78</v>
      </c>
      <c r="C153" s="20"/>
      <c r="D153" s="20"/>
      <c r="E153" s="20"/>
      <c r="F153" s="20"/>
      <c r="G153" s="20"/>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78</v>
      </c>
      <c r="C154" s="20"/>
      <c r="D154" s="20"/>
      <c r="E154" s="20"/>
      <c r="F154" s="20"/>
      <c r="G154" s="20"/>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78</v>
      </c>
      <c r="C155" s="20"/>
      <c r="D155" s="20"/>
      <c r="E155" s="20"/>
      <c r="F155" s="20"/>
      <c r="G155" s="20"/>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45728</v>
      </c>
      <c r="B156" s="76" t="s">
        <v>640</v>
      </c>
      <c r="C156" s="20"/>
      <c r="D156" s="20"/>
      <c r="E156" s="20"/>
      <c r="F156" s="20"/>
      <c r="G156" s="20"/>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640</v>
      </c>
      <c r="C157" s="20"/>
      <c r="D157" s="20"/>
      <c r="E157" s="20"/>
      <c r="F157" s="20"/>
      <c r="G157" s="20"/>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640</v>
      </c>
      <c r="C158" s="20"/>
      <c r="D158" s="20"/>
      <c r="E158" s="20"/>
      <c r="F158" s="20"/>
      <c r="G158" s="20"/>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640</v>
      </c>
      <c r="C159" s="20"/>
      <c r="D159" s="20"/>
      <c r="E159" s="20"/>
      <c r="F159" s="20"/>
      <c r="G159" s="20"/>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640</v>
      </c>
      <c r="C160" s="20"/>
      <c r="D160" s="20"/>
      <c r="E160" s="20"/>
      <c r="F160" s="78"/>
      <c r="G160" s="20"/>
      <c r="H160" s="35" t="s">
        <v>26</v>
      </c>
      <c r="I160" s="20"/>
      <c r="J160" s="20"/>
      <c r="K160" s="20"/>
      <c r="L160" s="20"/>
      <c r="M160" s="20"/>
      <c r="N160" s="20"/>
      <c r="O160" s="20"/>
      <c r="P160" s="20"/>
      <c r="Q160" s="20"/>
      <c r="R160" s="15"/>
      <c r="S160" s="15"/>
      <c r="T160" s="15"/>
      <c r="U160" s="15"/>
      <c r="V160" s="15"/>
      <c r="W160" s="15"/>
      <c r="X160" s="15"/>
      <c r="Y160" s="15"/>
      <c r="Z160" s="15"/>
      <c r="AA160" s="15"/>
    </row>
    <row r="161" spans="1:27" ht="25.5">
      <c r="A161" s="273"/>
      <c r="B161" s="76" t="s">
        <v>640</v>
      </c>
      <c r="C161" s="20" t="s">
        <v>54</v>
      </c>
      <c r="D161" s="20" t="s">
        <v>19</v>
      </c>
      <c r="E161" s="20"/>
      <c r="F161" s="20"/>
      <c r="G161" s="20" t="s">
        <v>1309</v>
      </c>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522</v>
      </c>
      <c r="C162" s="20"/>
      <c r="D162" s="20"/>
      <c r="E162" s="20"/>
      <c r="F162" s="20"/>
      <c r="G162" s="20"/>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522</v>
      </c>
      <c r="C163" s="20"/>
      <c r="D163" s="20"/>
      <c r="E163" s="20"/>
      <c r="F163" s="20"/>
      <c r="G163" s="20"/>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522</v>
      </c>
      <c r="C164" s="20" t="s">
        <v>18</v>
      </c>
      <c r="D164" s="20" t="s">
        <v>19</v>
      </c>
      <c r="E164" s="20"/>
      <c r="F164" s="20"/>
      <c r="G164" s="20" t="s">
        <v>1310</v>
      </c>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522</v>
      </c>
      <c r="C165" s="20"/>
      <c r="D165" s="20"/>
      <c r="E165" s="78"/>
      <c r="F165" s="20"/>
      <c r="G165" s="20"/>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522</v>
      </c>
      <c r="C166" s="20" t="s">
        <v>18</v>
      </c>
      <c r="D166" s="20" t="s">
        <v>19</v>
      </c>
      <c r="E166" s="20"/>
      <c r="F166" s="20"/>
      <c r="G166" s="20" t="s">
        <v>1311</v>
      </c>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78</v>
      </c>
      <c r="C167" s="20"/>
      <c r="D167" s="20"/>
      <c r="E167" s="20"/>
      <c r="F167" s="20"/>
      <c r="G167" s="20"/>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78</v>
      </c>
      <c r="C168" s="20"/>
      <c r="D168" s="20"/>
      <c r="E168" s="20"/>
      <c r="F168" s="20"/>
      <c r="G168" s="20"/>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78</v>
      </c>
      <c r="C169" s="20"/>
      <c r="D169" s="20"/>
      <c r="E169" s="20"/>
      <c r="F169" s="20"/>
      <c r="G169" s="76"/>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45729</v>
      </c>
      <c r="B170" s="76" t="s">
        <v>640</v>
      </c>
      <c r="C170" s="20"/>
      <c r="D170" s="20"/>
      <c r="E170" s="20"/>
      <c r="F170" s="20"/>
      <c r="G170" s="20"/>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640</v>
      </c>
      <c r="C171" s="20"/>
      <c r="D171" s="20"/>
      <c r="E171" s="78"/>
      <c r="F171" s="78"/>
      <c r="G171" s="20"/>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640</v>
      </c>
      <c r="C172" s="20"/>
      <c r="D172" s="20"/>
      <c r="E172" s="78"/>
      <c r="F172" s="78"/>
      <c r="G172" s="20"/>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640</v>
      </c>
      <c r="C173" s="20"/>
      <c r="D173" s="20"/>
      <c r="E173" s="88"/>
      <c r="F173" s="78"/>
      <c r="G173" s="20"/>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1119</v>
      </c>
      <c r="C174" s="20"/>
      <c r="D174" s="20"/>
      <c r="E174" s="78"/>
      <c r="F174" s="78"/>
      <c r="G174" s="20"/>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1119</v>
      </c>
      <c r="C175" s="20"/>
      <c r="D175" s="20"/>
      <c r="E175" s="20"/>
      <c r="F175" s="20"/>
      <c r="G175" s="20"/>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522</v>
      </c>
      <c r="C176" s="20" t="s">
        <v>54</v>
      </c>
      <c r="D176" s="20" t="s">
        <v>19</v>
      </c>
      <c r="E176" s="20"/>
      <c r="F176" s="20"/>
      <c r="G176" s="76" t="s">
        <v>1312</v>
      </c>
      <c r="H176" s="50" t="s">
        <v>28</v>
      </c>
      <c r="I176" s="20"/>
      <c r="J176" s="20"/>
      <c r="K176" s="20"/>
      <c r="L176" s="20"/>
      <c r="M176" s="20"/>
      <c r="N176" s="20"/>
      <c r="O176" s="20"/>
      <c r="P176" s="20"/>
      <c r="Q176" s="20"/>
      <c r="R176" s="15"/>
      <c r="S176" s="15"/>
      <c r="T176" s="15"/>
      <c r="U176" s="15"/>
      <c r="V176" s="15"/>
      <c r="W176" s="15"/>
      <c r="X176" s="15"/>
      <c r="Y176" s="15"/>
      <c r="Z176" s="15"/>
      <c r="AA176" s="15"/>
    </row>
    <row r="177" spans="1:27" ht="25.5">
      <c r="A177" s="273"/>
      <c r="B177" s="76" t="s">
        <v>522</v>
      </c>
      <c r="C177" s="20" t="s">
        <v>18</v>
      </c>
      <c r="D177" s="20" t="s">
        <v>19</v>
      </c>
      <c r="E177" s="20"/>
      <c r="F177" s="20"/>
      <c r="G177" s="20" t="s">
        <v>1313</v>
      </c>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522</v>
      </c>
      <c r="C178" s="20"/>
      <c r="D178" s="20"/>
      <c r="E178" s="20"/>
      <c r="F178" s="20"/>
      <c r="G178" s="20"/>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78</v>
      </c>
      <c r="C179" s="20"/>
      <c r="D179" s="20"/>
      <c r="E179" s="20"/>
      <c r="F179" s="20"/>
      <c r="G179" s="20"/>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78</v>
      </c>
      <c r="C180" s="20"/>
      <c r="D180" s="20"/>
      <c r="E180" s="20"/>
      <c r="F180" s="20"/>
      <c r="G180" s="20"/>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78</v>
      </c>
      <c r="C181" s="20"/>
      <c r="D181" s="20"/>
      <c r="E181" s="20"/>
      <c r="F181" s="20"/>
      <c r="G181" s="20"/>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78</v>
      </c>
      <c r="C182" s="20"/>
      <c r="D182" s="20"/>
      <c r="E182" s="20"/>
      <c r="F182" s="20"/>
      <c r="G182" s="20"/>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78</v>
      </c>
      <c r="C183" s="20"/>
      <c r="D183" s="20"/>
      <c r="E183" s="20"/>
      <c r="F183" s="20"/>
      <c r="G183" s="20"/>
      <c r="H183" s="51" t="s">
        <v>38</v>
      </c>
      <c r="I183" s="20"/>
      <c r="J183" s="20"/>
      <c r="K183" s="20"/>
      <c r="L183" s="20"/>
      <c r="M183" s="20"/>
      <c r="N183" s="20"/>
      <c r="O183" s="20"/>
      <c r="P183" s="20"/>
      <c r="Q183" s="20"/>
      <c r="R183" s="15"/>
      <c r="S183" s="15"/>
      <c r="T183" s="15"/>
      <c r="U183" s="15"/>
      <c r="V183" s="15"/>
      <c r="W183" s="15"/>
      <c r="X183" s="15"/>
      <c r="Y183" s="15"/>
      <c r="Z183" s="15"/>
      <c r="AA183" s="15"/>
    </row>
    <row r="184" spans="1:27" ht="38.25">
      <c r="A184" s="272">
        <v>45730</v>
      </c>
      <c r="B184" s="76" t="s">
        <v>640</v>
      </c>
      <c r="C184" s="20" t="s">
        <v>18</v>
      </c>
      <c r="D184" s="20" t="s">
        <v>19</v>
      </c>
      <c r="E184" s="20" t="s">
        <v>1314</v>
      </c>
      <c r="F184" s="20"/>
      <c r="G184" s="20" t="s">
        <v>1315</v>
      </c>
      <c r="H184" s="55" t="s">
        <v>17</v>
      </c>
      <c r="I184" s="20"/>
      <c r="J184" s="20"/>
      <c r="K184" s="20"/>
      <c r="L184" s="20"/>
      <c r="M184" s="20"/>
      <c r="N184" s="20"/>
      <c r="O184" s="20"/>
      <c r="P184" s="20"/>
      <c r="Q184" s="20"/>
      <c r="R184" s="15"/>
      <c r="S184" s="15"/>
      <c r="T184" s="15"/>
      <c r="U184" s="15"/>
      <c r="V184" s="15"/>
      <c r="W184" s="15"/>
      <c r="X184" s="15"/>
      <c r="Y184" s="15"/>
      <c r="Z184" s="15"/>
      <c r="AA184" s="15"/>
    </row>
    <row r="185" spans="1:27" ht="12.75">
      <c r="A185" s="273"/>
      <c r="B185" s="76" t="s">
        <v>640</v>
      </c>
      <c r="C185" s="20"/>
      <c r="D185" s="20"/>
      <c r="E185" s="20"/>
      <c r="F185" s="20"/>
      <c r="G185" s="119"/>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76" t="s">
        <v>640</v>
      </c>
      <c r="C186" s="20"/>
      <c r="D186" s="20"/>
      <c r="E186" s="78"/>
      <c r="F186" s="78"/>
      <c r="G186" s="20"/>
      <c r="H186" s="52" t="s">
        <v>24</v>
      </c>
      <c r="I186" s="20"/>
      <c r="J186" s="20"/>
      <c r="K186" s="20"/>
      <c r="L186" s="20"/>
      <c r="M186" s="20"/>
      <c r="N186" s="20"/>
      <c r="O186" s="20"/>
      <c r="P186" s="20"/>
      <c r="Q186" s="20"/>
      <c r="R186" s="15"/>
      <c r="S186" s="15"/>
      <c r="T186" s="15"/>
      <c r="U186" s="15"/>
      <c r="V186" s="15"/>
      <c r="W186" s="15"/>
      <c r="X186" s="15"/>
      <c r="Y186" s="15"/>
      <c r="Z186" s="15"/>
      <c r="AA186" s="15"/>
    </row>
    <row r="187" spans="1:27" ht="63.75">
      <c r="A187" s="273"/>
      <c r="B187" s="76" t="s">
        <v>640</v>
      </c>
      <c r="C187" s="20" t="s">
        <v>18</v>
      </c>
      <c r="D187" s="20" t="s">
        <v>19</v>
      </c>
      <c r="E187" s="20" t="s">
        <v>1316</v>
      </c>
      <c r="F187" s="20"/>
      <c r="G187" s="20" t="s">
        <v>1317</v>
      </c>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1119</v>
      </c>
      <c r="C188" s="20"/>
      <c r="D188" s="20"/>
      <c r="E188" s="76"/>
      <c r="F188" s="20"/>
      <c r="G188" s="76"/>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76" t="s">
        <v>1119</v>
      </c>
      <c r="C189" s="20" t="s">
        <v>54</v>
      </c>
      <c r="D189" s="20" t="s">
        <v>19</v>
      </c>
      <c r="E189" s="20"/>
      <c r="F189" s="20" t="s">
        <v>1318</v>
      </c>
      <c r="G189" s="20" t="s">
        <v>1312</v>
      </c>
      <c r="H189" s="52" t="s">
        <v>27</v>
      </c>
      <c r="I189" s="20"/>
      <c r="J189" s="20"/>
      <c r="K189" s="20"/>
      <c r="L189" s="20"/>
      <c r="M189" s="20"/>
      <c r="N189" s="20"/>
      <c r="O189" s="20"/>
      <c r="P189" s="20"/>
      <c r="Q189" s="20"/>
      <c r="R189" s="15"/>
      <c r="S189" s="15"/>
      <c r="T189" s="15"/>
      <c r="U189" s="15"/>
      <c r="V189" s="15"/>
      <c r="W189" s="15"/>
      <c r="X189" s="15"/>
      <c r="Y189" s="15"/>
      <c r="Z189" s="15"/>
      <c r="AA189" s="15"/>
    </row>
    <row r="190" spans="1:27" ht="12.75">
      <c r="A190" s="273"/>
      <c r="B190" s="76" t="s">
        <v>1119</v>
      </c>
      <c r="C190" s="20"/>
      <c r="D190" s="20"/>
      <c r="E190" s="20"/>
      <c r="F190" s="15"/>
      <c r="G190" s="20"/>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522</v>
      </c>
      <c r="C191" s="20" t="s">
        <v>18</v>
      </c>
      <c r="D191" s="20" t="s">
        <v>19</v>
      </c>
      <c r="E191" s="20"/>
      <c r="F191" s="20"/>
      <c r="G191" s="20" t="s">
        <v>1319</v>
      </c>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522</v>
      </c>
      <c r="C192" s="20"/>
      <c r="D192" s="20"/>
      <c r="E192" s="20"/>
      <c r="F192" s="20"/>
      <c r="G192" s="20"/>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78</v>
      </c>
      <c r="C193" s="20"/>
      <c r="D193" s="20"/>
      <c r="E193" s="20"/>
      <c r="F193" s="20"/>
      <c r="G193" s="20"/>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78</v>
      </c>
      <c r="C194" s="20"/>
      <c r="D194" s="20"/>
      <c r="E194" s="20"/>
      <c r="F194" s="20"/>
      <c r="G194" s="20"/>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78</v>
      </c>
      <c r="C195" s="20"/>
      <c r="D195" s="20"/>
      <c r="E195" s="20"/>
      <c r="F195" s="20"/>
      <c r="G195" s="20"/>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78</v>
      </c>
      <c r="C196" s="20"/>
      <c r="D196" s="20"/>
      <c r="E196" s="20"/>
      <c r="F196" s="20"/>
      <c r="G196" s="20"/>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78</v>
      </c>
      <c r="C197" s="20"/>
      <c r="D197" s="20"/>
      <c r="E197" s="20"/>
      <c r="F197" s="20"/>
      <c r="G197" s="20"/>
      <c r="H197" s="54" t="s">
        <v>38</v>
      </c>
      <c r="I197" s="20"/>
      <c r="J197" s="20"/>
      <c r="K197" s="20"/>
      <c r="L197" s="20"/>
      <c r="M197" s="20"/>
      <c r="N197" s="20"/>
      <c r="O197" s="20"/>
      <c r="P197" s="20"/>
      <c r="Q197" s="20"/>
      <c r="R197" s="15"/>
      <c r="S197" s="15"/>
      <c r="T197" s="15"/>
      <c r="U197" s="15"/>
      <c r="V197" s="15"/>
      <c r="W197" s="15"/>
      <c r="X197" s="15"/>
      <c r="Y197" s="15"/>
      <c r="Z197" s="15"/>
      <c r="AA197" s="15"/>
    </row>
    <row r="198" spans="1:27" ht="38.25">
      <c r="A198" s="272">
        <v>45731</v>
      </c>
      <c r="B198" s="76" t="s">
        <v>640</v>
      </c>
      <c r="C198" s="20" t="s">
        <v>308</v>
      </c>
      <c r="D198" s="20" t="s">
        <v>19</v>
      </c>
      <c r="E198" s="20"/>
      <c r="F198" s="20"/>
      <c r="G198" s="20" t="s">
        <v>1320</v>
      </c>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640</v>
      </c>
      <c r="C199" s="20" t="s">
        <v>18</v>
      </c>
      <c r="D199" s="20" t="s">
        <v>19</v>
      </c>
      <c r="E199" s="20"/>
      <c r="F199" s="20"/>
      <c r="G199" s="121" t="s">
        <v>1321</v>
      </c>
      <c r="H199" s="52" t="s">
        <v>22</v>
      </c>
      <c r="I199" s="20"/>
      <c r="J199" s="20"/>
      <c r="K199" s="20"/>
      <c r="L199" s="20"/>
      <c r="M199" s="20"/>
      <c r="N199" s="20"/>
      <c r="O199" s="20"/>
      <c r="P199" s="20"/>
      <c r="Q199" s="20"/>
      <c r="R199" s="15"/>
      <c r="S199" s="15"/>
      <c r="T199" s="15"/>
      <c r="U199" s="15"/>
      <c r="V199" s="15"/>
      <c r="W199" s="15"/>
      <c r="X199" s="15"/>
      <c r="Y199" s="15"/>
      <c r="Z199" s="15"/>
      <c r="AA199" s="15"/>
    </row>
    <row r="200" spans="1:27" ht="12.75">
      <c r="A200" s="273"/>
      <c r="B200" s="76" t="s">
        <v>640</v>
      </c>
      <c r="C200" s="20" t="s">
        <v>102</v>
      </c>
      <c r="D200" s="20" t="s">
        <v>19</v>
      </c>
      <c r="E200" s="20"/>
      <c r="F200" s="20"/>
      <c r="G200" s="121" t="s">
        <v>1322</v>
      </c>
      <c r="H200" s="52" t="s">
        <v>24</v>
      </c>
      <c r="I200" s="20"/>
      <c r="J200" s="20"/>
      <c r="K200" s="20"/>
      <c r="L200" s="20"/>
      <c r="M200" s="20"/>
      <c r="N200" s="20"/>
      <c r="O200" s="20"/>
      <c r="P200" s="20"/>
      <c r="Q200" s="20"/>
      <c r="R200" s="15"/>
      <c r="S200" s="15"/>
      <c r="T200" s="15"/>
      <c r="U200" s="15"/>
      <c r="V200" s="15"/>
      <c r="W200" s="15"/>
      <c r="X200" s="15"/>
      <c r="Y200" s="15"/>
      <c r="Z200" s="15"/>
      <c r="AA200" s="15"/>
    </row>
    <row r="201" spans="1:27" ht="12.75">
      <c r="A201" s="273"/>
      <c r="B201" s="76" t="s">
        <v>78</v>
      </c>
      <c r="C201" s="20" t="s">
        <v>102</v>
      </c>
      <c r="D201" s="20" t="s">
        <v>19</v>
      </c>
      <c r="E201" s="20"/>
      <c r="F201" s="20" t="s">
        <v>1323</v>
      </c>
      <c r="G201" s="20" t="s">
        <v>1324</v>
      </c>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78</v>
      </c>
      <c r="C202" s="20"/>
      <c r="D202" s="20"/>
      <c r="E202" s="20"/>
      <c r="F202" s="20"/>
      <c r="G202" s="20"/>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v>
      </c>
      <c r="C203" s="20"/>
      <c r="D203" s="20"/>
      <c r="E203" s="20"/>
      <c r="F203" s="20"/>
      <c r="G203" s="76"/>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78</v>
      </c>
      <c r="C204" s="20"/>
      <c r="D204" s="20"/>
      <c r="E204" s="20"/>
      <c r="F204" s="20"/>
      <c r="G204" s="20"/>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v>
      </c>
      <c r="C205" s="20"/>
      <c r="D205" s="20"/>
      <c r="E205" s="20"/>
      <c r="F205" s="20"/>
      <c r="G205" s="20"/>
      <c r="H205" s="52" t="s">
        <v>29</v>
      </c>
      <c r="I205" s="20"/>
      <c r="J205" s="20"/>
      <c r="K205" s="20"/>
      <c r="L205" s="20"/>
      <c r="M205" s="20"/>
      <c r="N205" s="20"/>
      <c r="O205" s="20"/>
      <c r="P205" s="20"/>
      <c r="Q205" s="20"/>
      <c r="R205" s="15"/>
      <c r="S205" s="15"/>
      <c r="T205" s="15"/>
      <c r="U205" s="15"/>
      <c r="V205" s="15"/>
      <c r="W205" s="15"/>
      <c r="X205" s="15"/>
      <c r="Y205" s="15"/>
      <c r="Z205" s="15"/>
      <c r="AA205" s="15"/>
    </row>
    <row r="206" spans="1:27" ht="229.5">
      <c r="A206" s="273"/>
      <c r="B206" s="76" t="s">
        <v>78</v>
      </c>
      <c r="C206" s="20" t="s">
        <v>41</v>
      </c>
      <c r="D206" s="20" t="s">
        <v>19</v>
      </c>
      <c r="E206" s="20"/>
      <c r="F206" s="20"/>
      <c r="G206" s="20" t="s">
        <v>1325</v>
      </c>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76" t="s">
        <v>522</v>
      </c>
      <c r="C207" s="20" t="s">
        <v>18</v>
      </c>
      <c r="D207" s="20" t="s">
        <v>19</v>
      </c>
      <c r="E207" s="20"/>
      <c r="F207" s="76" t="s">
        <v>1326</v>
      </c>
      <c r="G207" s="76" t="s">
        <v>1327</v>
      </c>
      <c r="H207" s="52" t="s">
        <v>34</v>
      </c>
      <c r="I207" s="20"/>
      <c r="J207" s="20"/>
      <c r="K207" s="20"/>
      <c r="L207" s="20"/>
      <c r="M207" s="20"/>
      <c r="N207" s="20"/>
      <c r="O207" s="20"/>
      <c r="P207" s="20"/>
      <c r="Q207" s="20"/>
      <c r="R207" s="20"/>
      <c r="S207" s="15"/>
      <c r="T207" s="15"/>
      <c r="U207" s="15"/>
      <c r="V207" s="15"/>
      <c r="W207" s="15"/>
      <c r="X207" s="15"/>
      <c r="Y207" s="15"/>
      <c r="Z207" s="15"/>
      <c r="AA207" s="15"/>
    </row>
    <row r="208" spans="1:27" ht="12.75">
      <c r="A208" s="273"/>
      <c r="B208" s="76" t="s">
        <v>522</v>
      </c>
      <c r="C208" s="20"/>
      <c r="D208" s="20"/>
      <c r="E208" s="20"/>
      <c r="F208" s="20"/>
      <c r="G208" s="20"/>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522</v>
      </c>
      <c r="C209" s="20" t="s">
        <v>41</v>
      </c>
      <c r="D209" s="20" t="s">
        <v>19</v>
      </c>
      <c r="E209" s="20"/>
      <c r="F209" s="20"/>
      <c r="G209" s="76" t="s">
        <v>1328</v>
      </c>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522</v>
      </c>
      <c r="C210" s="20"/>
      <c r="D210" s="20"/>
      <c r="E210" s="92"/>
      <c r="F210" s="20"/>
      <c r="G210" s="20"/>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522</v>
      </c>
      <c r="C211" s="20"/>
      <c r="D211" s="20"/>
      <c r="E211" s="20"/>
      <c r="F211" s="20"/>
      <c r="G211" s="20"/>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45732</v>
      </c>
      <c r="B212" s="76" t="s">
        <v>640</v>
      </c>
      <c r="C212" s="20"/>
      <c r="D212" s="20"/>
      <c r="E212" s="20"/>
      <c r="F212" s="20"/>
      <c r="G212" s="20"/>
      <c r="H212" s="55" t="s">
        <v>17</v>
      </c>
      <c r="I212" s="20"/>
      <c r="J212" s="20"/>
      <c r="K212" s="20"/>
      <c r="L212" s="20"/>
      <c r="M212" s="20"/>
      <c r="N212" s="20"/>
      <c r="O212" s="20"/>
      <c r="P212" s="20"/>
      <c r="Q212" s="20"/>
      <c r="R212" s="20"/>
      <c r="S212" s="15"/>
      <c r="T212" s="15"/>
      <c r="U212" s="15"/>
      <c r="V212" s="15"/>
      <c r="W212" s="15"/>
      <c r="X212" s="15"/>
      <c r="Y212" s="15"/>
      <c r="Z212" s="15"/>
      <c r="AA212" s="15"/>
    </row>
    <row r="213" spans="1:27" ht="51">
      <c r="A213" s="273"/>
      <c r="B213" s="76" t="s">
        <v>640</v>
      </c>
      <c r="C213" s="20" t="s">
        <v>54</v>
      </c>
      <c r="D213" s="20" t="s">
        <v>19</v>
      </c>
      <c r="E213" s="20" t="s">
        <v>1329</v>
      </c>
      <c r="F213" s="20"/>
      <c r="G213" s="20" t="s">
        <v>1330</v>
      </c>
      <c r="H213" s="52" t="s">
        <v>22</v>
      </c>
      <c r="I213" s="20"/>
      <c r="J213" s="20"/>
      <c r="K213" s="20"/>
      <c r="L213" s="20"/>
      <c r="M213" s="20"/>
      <c r="N213" s="20"/>
      <c r="O213" s="20"/>
      <c r="P213" s="20"/>
      <c r="Q213" s="20"/>
      <c r="R213" s="20"/>
      <c r="S213" s="15"/>
      <c r="T213" s="15"/>
      <c r="U213" s="15"/>
      <c r="V213" s="15"/>
      <c r="W213" s="15"/>
      <c r="X213" s="15"/>
      <c r="Y213" s="15"/>
      <c r="Z213" s="15"/>
      <c r="AA213" s="15"/>
    </row>
    <row r="214" spans="1:27" ht="12.75">
      <c r="A214" s="273"/>
      <c r="B214" s="76" t="s">
        <v>640</v>
      </c>
      <c r="C214" s="20"/>
      <c r="D214" s="20"/>
      <c r="E214" s="20"/>
      <c r="F214" s="20"/>
      <c r="G214" s="20"/>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640</v>
      </c>
      <c r="C215" s="20"/>
      <c r="D215" s="20"/>
      <c r="E215" s="20"/>
      <c r="F215" s="20"/>
      <c r="G215" s="20"/>
      <c r="H215" s="52" t="s">
        <v>25</v>
      </c>
      <c r="I215" s="20"/>
      <c r="J215" s="20"/>
      <c r="K215" s="20"/>
      <c r="L215" s="20"/>
      <c r="M215" s="20"/>
      <c r="N215" s="20"/>
      <c r="O215" s="20"/>
      <c r="P215" s="20"/>
      <c r="Q215" s="20"/>
      <c r="R215" s="20"/>
      <c r="S215" s="15"/>
      <c r="T215" s="15"/>
      <c r="U215" s="15"/>
      <c r="V215" s="15"/>
      <c r="W215" s="15"/>
      <c r="X215" s="15"/>
      <c r="Y215" s="15"/>
      <c r="Z215" s="15"/>
      <c r="AA215" s="15"/>
    </row>
    <row r="216" spans="1:27" ht="63.75">
      <c r="A216" s="273"/>
      <c r="B216" s="76" t="s">
        <v>640</v>
      </c>
      <c r="C216" s="20" t="s">
        <v>102</v>
      </c>
      <c r="D216" s="20" t="s">
        <v>19</v>
      </c>
      <c r="E216" s="20"/>
      <c r="F216" s="20"/>
      <c r="G216" s="65" t="s">
        <v>1331</v>
      </c>
      <c r="H216" s="52" t="s">
        <v>26</v>
      </c>
      <c r="I216" s="20"/>
      <c r="J216" s="20"/>
      <c r="K216" s="20"/>
      <c r="L216" s="20"/>
      <c r="M216" s="20"/>
      <c r="N216" s="20"/>
      <c r="O216" s="20"/>
      <c r="P216" s="20"/>
      <c r="Q216" s="20"/>
      <c r="R216" s="20"/>
      <c r="S216" s="15"/>
      <c r="T216" s="15"/>
      <c r="U216" s="15"/>
      <c r="V216" s="15"/>
      <c r="W216" s="15"/>
      <c r="X216" s="15"/>
      <c r="Y216" s="15"/>
      <c r="Z216" s="15"/>
      <c r="AA216" s="15"/>
    </row>
    <row r="217" spans="1:27" ht="14.25">
      <c r="A217" s="273"/>
      <c r="B217" s="76" t="s">
        <v>1119</v>
      </c>
      <c r="C217" s="20"/>
      <c r="D217" s="20"/>
      <c r="E217" s="78"/>
      <c r="F217" s="20"/>
      <c r="G217" s="20"/>
      <c r="H217" s="52" t="s">
        <v>27</v>
      </c>
      <c r="I217" s="20"/>
      <c r="J217" s="20"/>
      <c r="K217" s="20"/>
      <c r="L217" s="20"/>
      <c r="M217" s="20"/>
      <c r="N217" s="20"/>
      <c r="O217" s="20"/>
      <c r="P217" s="20"/>
      <c r="Q217" s="20"/>
      <c r="R217" s="20"/>
      <c r="S217" s="15"/>
      <c r="T217" s="15"/>
      <c r="U217" s="15"/>
      <c r="V217" s="15"/>
      <c r="W217" s="15"/>
      <c r="X217" s="15"/>
      <c r="Y217" s="15"/>
      <c r="Z217" s="15"/>
      <c r="AA217" s="15"/>
    </row>
    <row r="218" spans="1:27" ht="89.25">
      <c r="A218" s="273"/>
      <c r="B218" s="76" t="s">
        <v>1119</v>
      </c>
      <c r="C218" s="20" t="s">
        <v>18</v>
      </c>
      <c r="D218" s="20" t="s">
        <v>19</v>
      </c>
      <c r="E218" s="20" t="s">
        <v>1332</v>
      </c>
      <c r="F218" s="20"/>
      <c r="G218" s="20" t="s">
        <v>1333</v>
      </c>
      <c r="H218" s="52" t="s">
        <v>28</v>
      </c>
      <c r="I218" s="20"/>
      <c r="J218" s="20"/>
      <c r="K218" s="20"/>
      <c r="L218" s="20"/>
      <c r="M218" s="20"/>
      <c r="N218" s="20"/>
      <c r="O218" s="20"/>
      <c r="P218" s="20"/>
      <c r="Q218" s="20"/>
      <c r="R218" s="20"/>
      <c r="S218" s="15"/>
      <c r="T218" s="15"/>
      <c r="U218" s="15"/>
      <c r="V218" s="15"/>
      <c r="W218" s="15"/>
      <c r="X218" s="15"/>
      <c r="Y218" s="15"/>
      <c r="Z218" s="15"/>
      <c r="AA218" s="15"/>
    </row>
    <row r="219" spans="1:27" ht="20.25" customHeight="1">
      <c r="A219" s="273"/>
      <c r="B219" s="76" t="s">
        <v>1119</v>
      </c>
      <c r="C219" s="20"/>
      <c r="D219" s="20"/>
      <c r="E219" s="20"/>
      <c r="F219" s="20"/>
      <c r="G219" s="20"/>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1119</v>
      </c>
      <c r="C220" s="20" t="s">
        <v>638</v>
      </c>
      <c r="D220" s="20" t="s">
        <v>19</v>
      </c>
      <c r="E220" s="76" t="s">
        <v>1334</v>
      </c>
      <c r="F220" s="20"/>
      <c r="G220" s="20" t="s">
        <v>1335</v>
      </c>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1119</v>
      </c>
      <c r="C221" s="20"/>
      <c r="D221" s="20"/>
      <c r="E221" s="20"/>
      <c r="F221" s="93"/>
      <c r="G221" s="20"/>
      <c r="H221" s="52" t="s">
        <v>34</v>
      </c>
      <c r="I221" s="20"/>
      <c r="J221" s="20"/>
      <c r="K221" s="20"/>
      <c r="L221" s="20"/>
      <c r="M221" s="20"/>
      <c r="N221" s="20"/>
      <c r="O221" s="20"/>
      <c r="P221" s="20"/>
      <c r="Q221" s="20"/>
      <c r="R221" s="20"/>
      <c r="S221" s="15"/>
      <c r="T221" s="15"/>
      <c r="U221" s="15"/>
      <c r="V221" s="15"/>
      <c r="W221" s="15"/>
      <c r="X221" s="15"/>
      <c r="Y221" s="15"/>
      <c r="Z221" s="15"/>
      <c r="AA221" s="15"/>
    </row>
    <row r="222" spans="1:27" ht="76.5">
      <c r="A222" s="273"/>
      <c r="B222" s="76" t="s">
        <v>1119</v>
      </c>
      <c r="C222" s="20" t="s">
        <v>102</v>
      </c>
      <c r="D222" s="20" t="s">
        <v>19</v>
      </c>
      <c r="E222" s="20"/>
      <c r="F222" s="20"/>
      <c r="G222" s="20" t="s">
        <v>1336</v>
      </c>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78</v>
      </c>
      <c r="C223" s="20"/>
      <c r="D223" s="20"/>
      <c r="E223" s="20"/>
      <c r="F223" s="20"/>
      <c r="G223" s="20"/>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78</v>
      </c>
      <c r="C224" s="20"/>
      <c r="D224" s="20"/>
      <c r="E224" s="20"/>
      <c r="F224" s="20"/>
      <c r="G224" s="20"/>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v>
      </c>
      <c r="C225" s="20"/>
      <c r="D225" s="20"/>
      <c r="E225" s="20"/>
      <c r="F225" s="20"/>
      <c r="G225" s="20"/>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45733</v>
      </c>
      <c r="B226" s="76" t="s">
        <v>640</v>
      </c>
      <c r="C226" s="20"/>
      <c r="D226" s="20"/>
      <c r="E226" s="20"/>
      <c r="F226" s="20"/>
      <c r="G226" s="20"/>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640</v>
      </c>
      <c r="C227" s="20"/>
      <c r="D227" s="20"/>
      <c r="E227" s="20"/>
      <c r="F227" s="20"/>
      <c r="G227" s="20"/>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640</v>
      </c>
      <c r="C228" s="20"/>
      <c r="D228" s="20"/>
      <c r="E228" s="20"/>
      <c r="F228" s="20"/>
      <c r="G228" s="20"/>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640</v>
      </c>
      <c r="C229" s="20"/>
      <c r="D229" s="20"/>
      <c r="E229" s="20"/>
      <c r="F229" s="20"/>
      <c r="G229" s="20"/>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640</v>
      </c>
      <c r="C230" s="20"/>
      <c r="D230" s="20"/>
      <c r="E230" s="20"/>
      <c r="F230" s="20"/>
      <c r="G230" s="20"/>
      <c r="H230" s="52" t="s">
        <v>26</v>
      </c>
      <c r="I230" s="20"/>
      <c r="J230" s="20"/>
      <c r="K230" s="20"/>
      <c r="L230" s="20"/>
      <c r="M230" s="20"/>
      <c r="N230" s="20"/>
      <c r="O230" s="20"/>
      <c r="P230" s="20"/>
      <c r="Q230" s="20"/>
      <c r="R230" s="20"/>
      <c r="S230" s="15"/>
      <c r="T230" s="15"/>
      <c r="U230" s="15"/>
      <c r="V230" s="15"/>
      <c r="W230" s="15"/>
      <c r="X230" s="15"/>
      <c r="Y230" s="15"/>
      <c r="Z230" s="15"/>
      <c r="AA230" s="15"/>
    </row>
    <row r="231" spans="1:27" ht="51">
      <c r="A231" s="273"/>
      <c r="B231" s="76" t="s">
        <v>640</v>
      </c>
      <c r="C231" s="20" t="s">
        <v>18</v>
      </c>
      <c r="D231" s="20" t="s">
        <v>19</v>
      </c>
      <c r="E231" s="20"/>
      <c r="F231" s="20"/>
      <c r="G231" s="20" t="s">
        <v>1337</v>
      </c>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640</v>
      </c>
      <c r="C232" s="20"/>
      <c r="D232" s="20"/>
      <c r="E232" s="20"/>
      <c r="F232" s="20"/>
      <c r="G232" s="20"/>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522</v>
      </c>
      <c r="C233" s="20"/>
      <c r="D233" s="20"/>
      <c r="E233" s="20"/>
      <c r="F233" s="20"/>
      <c r="G233" s="76"/>
      <c r="H233" s="52" t="s">
        <v>29</v>
      </c>
      <c r="I233" s="20"/>
      <c r="J233" s="20"/>
      <c r="K233" s="20"/>
      <c r="L233" s="20"/>
      <c r="M233" s="20"/>
      <c r="N233" s="20"/>
      <c r="O233" s="20"/>
      <c r="P233" s="20"/>
      <c r="Q233" s="20"/>
      <c r="R233" s="20"/>
      <c r="S233" s="15"/>
      <c r="T233" s="15"/>
      <c r="U233" s="15"/>
      <c r="V233" s="15"/>
      <c r="W233" s="15"/>
      <c r="X233" s="15"/>
      <c r="Y233" s="15"/>
      <c r="Z233" s="15"/>
      <c r="AA233" s="15"/>
    </row>
    <row r="234" spans="1:27" ht="22.5" customHeight="1">
      <c r="A234" s="273"/>
      <c r="B234" s="76" t="s">
        <v>522</v>
      </c>
      <c r="C234" s="20"/>
      <c r="D234" s="20"/>
      <c r="E234" s="20"/>
      <c r="F234" s="20"/>
      <c r="G234" s="20"/>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522</v>
      </c>
      <c r="C235" s="20"/>
      <c r="D235" s="20"/>
      <c r="E235" s="20"/>
      <c r="F235" s="20"/>
      <c r="G235" s="20"/>
      <c r="H235" s="52" t="s">
        <v>34</v>
      </c>
      <c r="I235" s="20"/>
      <c r="J235" s="20"/>
      <c r="K235" s="20"/>
      <c r="L235" s="20"/>
      <c r="M235" s="20"/>
      <c r="N235" s="20"/>
      <c r="O235" s="20"/>
      <c r="P235" s="20"/>
      <c r="Q235" s="20"/>
      <c r="R235" s="20"/>
      <c r="S235" s="15"/>
      <c r="T235" s="15"/>
      <c r="U235" s="15"/>
      <c r="V235" s="15"/>
      <c r="W235" s="15"/>
      <c r="X235" s="15"/>
      <c r="Y235" s="15"/>
      <c r="Z235" s="15"/>
      <c r="AA235" s="15"/>
    </row>
    <row r="236" spans="1:27" ht="12.75">
      <c r="A236" s="273"/>
      <c r="B236" s="76" t="s">
        <v>522</v>
      </c>
      <c r="C236" s="20"/>
      <c r="D236" s="20"/>
      <c r="E236" s="20"/>
      <c r="F236" s="20"/>
      <c r="G236" s="20"/>
      <c r="H236" s="57" t="s">
        <v>35</v>
      </c>
      <c r="I236" s="20"/>
      <c r="J236" s="20"/>
      <c r="K236" s="20"/>
      <c r="L236" s="20"/>
      <c r="M236" s="20"/>
      <c r="N236" s="20"/>
      <c r="O236" s="20"/>
      <c r="P236" s="20"/>
      <c r="Q236" s="20"/>
      <c r="R236" s="20"/>
      <c r="S236" s="15"/>
      <c r="T236" s="15"/>
      <c r="U236" s="15"/>
      <c r="V236" s="15"/>
      <c r="W236" s="15"/>
      <c r="X236" s="15"/>
      <c r="Y236" s="15"/>
      <c r="Z236" s="15"/>
      <c r="AA236" s="15"/>
    </row>
    <row r="237" spans="1:27" ht="19.5" customHeight="1">
      <c r="A237" s="273"/>
      <c r="B237" s="76" t="s">
        <v>78</v>
      </c>
      <c r="C237" s="20"/>
      <c r="D237" s="20"/>
      <c r="E237" s="20"/>
      <c r="F237" s="20"/>
      <c r="G237" s="20"/>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78</v>
      </c>
      <c r="C238" s="20"/>
      <c r="D238" s="20"/>
      <c r="E238" s="20"/>
      <c r="F238" s="20"/>
      <c r="G238" s="20"/>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78</v>
      </c>
      <c r="C239" s="20"/>
      <c r="D239" s="20"/>
      <c r="E239" s="20"/>
      <c r="F239" s="20"/>
      <c r="G239" s="20"/>
      <c r="H239" s="54" t="s">
        <v>38</v>
      </c>
      <c r="I239" s="20"/>
      <c r="J239" s="20"/>
      <c r="K239" s="20"/>
      <c r="L239" s="20"/>
      <c r="M239" s="20"/>
      <c r="N239" s="20"/>
      <c r="O239" s="20"/>
      <c r="P239" s="20"/>
      <c r="Q239" s="20"/>
      <c r="R239" s="20"/>
      <c r="S239" s="15"/>
      <c r="T239" s="15"/>
      <c r="U239" s="15"/>
      <c r="V239" s="15"/>
      <c r="W239" s="15"/>
      <c r="X239" s="15"/>
      <c r="Y239" s="15"/>
      <c r="Z239" s="15"/>
      <c r="AA239" s="15"/>
    </row>
    <row r="240" spans="1:27" ht="140.25">
      <c r="A240" s="272">
        <v>45734</v>
      </c>
      <c r="B240" s="76" t="s">
        <v>640</v>
      </c>
      <c r="C240" s="20" t="s">
        <v>41</v>
      </c>
      <c r="D240" s="20" t="s">
        <v>19</v>
      </c>
      <c r="E240" s="20"/>
      <c r="F240" s="20"/>
      <c r="G240" s="20" t="s">
        <v>1338</v>
      </c>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640</v>
      </c>
      <c r="C241" s="20"/>
      <c r="D241" s="20"/>
      <c r="E241" s="20"/>
      <c r="F241" s="20"/>
      <c r="G241" s="20"/>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640</v>
      </c>
      <c r="C242" s="20"/>
      <c r="D242" s="20"/>
      <c r="E242" s="92"/>
      <c r="F242" s="20"/>
      <c r="G242" s="20"/>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640</v>
      </c>
      <c r="C243" s="20"/>
      <c r="D243" s="20"/>
      <c r="E243" s="20"/>
      <c r="F243" s="20"/>
      <c r="G243" s="20"/>
      <c r="H243" s="55" t="s">
        <v>25</v>
      </c>
      <c r="I243" s="20"/>
      <c r="J243" s="20"/>
      <c r="K243" s="20"/>
      <c r="L243" s="20"/>
      <c r="M243" s="20"/>
      <c r="N243" s="20"/>
      <c r="O243" s="20"/>
      <c r="P243" s="20"/>
      <c r="Q243" s="20"/>
      <c r="R243" s="20"/>
      <c r="S243" s="15"/>
      <c r="T243" s="15"/>
      <c r="U243" s="15"/>
      <c r="V243" s="15"/>
      <c r="W243" s="15"/>
      <c r="X243" s="15"/>
      <c r="Y243" s="15"/>
      <c r="Z243" s="15"/>
      <c r="AA243" s="15"/>
    </row>
    <row r="244" spans="1:27" ht="12.75">
      <c r="A244" s="273"/>
      <c r="B244" s="76" t="s">
        <v>1119</v>
      </c>
      <c r="C244" s="20"/>
      <c r="D244" s="20"/>
      <c r="E244" s="20"/>
      <c r="F244" s="20"/>
      <c r="G244" s="20"/>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1119</v>
      </c>
      <c r="C245" s="20"/>
      <c r="D245" s="20"/>
      <c r="E245" s="20"/>
      <c r="F245" s="20"/>
      <c r="G245" s="20"/>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1119</v>
      </c>
      <c r="C246" s="20"/>
      <c r="D246" s="20"/>
      <c r="E246" s="20"/>
      <c r="F246" s="20"/>
      <c r="G246" s="20"/>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1119</v>
      </c>
      <c r="C247" s="20"/>
      <c r="D247" s="20"/>
      <c r="E247" s="20"/>
      <c r="F247" s="20"/>
      <c r="G247" s="20"/>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1119</v>
      </c>
      <c r="C248" s="20"/>
      <c r="D248" s="20"/>
      <c r="E248" s="20"/>
      <c r="F248" s="20"/>
      <c r="G248" s="20"/>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78</v>
      </c>
      <c r="C249" s="20"/>
      <c r="D249" s="20"/>
      <c r="E249" s="20"/>
      <c r="F249" s="20"/>
      <c r="G249" s="20"/>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78</v>
      </c>
      <c r="C250" s="20"/>
      <c r="D250" s="20"/>
      <c r="E250" s="20"/>
      <c r="F250" s="20"/>
      <c r="G250" s="20"/>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78</v>
      </c>
      <c r="C251" s="20"/>
      <c r="D251" s="20"/>
      <c r="E251" s="20"/>
      <c r="F251" s="20"/>
      <c r="G251" s="20"/>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78</v>
      </c>
      <c r="C252" s="20"/>
      <c r="D252" s="20"/>
      <c r="E252" s="20"/>
      <c r="F252" s="20"/>
      <c r="G252" s="20"/>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78</v>
      </c>
      <c r="C253" s="20"/>
      <c r="D253" s="20"/>
      <c r="E253" s="20"/>
      <c r="F253" s="20"/>
      <c r="G253" s="76"/>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72">
        <v>45735</v>
      </c>
      <c r="B254" s="76" t="s">
        <v>640</v>
      </c>
      <c r="C254" s="20" t="s">
        <v>18</v>
      </c>
      <c r="D254" s="20" t="s">
        <v>19</v>
      </c>
      <c r="E254" s="20"/>
      <c r="F254" s="20"/>
      <c r="G254" s="20" t="s">
        <v>1339</v>
      </c>
      <c r="H254" s="61" t="s">
        <v>17</v>
      </c>
      <c r="I254" s="20"/>
      <c r="J254" s="20"/>
      <c r="K254" s="20"/>
      <c r="L254" s="20"/>
      <c r="M254" s="20"/>
      <c r="N254" s="20"/>
      <c r="O254" s="20"/>
      <c r="P254" s="20"/>
      <c r="Q254" s="20"/>
      <c r="R254" s="20"/>
      <c r="S254" s="15"/>
      <c r="T254" s="15"/>
      <c r="U254" s="15"/>
      <c r="V254" s="15"/>
      <c r="W254" s="15"/>
      <c r="X254" s="15"/>
      <c r="Y254" s="15"/>
      <c r="Z254" s="15"/>
      <c r="AA254" s="15"/>
    </row>
    <row r="255" spans="1:27" ht="51">
      <c r="A255" s="273"/>
      <c r="B255" s="76" t="s">
        <v>640</v>
      </c>
      <c r="C255" s="20" t="s">
        <v>54</v>
      </c>
      <c r="D255" s="20" t="s">
        <v>19</v>
      </c>
      <c r="E255" s="20"/>
      <c r="F255" s="20"/>
      <c r="G255" s="20" t="s">
        <v>1340</v>
      </c>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640</v>
      </c>
      <c r="C256" s="20" t="s">
        <v>54</v>
      </c>
      <c r="D256" s="20" t="s">
        <v>19</v>
      </c>
      <c r="E256" s="20"/>
      <c r="F256" s="20"/>
      <c r="G256" s="20" t="s">
        <v>1341</v>
      </c>
      <c r="H256" s="55" t="s">
        <v>24</v>
      </c>
      <c r="I256" s="20"/>
      <c r="J256" s="20"/>
      <c r="K256" s="20"/>
      <c r="L256" s="20"/>
      <c r="M256" s="20"/>
      <c r="N256" s="20"/>
      <c r="O256" s="20"/>
      <c r="P256" s="20"/>
      <c r="Q256" s="20"/>
      <c r="R256" s="20"/>
      <c r="S256" s="15"/>
      <c r="T256" s="15"/>
      <c r="U256" s="15"/>
      <c r="V256" s="15"/>
      <c r="W256" s="15"/>
      <c r="X256" s="15"/>
      <c r="Y256" s="15"/>
      <c r="Z256" s="15"/>
      <c r="AA256" s="15"/>
    </row>
    <row r="257" spans="1:27" ht="25.5">
      <c r="A257" s="273"/>
      <c r="B257" s="76" t="s">
        <v>640</v>
      </c>
      <c r="C257" s="20" t="s">
        <v>18</v>
      </c>
      <c r="D257" s="20" t="s">
        <v>19</v>
      </c>
      <c r="E257" s="20"/>
      <c r="F257" s="20"/>
      <c r="G257" s="20" t="s">
        <v>1342</v>
      </c>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78</v>
      </c>
      <c r="C258" s="20"/>
      <c r="D258" s="20"/>
      <c r="E258" s="20"/>
      <c r="F258" s="20"/>
      <c r="G258" s="20"/>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78</v>
      </c>
      <c r="C259" s="20"/>
      <c r="D259" s="20"/>
      <c r="E259" s="20"/>
      <c r="F259" s="20"/>
      <c r="G259" s="20"/>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t="s">
        <v>102</v>
      </c>
      <c r="D260" s="20" t="s">
        <v>19</v>
      </c>
      <c r="E260" s="20"/>
      <c r="F260" s="20"/>
      <c r="G260" s="20" t="s">
        <v>1343</v>
      </c>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20"/>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78</v>
      </c>
      <c r="C262" s="20"/>
      <c r="D262" s="20"/>
      <c r="E262" s="20"/>
      <c r="F262" s="20"/>
      <c r="G262" s="76"/>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78</v>
      </c>
      <c r="C263" s="20"/>
      <c r="D263" s="20"/>
      <c r="E263" s="20"/>
      <c r="G263" s="122"/>
      <c r="H263" s="55" t="s">
        <v>34</v>
      </c>
      <c r="I263" s="20"/>
      <c r="J263" s="20"/>
      <c r="K263" s="20"/>
      <c r="L263" s="20"/>
      <c r="M263" s="20"/>
      <c r="N263" s="20"/>
      <c r="O263" s="20"/>
      <c r="P263" s="20"/>
      <c r="Q263" s="20"/>
      <c r="R263" s="20"/>
      <c r="S263" s="15"/>
      <c r="T263" s="15"/>
      <c r="U263" s="15"/>
      <c r="V263" s="15"/>
      <c r="W263" s="15"/>
      <c r="X263" s="15"/>
      <c r="Y263" s="15"/>
      <c r="Z263" s="15"/>
      <c r="AA263" s="15"/>
    </row>
    <row r="264" spans="1:27" ht="38.25">
      <c r="A264" s="273"/>
      <c r="B264" s="76" t="s">
        <v>78</v>
      </c>
      <c r="C264" s="20" t="s">
        <v>102</v>
      </c>
      <c r="D264" s="20" t="s">
        <v>19</v>
      </c>
      <c r="E264" s="20"/>
      <c r="F264" s="20"/>
      <c r="G264" s="20" t="s">
        <v>1344</v>
      </c>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78</v>
      </c>
      <c r="C265" s="20"/>
      <c r="D265" s="20"/>
      <c r="E265" s="20"/>
      <c r="F265" s="20"/>
      <c r="G265" s="20"/>
      <c r="H265" s="55" t="s">
        <v>36</v>
      </c>
      <c r="I265" s="20"/>
      <c r="J265" s="20"/>
      <c r="K265" s="20"/>
      <c r="L265" s="20"/>
      <c r="M265" s="20"/>
      <c r="N265" s="20"/>
      <c r="O265" s="20"/>
      <c r="P265" s="20"/>
      <c r="Q265" s="20"/>
      <c r="R265" s="20"/>
      <c r="S265" s="15"/>
      <c r="T265" s="15"/>
      <c r="U265" s="15"/>
      <c r="V265" s="15"/>
      <c r="W265" s="15"/>
      <c r="X265" s="15"/>
      <c r="Y265" s="15"/>
      <c r="Z265" s="15"/>
      <c r="AA265" s="15"/>
    </row>
    <row r="266" spans="1:27" ht="25.5">
      <c r="A266" s="273"/>
      <c r="B266" s="76" t="s">
        <v>78</v>
      </c>
      <c r="C266" s="20" t="s">
        <v>41</v>
      </c>
      <c r="D266" s="20" t="s">
        <v>19</v>
      </c>
      <c r="E266" s="20"/>
      <c r="F266" s="20"/>
      <c r="G266" s="20" t="s">
        <v>1345</v>
      </c>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78</v>
      </c>
      <c r="C267" s="20"/>
      <c r="D267" s="20"/>
      <c r="E267" s="20"/>
      <c r="F267" s="20"/>
      <c r="G267" s="20"/>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45736</v>
      </c>
      <c r="B268" s="76" t="s">
        <v>640</v>
      </c>
      <c r="C268" s="20"/>
      <c r="D268" s="20"/>
      <c r="E268" s="20"/>
      <c r="F268" s="20"/>
      <c r="G268" s="76"/>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640</v>
      </c>
      <c r="C269" s="20"/>
      <c r="D269" s="20"/>
      <c r="E269" s="20"/>
      <c r="F269" s="20"/>
      <c r="G269" s="20"/>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640</v>
      </c>
      <c r="C270" s="20"/>
      <c r="D270" s="20"/>
      <c r="E270" s="20"/>
      <c r="F270" s="20"/>
      <c r="G270" s="20"/>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640</v>
      </c>
      <c r="C271" s="20" t="s">
        <v>18</v>
      </c>
      <c r="D271" s="20" t="s">
        <v>19</v>
      </c>
      <c r="E271" s="20"/>
      <c r="F271" s="20"/>
      <c r="G271" s="20" t="s">
        <v>1346</v>
      </c>
      <c r="H271" s="55" t="s">
        <v>25</v>
      </c>
      <c r="I271" s="20"/>
      <c r="J271" s="20"/>
      <c r="K271" s="20"/>
      <c r="L271" s="20"/>
      <c r="M271" s="20"/>
      <c r="N271" s="20"/>
      <c r="O271" s="20"/>
      <c r="P271" s="20"/>
      <c r="Q271" s="20"/>
      <c r="R271" s="20"/>
      <c r="S271" s="15"/>
      <c r="T271" s="15"/>
      <c r="U271" s="15"/>
      <c r="V271" s="15"/>
      <c r="W271" s="15"/>
      <c r="X271" s="15"/>
      <c r="Y271" s="15"/>
      <c r="Z271" s="15"/>
      <c r="AA271" s="15"/>
    </row>
    <row r="272" spans="1:27" ht="18" customHeight="1">
      <c r="A272" s="273"/>
      <c r="B272" s="76" t="s">
        <v>640</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63.75">
      <c r="A273" s="273"/>
      <c r="B273" s="76" t="s">
        <v>640</v>
      </c>
      <c r="C273" s="20" t="s">
        <v>1116</v>
      </c>
      <c r="D273" s="20" t="s">
        <v>19</v>
      </c>
      <c r="E273" s="20"/>
      <c r="F273" s="20"/>
      <c r="G273" s="20" t="s">
        <v>1347</v>
      </c>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522</v>
      </c>
      <c r="C274" s="20" t="s">
        <v>41</v>
      </c>
      <c r="D274" s="20" t="s">
        <v>19</v>
      </c>
      <c r="E274" s="20"/>
      <c r="F274" s="20"/>
      <c r="G274" s="76" t="s">
        <v>1348</v>
      </c>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522</v>
      </c>
      <c r="C275" s="20" t="s">
        <v>18</v>
      </c>
      <c r="D275" s="20" t="s">
        <v>19</v>
      </c>
      <c r="E275" s="20"/>
      <c r="F275" s="20"/>
      <c r="G275" s="76" t="s">
        <v>1349</v>
      </c>
      <c r="H275" s="55" t="s">
        <v>29</v>
      </c>
      <c r="I275" s="20"/>
      <c r="J275" s="20"/>
      <c r="K275" s="20"/>
      <c r="L275" s="20"/>
      <c r="M275" s="20"/>
      <c r="N275" s="20"/>
      <c r="O275" s="20"/>
      <c r="P275" s="20"/>
      <c r="Q275" s="20"/>
      <c r="R275" s="20"/>
      <c r="S275" s="15"/>
      <c r="T275" s="15"/>
      <c r="U275" s="15"/>
      <c r="V275" s="15"/>
      <c r="W275" s="15"/>
      <c r="X275" s="15"/>
      <c r="Y275" s="15"/>
      <c r="Z275" s="15"/>
      <c r="AA275" s="15"/>
    </row>
    <row r="276" spans="1:27" ht="12.75">
      <c r="A276" s="273"/>
      <c r="B276" s="76" t="s">
        <v>522</v>
      </c>
      <c r="C276" s="20" t="s">
        <v>18</v>
      </c>
      <c r="D276" s="20" t="s">
        <v>19</v>
      </c>
      <c r="E276" s="20"/>
      <c r="F276" s="20"/>
      <c r="G276" s="76" t="s">
        <v>1350</v>
      </c>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78</v>
      </c>
      <c r="C277" s="20"/>
      <c r="D277" s="20"/>
      <c r="E277" s="20"/>
      <c r="F277" s="20"/>
      <c r="G277" s="20"/>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78</v>
      </c>
      <c r="C278" s="20"/>
      <c r="D278" s="20"/>
      <c r="E278" s="20"/>
      <c r="F278" s="20"/>
      <c r="G278" s="20"/>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78</v>
      </c>
      <c r="C279" s="20"/>
      <c r="D279" s="20"/>
      <c r="E279" s="20"/>
      <c r="F279" s="20"/>
      <c r="G279" s="20"/>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78</v>
      </c>
      <c r="C280" s="20"/>
      <c r="D280" s="20"/>
      <c r="E280" s="20"/>
      <c r="F280" s="20"/>
      <c r="G280" s="20"/>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78</v>
      </c>
      <c r="C281" s="20"/>
      <c r="D281" s="20"/>
      <c r="E281" s="20"/>
      <c r="F281" s="20"/>
      <c r="G281" s="20"/>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45737</v>
      </c>
      <c r="B282" s="76" t="s">
        <v>640</v>
      </c>
      <c r="C282" s="20"/>
      <c r="D282" s="20"/>
      <c r="E282" s="20"/>
      <c r="F282" s="20"/>
      <c r="G282" s="20"/>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640</v>
      </c>
      <c r="C283" s="20" t="s">
        <v>54</v>
      </c>
      <c r="D283" s="20" t="s">
        <v>19</v>
      </c>
      <c r="E283" s="20"/>
      <c r="F283" s="20"/>
      <c r="G283" s="20" t="s">
        <v>1351</v>
      </c>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640</v>
      </c>
      <c r="C284" s="20"/>
      <c r="D284" s="20"/>
      <c r="E284" s="20"/>
      <c r="F284" s="20"/>
      <c r="G284" s="20"/>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640</v>
      </c>
      <c r="C285" s="20"/>
      <c r="D285" s="20"/>
      <c r="E285" s="20"/>
      <c r="F285" s="20"/>
      <c r="G285" s="20"/>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640</v>
      </c>
      <c r="C286" s="20"/>
      <c r="D286" s="20"/>
      <c r="E286" s="20"/>
      <c r="F286" s="20"/>
      <c r="G286" s="20"/>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640</v>
      </c>
      <c r="C287" s="20"/>
      <c r="D287" s="20"/>
      <c r="E287" s="20"/>
      <c r="F287" s="20"/>
      <c r="G287" s="20"/>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640</v>
      </c>
      <c r="C288" s="20"/>
      <c r="D288" s="20"/>
      <c r="E288" s="20"/>
      <c r="F288" s="88"/>
      <c r="G288" s="20"/>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522</v>
      </c>
      <c r="C289" s="20"/>
      <c r="D289" s="20"/>
      <c r="E289" s="20"/>
      <c r="F289" s="20"/>
      <c r="G289" s="20"/>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522</v>
      </c>
      <c r="C290" s="20"/>
      <c r="D290" s="20"/>
      <c r="E290" s="20"/>
      <c r="F290" s="20"/>
      <c r="G290" s="20"/>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78</v>
      </c>
      <c r="C291" s="20"/>
      <c r="D291" s="20"/>
      <c r="E291" s="20"/>
      <c r="F291" s="20"/>
      <c r="G291" s="20"/>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78</v>
      </c>
      <c r="C292" s="20"/>
      <c r="D292" s="20"/>
      <c r="E292" s="20"/>
      <c r="F292" s="20"/>
      <c r="G292" s="20"/>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78</v>
      </c>
      <c r="C293" s="20"/>
      <c r="D293" s="20"/>
      <c r="E293" s="20"/>
      <c r="F293" s="20"/>
      <c r="G293" s="20"/>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78</v>
      </c>
      <c r="C294" s="20"/>
      <c r="D294" s="20"/>
      <c r="E294" s="20"/>
      <c r="F294" s="20"/>
      <c r="G294" s="20"/>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78</v>
      </c>
      <c r="C295" s="20"/>
      <c r="D295" s="20"/>
      <c r="E295" s="20"/>
      <c r="F295" s="20"/>
      <c r="G295" s="20"/>
      <c r="H295" s="62" t="s">
        <v>38</v>
      </c>
      <c r="I295" s="20"/>
      <c r="J295" s="20"/>
      <c r="K295" s="20"/>
      <c r="L295" s="20"/>
      <c r="M295" s="20"/>
      <c r="N295" s="20"/>
      <c r="O295" s="20"/>
      <c r="P295" s="20"/>
      <c r="Q295" s="20"/>
      <c r="R295" s="20"/>
      <c r="S295" s="15"/>
      <c r="T295" s="15"/>
      <c r="U295" s="15"/>
      <c r="V295" s="15"/>
      <c r="W295" s="15"/>
      <c r="X295" s="15"/>
      <c r="Y295" s="15"/>
      <c r="Z295" s="15"/>
      <c r="AA295" s="15"/>
    </row>
    <row r="296" spans="1:27" ht="51">
      <c r="A296" s="272">
        <v>45738</v>
      </c>
      <c r="B296" s="76" t="s">
        <v>640</v>
      </c>
      <c r="C296" s="20" t="s">
        <v>18</v>
      </c>
      <c r="D296" s="20" t="s">
        <v>92</v>
      </c>
      <c r="E296" s="20"/>
      <c r="F296" s="142" t="s">
        <v>1352</v>
      </c>
      <c r="G296" s="20" t="s">
        <v>1353</v>
      </c>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640</v>
      </c>
      <c r="C297" s="20"/>
      <c r="D297" s="20"/>
      <c r="E297" s="20"/>
      <c r="F297" s="20"/>
      <c r="G297" s="20"/>
      <c r="H297" s="55" t="s">
        <v>22</v>
      </c>
      <c r="I297" s="20"/>
      <c r="J297" s="20"/>
      <c r="K297" s="20"/>
      <c r="L297" s="20"/>
      <c r="M297" s="20"/>
      <c r="N297" s="20"/>
      <c r="O297" s="20"/>
      <c r="P297" s="20"/>
      <c r="Q297" s="20"/>
      <c r="R297" s="20"/>
      <c r="S297" s="15"/>
      <c r="T297" s="15"/>
      <c r="U297" s="15"/>
      <c r="V297" s="15"/>
      <c r="W297" s="15"/>
      <c r="X297" s="15"/>
      <c r="Y297" s="15"/>
      <c r="Z297" s="15"/>
      <c r="AA297" s="15"/>
    </row>
    <row r="298" spans="1:27" ht="140.25">
      <c r="A298" s="273"/>
      <c r="B298" s="76" t="s">
        <v>640</v>
      </c>
      <c r="C298" s="20" t="s">
        <v>18</v>
      </c>
      <c r="D298" s="20" t="s">
        <v>92</v>
      </c>
      <c r="E298" s="20"/>
      <c r="F298" s="143" t="s">
        <v>1158</v>
      </c>
      <c r="G298" s="20" t="s">
        <v>1354</v>
      </c>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640</v>
      </c>
      <c r="C299" s="20"/>
      <c r="D299" s="20"/>
      <c r="E299" s="20"/>
      <c r="F299" s="20"/>
      <c r="G299" s="20"/>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640</v>
      </c>
      <c r="C300" s="20"/>
      <c r="D300" s="20"/>
      <c r="E300" s="20"/>
      <c r="F300" s="20"/>
      <c r="G300" s="20"/>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78</v>
      </c>
      <c r="C301" s="20"/>
      <c r="D301" s="20"/>
      <c r="E301" s="20"/>
      <c r="F301" s="20"/>
      <c r="G301" s="20"/>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78</v>
      </c>
      <c r="C302" s="20"/>
      <c r="D302" s="20"/>
      <c r="E302" s="20"/>
      <c r="F302" s="20"/>
      <c r="G302" s="20"/>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20"/>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78</v>
      </c>
      <c r="C304" s="20"/>
      <c r="D304" s="20"/>
      <c r="E304" s="20"/>
      <c r="F304" s="20"/>
      <c r="G304" s="20"/>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522</v>
      </c>
      <c r="C305" s="20"/>
      <c r="D305" s="20"/>
      <c r="E305" s="20"/>
      <c r="F305" s="20"/>
      <c r="G305" s="20"/>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522</v>
      </c>
      <c r="C306" s="20"/>
      <c r="D306" s="20"/>
      <c r="E306" s="20"/>
      <c r="F306" s="20"/>
      <c r="G306" s="20"/>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78</v>
      </c>
      <c r="C307" s="20"/>
      <c r="D307" s="20"/>
      <c r="E307" s="20"/>
      <c r="F307" s="20"/>
      <c r="G307" s="20"/>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78</v>
      </c>
      <c r="C308" s="20"/>
      <c r="D308" s="20"/>
      <c r="E308" s="20"/>
      <c r="F308" s="20"/>
      <c r="G308" s="20"/>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78</v>
      </c>
      <c r="C309" s="20"/>
      <c r="D309" s="20"/>
      <c r="E309" s="20"/>
      <c r="F309" s="20"/>
      <c r="G309" s="20"/>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45739</v>
      </c>
      <c r="B310" s="76" t="s">
        <v>640</v>
      </c>
      <c r="C310" s="20"/>
      <c r="D310" s="20"/>
      <c r="E310" s="20"/>
      <c r="F310" s="20"/>
      <c r="G310" s="20"/>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640</v>
      </c>
      <c r="C311" s="20"/>
      <c r="D311" s="20"/>
      <c r="E311" s="20"/>
      <c r="F311" s="20"/>
      <c r="G311" s="20"/>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640</v>
      </c>
      <c r="C312" s="20"/>
      <c r="D312" s="20"/>
      <c r="E312" s="20"/>
      <c r="F312" s="20"/>
      <c r="G312" s="20"/>
      <c r="H312" s="55" t="s">
        <v>24</v>
      </c>
      <c r="I312" s="20"/>
      <c r="J312" s="20"/>
      <c r="K312" s="20"/>
      <c r="L312" s="20"/>
      <c r="M312" s="20"/>
      <c r="N312" s="20"/>
      <c r="O312" s="20"/>
      <c r="P312" s="20"/>
      <c r="Q312" s="20"/>
      <c r="R312" s="20"/>
      <c r="S312" s="15"/>
      <c r="T312" s="15"/>
      <c r="U312" s="15"/>
      <c r="V312" s="15"/>
      <c r="W312" s="15"/>
      <c r="X312" s="15"/>
      <c r="Y312" s="15"/>
      <c r="Z312" s="15"/>
      <c r="AA312" s="15"/>
    </row>
    <row r="313" spans="1:27" ht="14.25">
      <c r="A313" s="273"/>
      <c r="B313" s="76" t="s">
        <v>640</v>
      </c>
      <c r="C313" s="20"/>
      <c r="D313" s="20"/>
      <c r="E313" s="78"/>
      <c r="F313" s="78"/>
      <c r="G313" s="20"/>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1119</v>
      </c>
      <c r="C314" s="20"/>
      <c r="D314" s="20"/>
      <c r="E314" s="20"/>
      <c r="F314" s="20"/>
      <c r="G314" s="20"/>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1119</v>
      </c>
      <c r="C315" s="20"/>
      <c r="D315" s="20"/>
      <c r="E315" s="20"/>
      <c r="F315" s="20"/>
      <c r="G315" s="20"/>
      <c r="H315" s="55" t="s">
        <v>27</v>
      </c>
      <c r="I315" s="20"/>
      <c r="J315" s="20"/>
      <c r="K315" s="20"/>
      <c r="L315" s="20"/>
      <c r="M315" s="20"/>
      <c r="N315" s="20"/>
      <c r="O315" s="20"/>
      <c r="P315" s="20"/>
      <c r="Q315" s="20"/>
      <c r="R315" s="20"/>
      <c r="S315" s="15"/>
      <c r="T315" s="15"/>
      <c r="U315" s="15"/>
      <c r="V315" s="15"/>
      <c r="W315" s="15"/>
      <c r="X315" s="15"/>
      <c r="Y315" s="15"/>
      <c r="Z315" s="15"/>
      <c r="AA315" s="15"/>
    </row>
    <row r="316" spans="1:27" ht="76.5">
      <c r="A316" s="273"/>
      <c r="B316" s="76" t="s">
        <v>1119</v>
      </c>
      <c r="C316" s="20" t="s">
        <v>102</v>
      </c>
      <c r="D316" s="20" t="s">
        <v>19</v>
      </c>
      <c r="E316" s="20"/>
      <c r="F316" s="20" t="s">
        <v>1355</v>
      </c>
      <c r="G316" s="76" t="s">
        <v>1356</v>
      </c>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1119</v>
      </c>
      <c r="C317" s="20"/>
      <c r="D317" s="20"/>
      <c r="E317" s="20"/>
      <c r="F317" s="20"/>
      <c r="G317" s="20"/>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1119</v>
      </c>
      <c r="C318" s="20"/>
      <c r="D318" s="20"/>
      <c r="E318" s="20"/>
      <c r="F318" s="20"/>
      <c r="G318" s="20"/>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78</v>
      </c>
      <c r="C319" s="20"/>
      <c r="D319" s="20"/>
      <c r="E319" s="20"/>
      <c r="F319" s="20"/>
      <c r="G319" s="20"/>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78</v>
      </c>
      <c r="C320" s="20"/>
      <c r="D320" s="20"/>
      <c r="E320" s="20"/>
      <c r="F320" s="20"/>
      <c r="G320" s="20"/>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78</v>
      </c>
      <c r="C321" s="20"/>
      <c r="D321" s="20"/>
      <c r="E321" s="20"/>
      <c r="F321" s="20"/>
      <c r="G321" s="20"/>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78</v>
      </c>
      <c r="C322" s="20"/>
      <c r="D322" s="20"/>
      <c r="E322" s="20"/>
      <c r="F322" s="20"/>
      <c r="G322" s="20"/>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78</v>
      </c>
      <c r="C323" s="20"/>
      <c r="D323" s="20"/>
      <c r="E323" s="20"/>
      <c r="F323" s="20"/>
      <c r="G323" s="20"/>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45740</v>
      </c>
      <c r="B324" s="76" t="s">
        <v>640</v>
      </c>
      <c r="C324" s="20" t="s">
        <v>54</v>
      </c>
      <c r="D324" s="20" t="s">
        <v>19</v>
      </c>
      <c r="E324" s="20"/>
      <c r="F324" s="20"/>
      <c r="G324" s="20" t="s">
        <v>1357</v>
      </c>
      <c r="H324" s="61" t="s">
        <v>17</v>
      </c>
      <c r="I324" s="20"/>
      <c r="J324" s="20"/>
      <c r="K324" s="20"/>
      <c r="L324" s="20"/>
      <c r="M324" s="20"/>
      <c r="N324" s="20"/>
      <c r="O324" s="20"/>
      <c r="P324" s="20"/>
      <c r="Q324" s="20"/>
      <c r="R324" s="20"/>
      <c r="S324" s="15"/>
      <c r="T324" s="15"/>
      <c r="U324" s="15"/>
      <c r="V324" s="15"/>
      <c r="W324" s="15"/>
      <c r="X324" s="15"/>
      <c r="Y324" s="15"/>
      <c r="Z324" s="15"/>
      <c r="AA324" s="15"/>
    </row>
    <row r="325" spans="1:27" ht="38.25">
      <c r="A325" s="273"/>
      <c r="B325" s="76" t="s">
        <v>640</v>
      </c>
      <c r="C325" s="20" t="s">
        <v>54</v>
      </c>
      <c r="D325" s="20" t="s">
        <v>19</v>
      </c>
      <c r="E325" s="20"/>
      <c r="F325" s="20"/>
      <c r="G325" s="20" t="s">
        <v>1358</v>
      </c>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640</v>
      </c>
      <c r="C326" s="20"/>
      <c r="D326" s="20"/>
      <c r="E326" s="20"/>
      <c r="F326" s="20"/>
      <c r="G326" s="76"/>
      <c r="H326" s="55" t="s">
        <v>24</v>
      </c>
      <c r="I326" s="20"/>
      <c r="J326" s="20"/>
      <c r="K326" s="20"/>
      <c r="L326" s="20"/>
      <c r="M326" s="20"/>
      <c r="N326" s="20"/>
      <c r="O326" s="20"/>
      <c r="P326" s="20"/>
      <c r="Q326" s="20"/>
      <c r="R326" s="20"/>
      <c r="S326" s="15"/>
      <c r="T326" s="15"/>
      <c r="U326" s="15"/>
      <c r="V326" s="15"/>
      <c r="W326" s="15"/>
      <c r="X326" s="15"/>
      <c r="Y326" s="15"/>
      <c r="Z326" s="15"/>
      <c r="AA326" s="15"/>
    </row>
    <row r="327" spans="1:27" ht="38.25">
      <c r="A327" s="273"/>
      <c r="B327" s="76" t="s">
        <v>640</v>
      </c>
      <c r="C327" s="20" t="s">
        <v>154</v>
      </c>
      <c r="D327" s="20" t="s">
        <v>19</v>
      </c>
      <c r="E327" s="20"/>
      <c r="F327" s="20"/>
      <c r="G327" s="20" t="s">
        <v>1359</v>
      </c>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640</v>
      </c>
      <c r="C328" s="20"/>
      <c r="D328" s="20"/>
      <c r="E328" s="20"/>
      <c r="F328" s="20"/>
      <c r="G328" s="20"/>
      <c r="H328" s="55" t="s">
        <v>26</v>
      </c>
      <c r="I328" s="20"/>
      <c r="J328" s="20"/>
      <c r="K328" s="20"/>
      <c r="L328" s="20"/>
      <c r="M328" s="20"/>
      <c r="N328" s="20"/>
      <c r="O328" s="20"/>
      <c r="P328" s="20"/>
      <c r="Q328" s="20"/>
      <c r="R328" s="20"/>
      <c r="S328" s="15"/>
      <c r="T328" s="15"/>
      <c r="U328" s="15"/>
      <c r="V328" s="15"/>
      <c r="W328" s="15"/>
      <c r="X328" s="15"/>
      <c r="Y328" s="15"/>
      <c r="Z328" s="15"/>
      <c r="AA328" s="15"/>
    </row>
    <row r="329" spans="1:27" ht="25.5">
      <c r="A329" s="273"/>
      <c r="B329" s="76" t="s">
        <v>640</v>
      </c>
      <c r="C329" s="20" t="s">
        <v>18</v>
      </c>
      <c r="D329" s="20" t="s">
        <v>19</v>
      </c>
      <c r="E329" s="20" t="s">
        <v>1360</v>
      </c>
      <c r="F329" s="20"/>
      <c r="G329" s="144" t="s">
        <v>1361</v>
      </c>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640</v>
      </c>
      <c r="C330" s="20"/>
      <c r="D330" s="20"/>
      <c r="E330" s="20"/>
      <c r="F330" s="20"/>
      <c r="G330" s="20"/>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1119</v>
      </c>
      <c r="C331" s="20"/>
      <c r="D331" s="20"/>
      <c r="E331" s="20"/>
      <c r="F331" s="20"/>
      <c r="G331" s="20"/>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1119</v>
      </c>
      <c r="C332" s="20"/>
      <c r="D332" s="20"/>
      <c r="E332" s="20"/>
      <c r="F332" s="20"/>
      <c r="G332" s="20"/>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78</v>
      </c>
      <c r="C333" s="20"/>
      <c r="D333" s="20"/>
      <c r="E333" s="20"/>
      <c r="F333" s="20"/>
      <c r="G333" s="20"/>
      <c r="H333" s="55" t="s">
        <v>34</v>
      </c>
      <c r="I333" s="20"/>
      <c r="J333" s="20"/>
      <c r="K333" s="20"/>
      <c r="L333" s="20"/>
      <c r="M333" s="20"/>
      <c r="N333" s="20"/>
      <c r="O333" s="20"/>
      <c r="P333" s="20"/>
      <c r="Q333" s="20"/>
      <c r="R333" s="20"/>
      <c r="S333" s="15"/>
      <c r="T333" s="15"/>
      <c r="U333" s="15"/>
      <c r="V333" s="15"/>
      <c r="W333" s="15"/>
      <c r="X333" s="15"/>
      <c r="Y333" s="15"/>
      <c r="Z333" s="15"/>
      <c r="AA333" s="15"/>
    </row>
    <row r="334" spans="1:27" ht="12.75">
      <c r="A334" s="273"/>
      <c r="B334" s="76" t="s">
        <v>78</v>
      </c>
      <c r="C334" s="20"/>
      <c r="D334" s="20"/>
      <c r="E334" s="20"/>
      <c r="F334" s="20"/>
      <c r="G334" s="20"/>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78</v>
      </c>
      <c r="C335" s="20"/>
      <c r="D335" s="20"/>
      <c r="E335" s="20"/>
      <c r="F335" s="20"/>
      <c r="G335" s="20"/>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78</v>
      </c>
      <c r="C336" s="20"/>
      <c r="D336" s="20"/>
      <c r="E336" s="20"/>
      <c r="F336" s="20"/>
      <c r="G336" s="20"/>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78</v>
      </c>
      <c r="C337" s="20"/>
      <c r="D337" s="20"/>
      <c r="E337" s="20"/>
      <c r="F337" s="20"/>
      <c r="G337" s="20"/>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45741</v>
      </c>
      <c r="B338" s="76" t="s">
        <v>640</v>
      </c>
      <c r="C338" s="20"/>
      <c r="D338" s="20"/>
      <c r="E338" s="20"/>
      <c r="F338" s="20"/>
      <c r="G338" s="20"/>
      <c r="H338" s="61" t="s">
        <v>17</v>
      </c>
      <c r="I338" s="20"/>
      <c r="J338" s="20"/>
      <c r="K338" s="20"/>
      <c r="L338" s="20"/>
      <c r="M338" s="20"/>
      <c r="N338" s="20"/>
      <c r="O338" s="20"/>
      <c r="P338" s="20"/>
      <c r="Q338" s="20"/>
      <c r="R338" s="20"/>
      <c r="S338" s="15"/>
      <c r="T338" s="15"/>
      <c r="U338" s="15"/>
      <c r="V338" s="15"/>
      <c r="W338" s="15"/>
      <c r="X338" s="15"/>
      <c r="Y338" s="15"/>
      <c r="Z338" s="15"/>
      <c r="AA338" s="15"/>
    </row>
    <row r="339" spans="1:27" ht="25.5">
      <c r="A339" s="273"/>
      <c r="B339" s="76" t="s">
        <v>640</v>
      </c>
      <c r="C339" s="20" t="s">
        <v>18</v>
      </c>
      <c r="D339" s="20" t="s">
        <v>19</v>
      </c>
      <c r="E339" s="20" t="s">
        <v>1362</v>
      </c>
      <c r="F339" s="20"/>
      <c r="G339" s="20" t="s">
        <v>1363</v>
      </c>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640</v>
      </c>
      <c r="C340" s="20"/>
      <c r="D340" s="20"/>
      <c r="E340" s="20"/>
      <c r="F340" s="20"/>
      <c r="G340" s="20"/>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640</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38.25">
      <c r="A342" s="273"/>
      <c r="B342" s="76" t="s">
        <v>1119</v>
      </c>
      <c r="C342" s="20" t="s">
        <v>68</v>
      </c>
      <c r="D342" s="20" t="s">
        <v>19</v>
      </c>
      <c r="E342" s="20"/>
      <c r="F342" s="20" t="s">
        <v>1364</v>
      </c>
      <c r="G342" s="20" t="s">
        <v>1365</v>
      </c>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1119</v>
      </c>
      <c r="C343" s="20"/>
      <c r="D343" s="20"/>
      <c r="E343" s="20"/>
      <c r="F343" s="20"/>
      <c r="G343" s="20"/>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1119</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1119</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1119</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522</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522</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78</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02">
      <c r="A352" s="272">
        <v>45742</v>
      </c>
      <c r="B352" s="76" t="s">
        <v>640</v>
      </c>
      <c r="C352" s="20" t="s">
        <v>18</v>
      </c>
      <c r="D352" s="20" t="s">
        <v>19</v>
      </c>
      <c r="E352" s="20" t="s">
        <v>1366</v>
      </c>
      <c r="F352" s="20"/>
      <c r="G352" s="20" t="s">
        <v>1367</v>
      </c>
      <c r="H352" s="61" t="s">
        <v>17</v>
      </c>
      <c r="I352" s="20"/>
      <c r="J352" s="20"/>
      <c r="K352" s="20"/>
      <c r="L352" s="20"/>
      <c r="M352" s="20"/>
      <c r="N352" s="20"/>
      <c r="O352" s="20"/>
      <c r="P352" s="20"/>
      <c r="Q352" s="20"/>
      <c r="R352" s="20"/>
      <c r="S352" s="15"/>
      <c r="T352" s="15"/>
      <c r="U352" s="15"/>
      <c r="V352" s="15"/>
      <c r="W352" s="15"/>
      <c r="X352" s="15"/>
      <c r="Y352" s="15"/>
      <c r="Z352" s="15"/>
      <c r="AA352" s="15"/>
    </row>
    <row r="353" spans="1:27" ht="38.25">
      <c r="A353" s="273"/>
      <c r="B353" s="76" t="s">
        <v>640</v>
      </c>
      <c r="C353" s="20" t="s">
        <v>54</v>
      </c>
      <c r="D353" s="20" t="s">
        <v>19</v>
      </c>
      <c r="E353" s="20" t="s">
        <v>1368</v>
      </c>
      <c r="F353" s="20"/>
      <c r="G353" s="20" t="s">
        <v>1369</v>
      </c>
      <c r="H353" s="55" t="s">
        <v>22</v>
      </c>
      <c r="I353" s="20"/>
      <c r="J353" s="20"/>
      <c r="K353" s="20"/>
      <c r="L353" s="20"/>
      <c r="M353" s="20"/>
      <c r="N353" s="20"/>
      <c r="O353" s="20"/>
      <c r="P353" s="20"/>
      <c r="Q353" s="20"/>
      <c r="R353" s="20"/>
      <c r="S353" s="15"/>
      <c r="T353" s="15"/>
      <c r="U353" s="15"/>
      <c r="V353" s="15"/>
      <c r="W353" s="15"/>
      <c r="X353" s="15"/>
      <c r="Y353" s="15"/>
      <c r="Z353" s="15"/>
      <c r="AA353" s="15"/>
    </row>
    <row r="354" spans="1:27" ht="51">
      <c r="A354" s="273"/>
      <c r="B354" s="76" t="s">
        <v>640</v>
      </c>
      <c r="C354" s="20" t="s">
        <v>18</v>
      </c>
      <c r="D354" s="20" t="s">
        <v>19</v>
      </c>
      <c r="E354" s="20" t="s">
        <v>1370</v>
      </c>
      <c r="F354" s="20"/>
      <c r="G354" s="20" t="s">
        <v>1371</v>
      </c>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640</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1119</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38.25">
      <c r="A357" s="273"/>
      <c r="B357" s="76" t="s">
        <v>1119</v>
      </c>
      <c r="C357" s="20" t="s">
        <v>102</v>
      </c>
      <c r="D357" s="20" t="s">
        <v>19</v>
      </c>
      <c r="E357" s="20"/>
      <c r="F357" s="20"/>
      <c r="G357" s="20" t="s">
        <v>1372</v>
      </c>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78</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78</v>
      </c>
      <c r="C359" s="20"/>
      <c r="D359" s="20"/>
      <c r="E359" s="20"/>
      <c r="F359" s="20"/>
      <c r="G359" s="20"/>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78</v>
      </c>
      <c r="C360" s="20" t="s">
        <v>41</v>
      </c>
      <c r="D360" s="20" t="s">
        <v>19</v>
      </c>
      <c r="E360" s="20"/>
      <c r="F360" s="20"/>
      <c r="G360" s="76" t="s">
        <v>1373</v>
      </c>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78</v>
      </c>
      <c r="C361" s="20"/>
      <c r="D361" s="20"/>
      <c r="E361" s="20"/>
      <c r="F361" s="20"/>
      <c r="G361" s="76"/>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78</v>
      </c>
      <c r="C362" s="20"/>
      <c r="D362" s="20"/>
      <c r="E362" s="20"/>
      <c r="F362" s="20"/>
      <c r="G362" s="76"/>
      <c r="H362" s="55" t="s">
        <v>35</v>
      </c>
      <c r="I362" s="20"/>
      <c r="J362" s="20"/>
      <c r="K362" s="20"/>
      <c r="L362" s="20"/>
      <c r="M362" s="20"/>
      <c r="N362" s="20"/>
      <c r="O362" s="20"/>
      <c r="P362" s="20"/>
      <c r="Q362" s="20"/>
      <c r="R362" s="20"/>
      <c r="S362" s="15"/>
      <c r="T362" s="15"/>
      <c r="U362" s="15"/>
      <c r="V362" s="15"/>
      <c r="W362" s="15"/>
      <c r="X362" s="15"/>
      <c r="Y362" s="15"/>
      <c r="Z362" s="15"/>
      <c r="AA362" s="15"/>
    </row>
    <row r="363" spans="1:27" ht="12.75">
      <c r="A363" s="273"/>
      <c r="B363" s="76" t="s">
        <v>78</v>
      </c>
      <c r="C363" s="20"/>
      <c r="D363" s="20"/>
      <c r="E363" s="20"/>
      <c r="F363" s="20"/>
      <c r="G363" s="20"/>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78</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38.25">
      <c r="A366" s="272">
        <v>45743</v>
      </c>
      <c r="B366" s="76" t="s">
        <v>640</v>
      </c>
      <c r="C366" s="20" t="s">
        <v>18</v>
      </c>
      <c r="D366" s="20" t="s">
        <v>19</v>
      </c>
      <c r="E366" s="20" t="s">
        <v>1374</v>
      </c>
      <c r="F366" s="20"/>
      <c r="G366" s="20" t="s">
        <v>1375</v>
      </c>
      <c r="H366" s="61" t="s">
        <v>17</v>
      </c>
      <c r="I366" s="20"/>
      <c r="J366" s="20"/>
      <c r="K366" s="20"/>
      <c r="L366" s="20"/>
      <c r="M366" s="20"/>
      <c r="N366" s="20"/>
      <c r="O366" s="20"/>
      <c r="P366" s="20"/>
      <c r="Q366" s="20"/>
      <c r="R366" s="20"/>
      <c r="S366" s="15"/>
      <c r="T366" s="15"/>
      <c r="U366" s="15"/>
      <c r="V366" s="15"/>
      <c r="W366" s="15"/>
      <c r="X366" s="15"/>
      <c r="Y366" s="15"/>
      <c r="Z366" s="15"/>
      <c r="AA366" s="15"/>
    </row>
    <row r="367" spans="1:27" ht="25.5">
      <c r="A367" s="273"/>
      <c r="B367" s="76" t="s">
        <v>640</v>
      </c>
      <c r="C367" s="20" t="s">
        <v>18</v>
      </c>
      <c r="D367" s="20" t="s">
        <v>19</v>
      </c>
      <c r="E367" s="20" t="s">
        <v>1376</v>
      </c>
      <c r="F367" s="20"/>
      <c r="G367" s="20" t="s">
        <v>1377</v>
      </c>
      <c r="H367" s="55" t="s">
        <v>22</v>
      </c>
      <c r="I367" s="20"/>
      <c r="J367" s="20"/>
      <c r="K367" s="20"/>
      <c r="L367" s="20"/>
      <c r="M367" s="20"/>
      <c r="N367" s="20"/>
      <c r="O367" s="20"/>
      <c r="P367" s="20"/>
      <c r="Q367" s="20"/>
      <c r="R367" s="20"/>
      <c r="S367" s="15"/>
      <c r="T367" s="15"/>
      <c r="U367" s="15"/>
      <c r="V367" s="15"/>
      <c r="W367" s="15"/>
      <c r="X367" s="15"/>
      <c r="Y367" s="15"/>
      <c r="Z367" s="15"/>
      <c r="AA367" s="15"/>
    </row>
    <row r="368" spans="1:27" ht="76.5">
      <c r="A368" s="273"/>
      <c r="B368" s="76" t="s">
        <v>640</v>
      </c>
      <c r="C368" s="20" t="s">
        <v>54</v>
      </c>
      <c r="D368" s="20" t="s">
        <v>19</v>
      </c>
      <c r="E368" s="20" t="s">
        <v>1378</v>
      </c>
      <c r="F368" s="20"/>
      <c r="G368" s="20" t="s">
        <v>1379</v>
      </c>
      <c r="H368" s="55" t="s">
        <v>24</v>
      </c>
      <c r="I368" s="20"/>
      <c r="J368" s="20"/>
      <c r="K368" s="20"/>
      <c r="L368" s="20"/>
      <c r="M368" s="20"/>
      <c r="N368" s="20"/>
      <c r="O368" s="20"/>
      <c r="P368" s="20"/>
      <c r="Q368" s="20"/>
      <c r="R368" s="20"/>
      <c r="S368" s="15"/>
      <c r="T368" s="15"/>
      <c r="U368" s="15"/>
      <c r="V368" s="15"/>
      <c r="W368" s="15"/>
      <c r="X368" s="15"/>
      <c r="Y368" s="15"/>
      <c r="Z368" s="15"/>
      <c r="AA368" s="15"/>
    </row>
    <row r="369" spans="1:27" ht="191.25">
      <c r="A369" s="273"/>
      <c r="B369" s="76" t="s">
        <v>640</v>
      </c>
      <c r="C369" s="20" t="s">
        <v>18</v>
      </c>
      <c r="D369" s="20" t="s">
        <v>19</v>
      </c>
      <c r="E369" s="20" t="s">
        <v>1380</v>
      </c>
      <c r="F369" s="20"/>
      <c r="G369" s="20" t="s">
        <v>1381</v>
      </c>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1119</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1119</v>
      </c>
      <c r="C371" s="20"/>
      <c r="D371" s="20"/>
      <c r="E371" s="20"/>
      <c r="F371" s="20"/>
      <c r="G371" s="20"/>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78</v>
      </c>
      <c r="C372" s="20"/>
      <c r="D372" s="20"/>
      <c r="E372" s="20"/>
      <c r="F372" s="20"/>
      <c r="G372" s="20"/>
      <c r="H372" s="55" t="s">
        <v>28</v>
      </c>
      <c r="I372" s="20"/>
      <c r="J372" s="20"/>
      <c r="K372" s="20"/>
      <c r="L372" s="20"/>
      <c r="M372" s="20"/>
      <c r="N372" s="20"/>
      <c r="O372" s="20"/>
      <c r="P372" s="20"/>
      <c r="Q372" s="20"/>
      <c r="R372" s="20"/>
      <c r="S372" s="15"/>
      <c r="T372" s="15"/>
      <c r="U372" s="15"/>
      <c r="V372" s="15"/>
      <c r="W372" s="15"/>
      <c r="X372" s="15"/>
      <c r="Y372" s="15"/>
      <c r="Z372" s="15"/>
      <c r="AA372" s="15"/>
    </row>
    <row r="373" spans="1:27" ht="12.75">
      <c r="A373" s="273"/>
      <c r="B373" s="76" t="s">
        <v>78</v>
      </c>
      <c r="C373" s="20"/>
      <c r="D373" s="20"/>
      <c r="E373" s="20"/>
      <c r="F373" s="20"/>
      <c r="G373" s="20"/>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78</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78</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78</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78</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78</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78</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2.75">
      <c r="A380" s="272">
        <v>45744</v>
      </c>
      <c r="B380" s="76" t="s">
        <v>640</v>
      </c>
      <c r="C380" s="20"/>
      <c r="D380" s="20"/>
      <c r="E380" s="20"/>
      <c r="F380" s="20"/>
      <c r="G380" s="20"/>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640</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640</v>
      </c>
      <c r="C382" s="20"/>
      <c r="D382" s="20"/>
      <c r="E382" s="20"/>
      <c r="F382" s="20"/>
      <c r="G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640</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1119</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1119</v>
      </c>
      <c r="C385" s="20"/>
      <c r="D385" s="20"/>
      <c r="E385" s="20"/>
      <c r="F385" s="20"/>
      <c r="G385" s="20"/>
      <c r="H385" s="55" t="s">
        <v>27</v>
      </c>
      <c r="I385" s="20"/>
      <c r="J385" s="20"/>
      <c r="K385" s="20"/>
      <c r="L385" s="20"/>
      <c r="M385" s="20"/>
      <c r="N385" s="20"/>
      <c r="O385" s="20"/>
      <c r="P385" s="20"/>
      <c r="Q385" s="20"/>
      <c r="R385" s="20"/>
      <c r="S385" s="15"/>
      <c r="T385" s="15"/>
      <c r="U385" s="15"/>
      <c r="V385" s="15"/>
      <c r="W385" s="15"/>
      <c r="X385" s="15"/>
      <c r="Y385" s="15"/>
      <c r="Z385" s="15"/>
      <c r="AA385" s="15"/>
    </row>
    <row r="386" spans="1:27" ht="89.25">
      <c r="A386" s="273"/>
      <c r="B386" s="76" t="s">
        <v>1119</v>
      </c>
      <c r="C386" s="20" t="s">
        <v>54</v>
      </c>
      <c r="D386" s="20" t="s">
        <v>19</v>
      </c>
      <c r="E386" s="20"/>
      <c r="F386" s="20" t="s">
        <v>1382</v>
      </c>
      <c r="G386" s="20" t="s">
        <v>1383</v>
      </c>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522</v>
      </c>
      <c r="C387" s="20"/>
      <c r="D387" s="20"/>
      <c r="E387" s="20"/>
      <c r="F387" s="20"/>
      <c r="G387" s="76"/>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522</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38.25">
      <c r="A389" s="273"/>
      <c r="B389" s="76" t="s">
        <v>78</v>
      </c>
      <c r="C389" s="20" t="s">
        <v>41</v>
      </c>
      <c r="D389" s="20" t="s">
        <v>19</v>
      </c>
      <c r="E389" s="20"/>
      <c r="F389" s="20"/>
      <c r="G389" s="20" t="s">
        <v>1384</v>
      </c>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78</v>
      </c>
      <c r="C390" s="20"/>
      <c r="D390" s="20"/>
      <c r="E390" s="20"/>
      <c r="F390" s="20"/>
      <c r="G390" s="7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78</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78</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78</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row r="394" spans="1:27" ht="12.75">
      <c r="A394" s="272">
        <v>45745</v>
      </c>
      <c r="B394" s="76" t="s">
        <v>640</v>
      </c>
      <c r="C394" s="20"/>
      <c r="D394" s="20"/>
      <c r="E394" s="20"/>
      <c r="F394" s="20"/>
      <c r="G394" s="20"/>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640</v>
      </c>
      <c r="C395" s="20"/>
      <c r="D395" s="20"/>
      <c r="E395" s="20"/>
      <c r="F395" s="20"/>
      <c r="G395" s="20"/>
      <c r="H395" s="55" t="s">
        <v>22</v>
      </c>
      <c r="I395" s="20"/>
      <c r="J395" s="20"/>
      <c r="K395" s="20"/>
      <c r="L395" s="20"/>
      <c r="M395" s="20"/>
      <c r="N395" s="20"/>
      <c r="O395" s="20"/>
      <c r="P395" s="20"/>
      <c r="Q395" s="20"/>
      <c r="R395" s="20"/>
      <c r="S395" s="15"/>
      <c r="T395" s="15"/>
      <c r="U395" s="15"/>
      <c r="V395" s="15"/>
      <c r="W395" s="15"/>
      <c r="X395" s="15"/>
      <c r="Y395" s="15"/>
      <c r="Z395" s="15"/>
      <c r="AA395" s="15"/>
    </row>
    <row r="396" spans="1:27" ht="12.75">
      <c r="A396" s="273"/>
      <c r="B396" s="76" t="s">
        <v>640</v>
      </c>
      <c r="C396" s="20"/>
      <c r="D396" s="20"/>
      <c r="E396" s="20"/>
      <c r="F396" s="20"/>
      <c r="G396" s="20"/>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640</v>
      </c>
      <c r="C397" s="20" t="s">
        <v>41</v>
      </c>
      <c r="D397" s="20" t="s">
        <v>19</v>
      </c>
      <c r="E397" s="20" t="s">
        <v>1385</v>
      </c>
      <c r="F397" s="20"/>
      <c r="G397" s="20" t="s">
        <v>1386</v>
      </c>
      <c r="H397" s="55" t="s">
        <v>25</v>
      </c>
      <c r="I397" s="20"/>
      <c r="J397" s="20"/>
      <c r="K397" s="20"/>
      <c r="L397" s="20"/>
      <c r="M397" s="20"/>
      <c r="N397" s="20"/>
      <c r="O397" s="20"/>
      <c r="P397" s="20"/>
      <c r="Q397" s="20"/>
      <c r="R397" s="20"/>
      <c r="S397" s="15"/>
      <c r="T397" s="15"/>
      <c r="U397" s="15"/>
      <c r="V397" s="15"/>
      <c r="W397" s="15"/>
      <c r="X397" s="15"/>
      <c r="Y397" s="15"/>
      <c r="Z397" s="15"/>
      <c r="AA397" s="15"/>
    </row>
    <row r="398" spans="1:27" ht="51">
      <c r="A398" s="273"/>
      <c r="B398" s="76" t="s">
        <v>78</v>
      </c>
      <c r="C398" s="20" t="s">
        <v>41</v>
      </c>
      <c r="D398" s="20" t="s">
        <v>19</v>
      </c>
      <c r="E398" s="20"/>
      <c r="F398" s="20"/>
      <c r="G398" s="20" t="s">
        <v>1387</v>
      </c>
      <c r="H398" s="55" t="s">
        <v>26</v>
      </c>
      <c r="I398" s="20"/>
      <c r="J398" s="20"/>
      <c r="K398" s="20"/>
      <c r="L398" s="20"/>
      <c r="M398" s="20"/>
      <c r="N398" s="20"/>
      <c r="O398" s="20"/>
      <c r="P398" s="20"/>
      <c r="Q398" s="20"/>
      <c r="R398" s="20"/>
      <c r="S398" s="15"/>
      <c r="T398" s="15"/>
      <c r="U398" s="15"/>
      <c r="V398" s="15"/>
      <c r="W398" s="15"/>
      <c r="X398" s="15"/>
      <c r="Y398" s="15"/>
      <c r="Z398" s="15"/>
      <c r="AA398" s="15"/>
    </row>
    <row r="399" spans="1:27" ht="25.5">
      <c r="A399" s="273"/>
      <c r="B399" s="76" t="s">
        <v>78</v>
      </c>
      <c r="C399" s="20" t="s">
        <v>41</v>
      </c>
      <c r="D399" s="20" t="s">
        <v>19</v>
      </c>
      <c r="E399" s="20"/>
      <c r="F399" s="20"/>
      <c r="G399" s="20" t="s">
        <v>1388</v>
      </c>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78</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78</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522</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522</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78</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78</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78</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45746</v>
      </c>
      <c r="B408" s="76" t="s">
        <v>640</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640</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640</v>
      </c>
      <c r="C410" s="20"/>
      <c r="D410" s="50"/>
      <c r="E410" s="50"/>
      <c r="F410" s="50"/>
      <c r="G410" s="20"/>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640</v>
      </c>
      <c r="C411" s="20"/>
      <c r="D411" s="50"/>
      <c r="E411" s="50"/>
      <c r="F411" s="50"/>
      <c r="G411" s="20"/>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1119</v>
      </c>
      <c r="C412" s="20"/>
      <c r="D412" s="50"/>
      <c r="E412" s="50"/>
      <c r="F412" s="50"/>
      <c r="G412" s="76"/>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1119</v>
      </c>
      <c r="C413" s="20"/>
      <c r="D413" s="50"/>
      <c r="E413" s="50"/>
      <c r="F413" s="50"/>
      <c r="G413" s="76"/>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76" t="s">
        <v>1119</v>
      </c>
      <c r="C414" s="20"/>
      <c r="D414" s="50"/>
      <c r="E414" s="50"/>
      <c r="F414" s="50"/>
      <c r="G414" s="20"/>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1119</v>
      </c>
      <c r="C415" s="20" t="s">
        <v>18</v>
      </c>
      <c r="D415" s="50" t="s">
        <v>19</v>
      </c>
      <c r="E415" s="50"/>
      <c r="F415" s="50"/>
      <c r="G415" s="76" t="s">
        <v>1389</v>
      </c>
      <c r="H415" s="55" t="s">
        <v>29</v>
      </c>
      <c r="I415" s="20"/>
      <c r="J415" s="20"/>
      <c r="K415" s="20"/>
      <c r="L415" s="20"/>
      <c r="M415" s="20"/>
      <c r="N415" s="20"/>
      <c r="O415" s="20"/>
      <c r="P415" s="20"/>
      <c r="Q415" s="20"/>
      <c r="R415" s="20"/>
      <c r="S415" s="15"/>
      <c r="T415" s="15"/>
      <c r="U415" s="15"/>
      <c r="V415" s="15"/>
      <c r="W415" s="15"/>
      <c r="X415" s="15"/>
      <c r="Y415" s="15"/>
      <c r="Z415" s="15"/>
      <c r="AA415" s="15"/>
    </row>
    <row r="416" spans="1:27" ht="38.25">
      <c r="A416" s="273"/>
      <c r="B416" s="76" t="s">
        <v>1119</v>
      </c>
      <c r="C416" s="20" t="s">
        <v>18</v>
      </c>
      <c r="D416" s="50" t="s">
        <v>19</v>
      </c>
      <c r="E416" s="50"/>
      <c r="F416" s="50" t="s">
        <v>1364</v>
      </c>
      <c r="G416" s="20" t="s">
        <v>1390</v>
      </c>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76" t="s">
        <v>640</v>
      </c>
      <c r="C417" s="20"/>
      <c r="D417" s="50"/>
      <c r="E417" s="50"/>
      <c r="F417" s="50"/>
      <c r="G417" s="20"/>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640</v>
      </c>
      <c r="C418" s="20"/>
      <c r="D418" s="50"/>
      <c r="E418" s="50"/>
      <c r="F418" s="50"/>
      <c r="G418" s="20"/>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76" t="s">
        <v>78</v>
      </c>
      <c r="C419" s="20"/>
      <c r="D419" s="50"/>
      <c r="E419" s="50"/>
      <c r="F419" s="50"/>
      <c r="G419" s="20"/>
      <c r="H419" s="55" t="s">
        <v>36</v>
      </c>
      <c r="I419" s="20"/>
      <c r="J419" s="20"/>
      <c r="K419" s="20"/>
      <c r="L419" s="20"/>
      <c r="M419" s="20"/>
      <c r="N419" s="20"/>
      <c r="O419" s="20"/>
      <c r="P419" s="20"/>
      <c r="Q419" s="20"/>
      <c r="R419" s="20"/>
      <c r="S419" s="15"/>
      <c r="T419" s="15"/>
      <c r="U419" s="15"/>
      <c r="V419" s="15"/>
      <c r="W419" s="15"/>
      <c r="X419" s="15"/>
      <c r="Y419" s="15"/>
      <c r="Z419" s="15"/>
      <c r="AA419" s="15"/>
    </row>
    <row r="420" spans="1:27" ht="12.75">
      <c r="A420" s="273"/>
      <c r="B420" s="76" t="s">
        <v>78</v>
      </c>
      <c r="C420" s="20"/>
      <c r="D420" s="50"/>
      <c r="E420" s="50"/>
      <c r="F420" s="50"/>
      <c r="G420" s="20"/>
      <c r="H420" s="55" t="s">
        <v>37</v>
      </c>
      <c r="I420" s="20"/>
      <c r="J420" s="20"/>
      <c r="K420" s="20"/>
      <c r="L420" s="20"/>
      <c r="M420" s="20"/>
      <c r="N420" s="20"/>
      <c r="O420" s="20"/>
      <c r="P420" s="20"/>
      <c r="Q420" s="20"/>
      <c r="R420" s="20"/>
      <c r="S420" s="15"/>
      <c r="T420" s="15"/>
      <c r="U420" s="15"/>
      <c r="V420" s="15"/>
      <c r="W420" s="15"/>
      <c r="X420" s="15"/>
      <c r="Y420" s="15"/>
      <c r="Z420" s="15"/>
      <c r="AA420" s="15"/>
    </row>
    <row r="421" spans="1:27" ht="12.75">
      <c r="A421" s="274"/>
      <c r="B421" s="76" t="s">
        <v>78</v>
      </c>
      <c r="C421" s="20"/>
      <c r="D421" s="50"/>
      <c r="E421" s="50"/>
      <c r="F421" s="50"/>
      <c r="G421" s="20"/>
      <c r="H421" s="98" t="s">
        <v>38</v>
      </c>
      <c r="I421" s="20"/>
      <c r="J421" s="20"/>
      <c r="K421" s="20"/>
      <c r="L421" s="20"/>
      <c r="M421" s="20"/>
      <c r="N421" s="20"/>
      <c r="O421" s="20"/>
      <c r="P421" s="20"/>
      <c r="Q421" s="20"/>
      <c r="R421" s="20"/>
      <c r="S421" s="15"/>
      <c r="T421" s="15"/>
      <c r="U421" s="15"/>
      <c r="V421" s="15"/>
      <c r="W421" s="15"/>
      <c r="X421" s="15"/>
      <c r="Y421" s="15"/>
      <c r="Z421" s="15"/>
      <c r="AA421" s="15"/>
    </row>
    <row r="422" spans="1:27" ht="12.75">
      <c r="A422" s="272">
        <v>45747</v>
      </c>
      <c r="B422" s="76" t="s">
        <v>640</v>
      </c>
      <c r="C422" s="20"/>
      <c r="D422" s="20"/>
      <c r="E422" s="20"/>
      <c r="F422" s="20"/>
      <c r="G422" s="20"/>
      <c r="H422" s="61" t="s">
        <v>17</v>
      </c>
      <c r="I422" s="20"/>
      <c r="J422" s="20"/>
      <c r="K422" s="20"/>
      <c r="L422" s="20"/>
      <c r="M422" s="20"/>
      <c r="N422" s="20"/>
      <c r="O422" s="20"/>
      <c r="P422" s="20"/>
      <c r="Q422" s="20"/>
      <c r="R422" s="20"/>
      <c r="S422" s="15"/>
      <c r="T422" s="15"/>
      <c r="U422" s="15"/>
      <c r="V422" s="15"/>
      <c r="W422" s="15"/>
      <c r="X422" s="15"/>
      <c r="Y422" s="15"/>
      <c r="Z422" s="15"/>
      <c r="AA422" s="15"/>
    </row>
    <row r="423" spans="1:27" ht="12.75">
      <c r="A423" s="273"/>
      <c r="B423" s="76" t="s">
        <v>640</v>
      </c>
      <c r="C423" s="20"/>
      <c r="D423" s="20"/>
      <c r="E423" s="20"/>
      <c r="F423" s="20"/>
      <c r="G423" s="20"/>
      <c r="H423" s="55" t="s">
        <v>22</v>
      </c>
      <c r="I423" s="20"/>
      <c r="J423" s="20"/>
      <c r="K423" s="20"/>
      <c r="L423" s="20"/>
      <c r="M423" s="20"/>
      <c r="N423" s="20"/>
      <c r="O423" s="20"/>
      <c r="P423" s="20"/>
      <c r="Q423" s="20"/>
      <c r="R423" s="20"/>
      <c r="S423" s="15"/>
      <c r="T423" s="15"/>
      <c r="U423" s="15"/>
      <c r="V423" s="15"/>
      <c r="W423" s="15"/>
      <c r="X423" s="15"/>
      <c r="Y423" s="15"/>
      <c r="Z423" s="15"/>
      <c r="AA423" s="15"/>
    </row>
    <row r="424" spans="1:27" ht="12.75">
      <c r="A424" s="273"/>
      <c r="B424" s="76" t="s">
        <v>640</v>
      </c>
      <c r="C424" s="20"/>
      <c r="D424" s="20"/>
      <c r="E424" s="20"/>
      <c r="F424" s="20"/>
      <c r="G424" s="20"/>
      <c r="H424" s="55" t="s">
        <v>24</v>
      </c>
      <c r="I424" s="20"/>
      <c r="J424" s="20"/>
      <c r="K424" s="20"/>
      <c r="L424" s="20"/>
      <c r="M424" s="20"/>
      <c r="N424" s="20"/>
      <c r="O424" s="20"/>
      <c r="P424" s="20"/>
      <c r="Q424" s="20"/>
      <c r="R424" s="20"/>
      <c r="S424" s="15"/>
      <c r="T424" s="15"/>
      <c r="U424" s="15"/>
      <c r="V424" s="15"/>
      <c r="W424" s="15"/>
      <c r="X424" s="15"/>
      <c r="Y424" s="15"/>
      <c r="Z424" s="15"/>
      <c r="AA424" s="15"/>
    </row>
    <row r="425" spans="1:27" ht="63.75">
      <c r="A425" s="273"/>
      <c r="B425" s="76" t="s">
        <v>640</v>
      </c>
      <c r="C425" s="20" t="s">
        <v>18</v>
      </c>
      <c r="D425" s="20" t="s">
        <v>19</v>
      </c>
      <c r="E425" s="20" t="s">
        <v>1391</v>
      </c>
      <c r="F425" s="20"/>
      <c r="G425" s="20" t="s">
        <v>1392</v>
      </c>
      <c r="H425" s="55" t="s">
        <v>25</v>
      </c>
      <c r="I425" s="20"/>
      <c r="J425" s="20"/>
      <c r="K425" s="20"/>
      <c r="L425" s="20"/>
      <c r="M425" s="20"/>
      <c r="N425" s="20"/>
      <c r="O425" s="20"/>
      <c r="P425" s="20"/>
      <c r="Q425" s="20"/>
      <c r="R425" s="20"/>
      <c r="S425" s="15"/>
      <c r="T425" s="15"/>
      <c r="U425" s="15"/>
      <c r="V425" s="15"/>
      <c r="W425" s="15"/>
      <c r="X425" s="15"/>
      <c r="Y425" s="15"/>
      <c r="Z425" s="15"/>
      <c r="AA425" s="15"/>
    </row>
    <row r="426" spans="1:27" ht="12.75">
      <c r="A426" s="273"/>
      <c r="B426" s="76" t="s">
        <v>1119</v>
      </c>
      <c r="C426" s="20"/>
      <c r="D426" s="20"/>
      <c r="E426" s="20"/>
      <c r="F426" s="20"/>
      <c r="G426" s="20"/>
      <c r="H426" s="55" t="s">
        <v>26</v>
      </c>
      <c r="I426" s="20"/>
      <c r="J426" s="20"/>
      <c r="K426" s="20"/>
      <c r="L426" s="20"/>
      <c r="M426" s="20"/>
      <c r="N426" s="20"/>
      <c r="O426" s="20"/>
      <c r="P426" s="20"/>
      <c r="Q426" s="20"/>
      <c r="R426" s="20"/>
      <c r="S426" s="15"/>
      <c r="T426" s="15"/>
      <c r="U426" s="15"/>
      <c r="V426" s="15"/>
      <c r="W426" s="15"/>
      <c r="X426" s="15"/>
      <c r="Y426" s="15"/>
      <c r="Z426" s="15"/>
      <c r="AA426" s="15"/>
    </row>
    <row r="427" spans="1:27" ht="89.25">
      <c r="A427" s="273"/>
      <c r="B427" s="76" t="s">
        <v>1119</v>
      </c>
      <c r="C427" s="20" t="s">
        <v>18</v>
      </c>
      <c r="D427" s="20" t="s">
        <v>19</v>
      </c>
      <c r="E427" s="20"/>
      <c r="F427" s="20" t="s">
        <v>1393</v>
      </c>
      <c r="G427" s="20" t="s">
        <v>1394</v>
      </c>
      <c r="H427" s="55" t="s">
        <v>27</v>
      </c>
      <c r="I427" s="20"/>
      <c r="J427" s="20"/>
      <c r="K427" s="20"/>
      <c r="L427" s="20"/>
      <c r="M427" s="20"/>
      <c r="N427" s="20"/>
      <c r="O427" s="20"/>
      <c r="P427" s="20"/>
      <c r="Q427" s="20"/>
      <c r="R427" s="20"/>
      <c r="S427" s="15"/>
      <c r="T427" s="15"/>
      <c r="U427" s="15"/>
      <c r="V427" s="15"/>
      <c r="W427" s="15"/>
      <c r="X427" s="15"/>
      <c r="Y427" s="15"/>
      <c r="Z427" s="15"/>
      <c r="AA427" s="15"/>
    </row>
    <row r="428" spans="1:27" ht="51">
      <c r="A428" s="273"/>
      <c r="B428" s="76" t="s">
        <v>1119</v>
      </c>
      <c r="C428" s="20" t="s">
        <v>18</v>
      </c>
      <c r="D428" s="20" t="s">
        <v>19</v>
      </c>
      <c r="E428" s="20" t="s">
        <v>1395</v>
      </c>
      <c r="F428" s="20"/>
      <c r="G428" s="20" t="s">
        <v>1396</v>
      </c>
      <c r="H428" s="55" t="s">
        <v>28</v>
      </c>
      <c r="I428" s="20"/>
      <c r="J428" s="20"/>
      <c r="K428" s="20"/>
      <c r="L428" s="20"/>
      <c r="M428" s="20"/>
      <c r="N428" s="20"/>
      <c r="O428" s="20"/>
      <c r="P428" s="20"/>
      <c r="Q428" s="20"/>
      <c r="R428" s="20"/>
      <c r="S428" s="15"/>
      <c r="T428" s="15"/>
      <c r="U428" s="15"/>
      <c r="V428" s="15"/>
      <c r="W428" s="15"/>
      <c r="X428" s="15"/>
      <c r="Y428" s="15"/>
      <c r="Z428" s="15"/>
      <c r="AA428" s="15"/>
    </row>
    <row r="429" spans="1:27" ht="12.75">
      <c r="A429" s="273"/>
      <c r="B429" s="76" t="s">
        <v>1119</v>
      </c>
      <c r="C429" s="20"/>
      <c r="D429" s="20"/>
      <c r="E429" s="20"/>
      <c r="F429" s="20"/>
      <c r="G429" s="20"/>
      <c r="H429" s="55" t="s">
        <v>29</v>
      </c>
      <c r="I429" s="20"/>
      <c r="J429" s="20"/>
      <c r="K429" s="20"/>
      <c r="L429" s="20"/>
      <c r="M429" s="20"/>
      <c r="N429" s="20"/>
      <c r="O429" s="20"/>
      <c r="P429" s="20"/>
      <c r="Q429" s="20"/>
      <c r="R429" s="20"/>
      <c r="S429" s="15"/>
      <c r="T429" s="15"/>
      <c r="U429" s="15"/>
      <c r="V429" s="15"/>
      <c r="W429" s="15"/>
      <c r="X429" s="15"/>
      <c r="Y429" s="15"/>
      <c r="Z429" s="15"/>
      <c r="AA429" s="15"/>
    </row>
    <row r="430" spans="1:27" ht="12.75">
      <c r="A430" s="273"/>
      <c r="B430" s="76" t="s">
        <v>1119</v>
      </c>
      <c r="C430" s="20"/>
      <c r="D430" s="20"/>
      <c r="E430" s="20"/>
      <c r="F430" s="20"/>
      <c r="G430" s="20"/>
      <c r="H430" s="55" t="s">
        <v>30</v>
      </c>
      <c r="I430" s="20"/>
      <c r="J430" s="20"/>
      <c r="K430" s="20"/>
      <c r="L430" s="20"/>
      <c r="M430" s="20"/>
      <c r="N430" s="20"/>
      <c r="O430" s="20"/>
      <c r="P430" s="20"/>
      <c r="Q430" s="20"/>
      <c r="R430" s="20"/>
      <c r="S430" s="15"/>
      <c r="T430" s="15"/>
      <c r="U430" s="15"/>
      <c r="V430" s="15"/>
      <c r="W430" s="15"/>
      <c r="X430" s="15"/>
      <c r="Y430" s="15"/>
      <c r="Z430" s="15"/>
      <c r="AA430" s="15"/>
    </row>
    <row r="431" spans="1:27" ht="12.75">
      <c r="A431" s="273"/>
      <c r="B431" s="76" t="s">
        <v>78</v>
      </c>
      <c r="C431" s="20"/>
      <c r="D431" s="20"/>
      <c r="E431" s="20"/>
      <c r="F431" s="20"/>
      <c r="G431" s="20"/>
      <c r="H431" s="55" t="s">
        <v>34</v>
      </c>
      <c r="I431" s="20"/>
      <c r="J431" s="20"/>
      <c r="K431" s="20"/>
      <c r="L431" s="20"/>
      <c r="M431" s="20"/>
      <c r="N431" s="20"/>
      <c r="O431" s="20"/>
      <c r="P431" s="20"/>
      <c r="Q431" s="20"/>
      <c r="R431" s="20"/>
      <c r="S431" s="15"/>
      <c r="T431" s="15"/>
      <c r="U431" s="15"/>
      <c r="V431" s="15"/>
      <c r="W431" s="15"/>
      <c r="X431" s="15"/>
      <c r="Y431" s="15"/>
      <c r="Z431" s="15"/>
      <c r="AA431" s="15"/>
    </row>
    <row r="432" spans="1:27" ht="12.75">
      <c r="A432" s="273"/>
      <c r="B432" s="76" t="s">
        <v>78</v>
      </c>
      <c r="C432" s="20"/>
      <c r="D432" s="20"/>
      <c r="E432" s="20"/>
      <c r="F432" s="20"/>
      <c r="G432" s="20"/>
      <c r="H432" s="55" t="s">
        <v>35</v>
      </c>
      <c r="I432" s="20"/>
      <c r="J432" s="20"/>
      <c r="K432" s="20"/>
      <c r="L432" s="20"/>
      <c r="M432" s="20"/>
      <c r="N432" s="20"/>
      <c r="O432" s="20"/>
      <c r="P432" s="20"/>
      <c r="Q432" s="20"/>
      <c r="R432" s="20"/>
      <c r="S432" s="15"/>
      <c r="T432" s="15"/>
      <c r="U432" s="15"/>
      <c r="V432" s="15"/>
      <c r="W432" s="15"/>
      <c r="X432" s="15"/>
      <c r="Y432" s="15"/>
      <c r="Z432" s="15"/>
      <c r="AA432" s="15"/>
    </row>
    <row r="433" spans="1:27" ht="63.75">
      <c r="A433" s="273"/>
      <c r="B433" s="76" t="s">
        <v>78</v>
      </c>
      <c r="C433" s="20" t="s">
        <v>18</v>
      </c>
      <c r="D433" s="20" t="s">
        <v>19</v>
      </c>
      <c r="E433" s="20"/>
      <c r="F433" s="20"/>
      <c r="G433" s="20" t="s">
        <v>1397</v>
      </c>
      <c r="H433" s="55" t="s">
        <v>36</v>
      </c>
      <c r="I433" s="20"/>
      <c r="J433" s="20"/>
      <c r="K433" s="20"/>
      <c r="L433" s="20"/>
      <c r="M433" s="20"/>
      <c r="N433" s="20"/>
      <c r="O433" s="20"/>
      <c r="P433" s="20"/>
      <c r="Q433" s="20"/>
      <c r="R433" s="20"/>
      <c r="S433" s="15"/>
      <c r="T433" s="15"/>
      <c r="U433" s="15"/>
      <c r="V433" s="15"/>
      <c r="W433" s="15"/>
      <c r="X433" s="15"/>
      <c r="Y433" s="15"/>
      <c r="Z433" s="15"/>
      <c r="AA433" s="15"/>
    </row>
    <row r="434" spans="1:27" ht="25.5">
      <c r="A434" s="273"/>
      <c r="B434" s="76" t="s">
        <v>78</v>
      </c>
      <c r="C434" s="20" t="s">
        <v>41</v>
      </c>
      <c r="D434" s="20" t="s">
        <v>19</v>
      </c>
      <c r="E434" s="20"/>
      <c r="F434" s="20"/>
      <c r="G434" s="20" t="s">
        <v>1398</v>
      </c>
      <c r="H434" s="55" t="s">
        <v>37</v>
      </c>
      <c r="I434" s="20"/>
      <c r="J434" s="20"/>
      <c r="K434" s="20"/>
      <c r="L434" s="20"/>
      <c r="M434" s="20"/>
      <c r="N434" s="20"/>
      <c r="O434" s="20"/>
      <c r="P434" s="20"/>
      <c r="Q434" s="20"/>
      <c r="R434" s="20"/>
      <c r="S434" s="15"/>
      <c r="T434" s="15"/>
      <c r="U434" s="15"/>
      <c r="V434" s="15"/>
      <c r="W434" s="15"/>
      <c r="X434" s="15"/>
      <c r="Y434" s="15"/>
      <c r="Z434" s="15"/>
      <c r="AA434" s="15"/>
    </row>
    <row r="435" spans="1:27" ht="12.75">
      <c r="A435" s="274"/>
      <c r="B435" s="76" t="s">
        <v>78</v>
      </c>
      <c r="C435" s="20"/>
      <c r="D435" s="20"/>
      <c r="E435" s="20"/>
      <c r="F435" s="20"/>
      <c r="G435" s="20"/>
      <c r="H435" s="98" t="s">
        <v>38</v>
      </c>
      <c r="I435" s="20"/>
      <c r="J435" s="20"/>
      <c r="K435" s="20"/>
      <c r="L435" s="20"/>
      <c r="M435" s="20"/>
      <c r="N435" s="20"/>
      <c r="O435" s="20"/>
      <c r="P435" s="20"/>
      <c r="Q435" s="20"/>
      <c r="R435" s="20"/>
      <c r="S435" s="15"/>
      <c r="T435" s="15"/>
      <c r="U435" s="15"/>
      <c r="V435" s="15"/>
      <c r="W435" s="15"/>
      <c r="X435" s="15"/>
      <c r="Y435" s="15"/>
      <c r="Z435" s="15"/>
      <c r="AA435" s="15"/>
    </row>
  </sheetData>
  <autoFilter ref="A1:AA435" xr:uid="{00000000-0009-0000-0000-000011000000}"/>
  <customSheetViews>
    <customSheetView guid="{EE409CCF-41C7-4BE1-8A6A-F342F255A85B}" filter="1" showAutoFilter="1">
      <pageMargins left="0.7" right="0.7" top="0.75" bottom="0.75" header="0.3" footer="0.3"/>
      <autoFilter ref="A1:AA435" xr:uid="{B0311686-AE16-4EB0-89F3-B11425A8A8E5}"/>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3" r:id="rId1" xr:uid="{00000000-0004-0000-1100-000000000000}"/>
    <hyperlink ref="G98" r:id="rId2" xr:uid="{00000000-0004-0000-1100-000001000000}"/>
    <hyperlink ref="G216" r:id="rId3" xr:uid="{00000000-0004-0000-1100-000002000000}"/>
    <hyperlink ref="F296" r:id="rId4" xr:uid="{00000000-0004-0000-1100-000003000000}"/>
    <hyperlink ref="F298" r:id="rId5" xr:uid="{00000000-0004-0000-1100-000004000000}"/>
    <hyperlink ref="G329" r:id="rId6" xr:uid="{00000000-0004-0000-1100-000005000000}"/>
  </hyperlinks>
  <pageMargins left="0.7" right="0.7" top="0.75" bottom="0.75" header="0.3" footer="0.3"/>
  <legacyDrawing r:id="rId7"/>
  <extLst>
    <ext xmlns:x14="http://schemas.microsoft.com/office/spreadsheetml/2009/9/main" uri="{CCE6A557-97BC-4b89-ADB6-D9C93CAAB3DF}">
      <x14:dataValidations xmlns:xm="http://schemas.microsoft.com/office/excel/2006/main" count="3">
        <x14:dataValidation type="list" allowBlank="1" showErrorMessage="1" xr:uid="{00000000-0002-0000-1100-000000000000}">
          <x14:formula1>
            <xm:f>'Служебный лист 2'!$A$2:$A$10</xm:f>
          </x14:formula1>
          <xm:sqref>B2:B435</xm:sqref>
        </x14:dataValidation>
        <x14:dataValidation type="list" allowBlank="1" showErrorMessage="1" xr:uid="{00000000-0002-0000-1100-000001000000}">
          <x14:formula1>
            <xm:f>'Служебный лист 2'!$B$2:$B$21</xm:f>
          </x14:formula1>
          <xm:sqref>C2:C435</xm:sqref>
        </x14:dataValidation>
        <x14:dataValidation type="list" allowBlank="1" showErrorMessage="1" xr:uid="{00000000-0002-0000-1100-000002000000}">
          <x14:formula1>
            <xm:f>'Служебный лист'!$C$2:$C$1000</xm:f>
          </x14:formula1>
          <xm:sqref>D2:D435</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A393"/>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26.28515625" customWidth="1"/>
    <col min="6" max="6" width="17.28515625" customWidth="1"/>
    <col min="7" max="7" width="36.85546875" customWidth="1"/>
    <col min="8" max="8" width="11" customWidth="1"/>
  </cols>
  <sheetData>
    <row r="1" spans="1:27" ht="51">
      <c r="A1" s="11" t="s">
        <v>1399</v>
      </c>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45689</v>
      </c>
      <c r="B2" s="76" t="s">
        <v>640</v>
      </c>
      <c r="C2" s="20"/>
      <c r="D2" s="20"/>
      <c r="E2" s="20"/>
      <c r="F2" s="20"/>
      <c r="G2" s="20"/>
      <c r="H2" s="19" t="s">
        <v>17</v>
      </c>
      <c r="I2" s="20"/>
      <c r="J2" s="20"/>
      <c r="K2" s="20"/>
      <c r="L2" s="20"/>
      <c r="M2" s="20"/>
      <c r="N2" s="20"/>
      <c r="O2" s="20"/>
      <c r="P2" s="50"/>
      <c r="Q2" s="20"/>
      <c r="R2" s="15"/>
      <c r="S2" s="15"/>
      <c r="T2" s="15"/>
      <c r="U2" s="15"/>
      <c r="V2" s="15"/>
      <c r="W2" s="15"/>
      <c r="X2" s="15"/>
      <c r="Y2" s="15"/>
      <c r="Z2" s="15"/>
      <c r="AA2" s="15"/>
    </row>
    <row r="3" spans="1:27" ht="12.75">
      <c r="A3" s="273"/>
      <c r="B3" s="76" t="s">
        <v>640</v>
      </c>
      <c r="C3" s="20"/>
      <c r="D3" s="20"/>
      <c r="E3" s="20"/>
      <c r="F3" s="20"/>
      <c r="G3" s="20"/>
      <c r="H3" s="20" t="s">
        <v>22</v>
      </c>
      <c r="I3" s="20"/>
      <c r="J3" s="20"/>
      <c r="K3" s="20"/>
      <c r="L3" s="20"/>
      <c r="M3" s="20"/>
      <c r="N3" s="20"/>
      <c r="O3" s="20"/>
      <c r="P3" s="35"/>
      <c r="Q3" s="20"/>
      <c r="R3" s="15"/>
      <c r="S3" s="15"/>
      <c r="T3" s="15"/>
      <c r="U3" s="15"/>
      <c r="V3" s="15"/>
      <c r="W3" s="15"/>
      <c r="X3" s="15"/>
      <c r="Y3" s="15"/>
      <c r="Z3" s="15"/>
      <c r="AA3" s="15"/>
    </row>
    <row r="4" spans="1:27" ht="15.75" customHeight="1">
      <c r="A4" s="273"/>
      <c r="B4" s="76" t="s">
        <v>640</v>
      </c>
      <c r="C4" s="20" t="s">
        <v>41</v>
      </c>
      <c r="D4" s="20" t="s">
        <v>19</v>
      </c>
      <c r="E4" s="20"/>
      <c r="F4" s="20" t="s">
        <v>1400</v>
      </c>
      <c r="G4" s="65" t="s">
        <v>1401</v>
      </c>
      <c r="H4" s="20" t="s">
        <v>24</v>
      </c>
      <c r="I4" s="20"/>
      <c r="J4" s="20"/>
      <c r="K4" s="20"/>
      <c r="L4" s="20"/>
      <c r="M4" s="20"/>
      <c r="N4" s="20"/>
      <c r="O4" s="20"/>
      <c r="P4" s="35"/>
      <c r="Q4" s="20"/>
      <c r="R4" s="15"/>
      <c r="S4" s="15"/>
      <c r="T4" s="15"/>
      <c r="U4" s="15"/>
      <c r="V4" s="15"/>
      <c r="W4" s="15"/>
      <c r="X4" s="15"/>
      <c r="Y4" s="15"/>
      <c r="Z4" s="15"/>
      <c r="AA4" s="15"/>
    </row>
    <row r="5" spans="1:27" ht="12.75">
      <c r="A5" s="273"/>
      <c r="B5" s="76" t="s">
        <v>78</v>
      </c>
      <c r="C5" s="20"/>
      <c r="D5" s="20"/>
      <c r="E5" s="20"/>
      <c r="F5" s="20"/>
      <c r="G5" s="20"/>
      <c r="H5" s="20" t="s">
        <v>25</v>
      </c>
      <c r="I5" s="20"/>
      <c r="J5" s="20"/>
      <c r="K5" s="20"/>
      <c r="L5" s="20"/>
      <c r="M5" s="20"/>
      <c r="N5" s="20"/>
      <c r="O5" s="20"/>
      <c r="P5" s="35"/>
      <c r="Q5" s="20"/>
      <c r="R5" s="15"/>
      <c r="S5" s="15"/>
      <c r="T5" s="15"/>
      <c r="U5" s="15"/>
      <c r="V5" s="15"/>
      <c r="W5" s="15"/>
      <c r="X5" s="15"/>
      <c r="Y5" s="15"/>
      <c r="Z5" s="15"/>
      <c r="AA5" s="15"/>
    </row>
    <row r="6" spans="1:27" ht="12.75">
      <c r="A6" s="273"/>
      <c r="B6" s="76" t="s">
        <v>78</v>
      </c>
      <c r="C6" s="20"/>
      <c r="D6" s="20"/>
      <c r="E6" s="20"/>
      <c r="F6" s="20"/>
      <c r="G6" s="20"/>
      <c r="H6" s="20" t="s">
        <v>26</v>
      </c>
      <c r="I6" s="20"/>
      <c r="J6" s="20"/>
      <c r="K6" s="20"/>
      <c r="L6" s="20"/>
      <c r="M6" s="20"/>
      <c r="N6" s="20"/>
      <c r="O6" s="20"/>
      <c r="P6" s="35"/>
      <c r="Q6" s="20"/>
      <c r="R6" s="15"/>
      <c r="S6" s="15"/>
      <c r="T6" s="15"/>
      <c r="U6" s="15"/>
      <c r="V6" s="15"/>
      <c r="W6" s="15"/>
      <c r="X6" s="15"/>
      <c r="Y6" s="15"/>
      <c r="Z6" s="15"/>
      <c r="AA6" s="15"/>
    </row>
    <row r="7" spans="1:27" ht="20.25" customHeight="1">
      <c r="A7" s="273"/>
      <c r="B7" s="76" t="s">
        <v>78</v>
      </c>
      <c r="C7" s="20" t="s">
        <v>102</v>
      </c>
      <c r="D7" s="20" t="s">
        <v>19</v>
      </c>
      <c r="E7" s="20"/>
      <c r="F7" s="20" t="s">
        <v>1402</v>
      </c>
      <c r="G7" s="20" t="s">
        <v>1403</v>
      </c>
      <c r="H7" s="20" t="s">
        <v>27</v>
      </c>
      <c r="I7" s="20"/>
      <c r="J7" s="20"/>
      <c r="K7" s="20"/>
      <c r="L7" s="20"/>
      <c r="M7" s="20"/>
      <c r="N7" s="20"/>
      <c r="O7" s="20"/>
      <c r="P7" s="35"/>
      <c r="Q7" s="20"/>
      <c r="R7" s="15"/>
      <c r="S7" s="15"/>
      <c r="T7" s="15"/>
      <c r="U7" s="15"/>
      <c r="V7" s="15"/>
      <c r="W7" s="15"/>
      <c r="X7" s="15"/>
      <c r="Y7" s="15"/>
      <c r="Z7" s="15"/>
      <c r="AA7" s="15"/>
    </row>
    <row r="8" spans="1:27" ht="27.75" customHeight="1">
      <c r="A8" s="273"/>
      <c r="B8" s="76" t="s">
        <v>78</v>
      </c>
      <c r="C8" s="20" t="s">
        <v>41</v>
      </c>
      <c r="D8" s="20" t="s">
        <v>19</v>
      </c>
      <c r="E8" s="20"/>
      <c r="F8" s="20" t="s">
        <v>1404</v>
      </c>
      <c r="G8" s="20" t="s">
        <v>1405</v>
      </c>
      <c r="H8" s="20" t="s">
        <v>28</v>
      </c>
      <c r="I8" s="20"/>
      <c r="J8" s="20"/>
      <c r="K8" s="20"/>
      <c r="L8" s="20"/>
      <c r="M8" s="20"/>
      <c r="N8" s="20"/>
      <c r="O8" s="20"/>
      <c r="P8" s="35"/>
      <c r="Q8" s="20"/>
      <c r="R8" s="15"/>
      <c r="S8" s="15"/>
      <c r="T8" s="15"/>
      <c r="U8" s="15"/>
      <c r="V8" s="15"/>
      <c r="W8" s="15"/>
      <c r="X8" s="15"/>
      <c r="Y8" s="15"/>
      <c r="Z8" s="15"/>
      <c r="AA8" s="15"/>
    </row>
    <row r="9" spans="1:27" ht="153">
      <c r="A9" s="273"/>
      <c r="B9" s="76" t="s">
        <v>78</v>
      </c>
      <c r="C9" s="20" t="s">
        <v>18</v>
      </c>
      <c r="D9" s="78" t="s">
        <v>19</v>
      </c>
      <c r="E9" s="78"/>
      <c r="F9" s="20" t="s">
        <v>1406</v>
      </c>
      <c r="G9" s="20" t="s">
        <v>1407</v>
      </c>
      <c r="H9" s="20" t="s">
        <v>29</v>
      </c>
      <c r="I9" s="20"/>
      <c r="J9" s="20"/>
      <c r="K9" s="20"/>
      <c r="L9" s="20"/>
      <c r="M9" s="20"/>
      <c r="N9" s="20"/>
      <c r="O9" s="20"/>
      <c r="P9" s="35"/>
      <c r="Q9" s="20"/>
      <c r="R9" s="15"/>
      <c r="S9" s="15"/>
      <c r="T9" s="15"/>
      <c r="U9" s="15"/>
      <c r="V9" s="15"/>
      <c r="W9" s="15"/>
      <c r="X9" s="15"/>
      <c r="Y9" s="15"/>
      <c r="Z9" s="15"/>
      <c r="AA9" s="15"/>
    </row>
    <row r="10" spans="1:27" ht="12.75">
      <c r="A10" s="273"/>
      <c r="B10" s="76" t="s">
        <v>78</v>
      </c>
      <c r="C10" s="20"/>
      <c r="D10" s="20"/>
      <c r="E10" s="15"/>
      <c r="F10" s="20"/>
      <c r="G10" s="117"/>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78</v>
      </c>
      <c r="C11" s="20"/>
      <c r="D11" s="20"/>
      <c r="E11" s="20"/>
      <c r="F11" s="20"/>
      <c r="G11" s="20"/>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78</v>
      </c>
      <c r="C12" s="20"/>
      <c r="D12" s="20"/>
      <c r="E12" s="20"/>
      <c r="F12" s="20"/>
      <c r="G12" s="20"/>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78</v>
      </c>
      <c r="C13" s="20"/>
      <c r="D13" s="20"/>
      <c r="E13" s="20"/>
      <c r="F13" s="20"/>
      <c r="G13" s="20"/>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78</v>
      </c>
      <c r="C14" s="20" t="s">
        <v>18</v>
      </c>
      <c r="D14" s="20" t="s">
        <v>19</v>
      </c>
      <c r="E14" s="15"/>
      <c r="F14" s="20" t="s">
        <v>1408</v>
      </c>
      <c r="G14" s="20" t="s">
        <v>1409</v>
      </c>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78</v>
      </c>
      <c r="C15" s="20"/>
      <c r="D15" s="20"/>
      <c r="E15" s="20"/>
      <c r="F15" s="20"/>
      <c r="G15" s="20"/>
      <c r="H15" s="25" t="s">
        <v>38</v>
      </c>
      <c r="I15" s="20"/>
      <c r="J15" s="20"/>
      <c r="K15" s="20"/>
      <c r="L15" s="20"/>
      <c r="M15" s="20"/>
      <c r="N15" s="20"/>
      <c r="O15" s="20"/>
      <c r="P15" s="35"/>
      <c r="Q15" s="20"/>
      <c r="R15" s="15"/>
      <c r="S15" s="15"/>
      <c r="T15" s="15"/>
      <c r="U15" s="15"/>
      <c r="V15" s="15"/>
      <c r="W15" s="15"/>
      <c r="X15" s="15"/>
      <c r="Y15" s="15"/>
      <c r="Z15" s="15"/>
      <c r="AA15" s="15"/>
    </row>
    <row r="16" spans="1:27" ht="12.75">
      <c r="A16" s="272">
        <v>45690</v>
      </c>
      <c r="B16" s="76" t="s">
        <v>640</v>
      </c>
      <c r="C16" s="20"/>
      <c r="D16" s="20"/>
      <c r="E16" s="20"/>
      <c r="F16" s="20"/>
      <c r="G16" s="20"/>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20"/>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t="s">
        <v>44</v>
      </c>
      <c r="D18" s="20" t="s">
        <v>19</v>
      </c>
      <c r="E18" s="20"/>
      <c r="F18" s="20"/>
      <c r="G18" s="20" t="s">
        <v>1410</v>
      </c>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640</v>
      </c>
      <c r="C19" s="20"/>
      <c r="D19" s="20"/>
      <c r="E19" s="20"/>
      <c r="F19" s="20"/>
      <c r="G19" s="20"/>
      <c r="H19" s="20" t="s">
        <v>25</v>
      </c>
      <c r="I19" s="20"/>
      <c r="J19" s="20"/>
      <c r="K19" s="20"/>
      <c r="L19" s="20"/>
      <c r="M19" s="20"/>
      <c r="N19" s="20"/>
      <c r="O19" s="20"/>
      <c r="P19" s="35"/>
      <c r="Q19" s="20"/>
      <c r="R19" s="15"/>
      <c r="S19" s="15"/>
      <c r="T19" s="15"/>
      <c r="U19" s="15"/>
      <c r="V19" s="15"/>
      <c r="W19" s="15"/>
      <c r="X19" s="15"/>
      <c r="Y19" s="15"/>
      <c r="Z19" s="15"/>
      <c r="AA19" s="15"/>
    </row>
    <row r="20" spans="1:27" ht="12.75">
      <c r="A20" s="273"/>
      <c r="B20" s="76" t="s">
        <v>1119</v>
      </c>
      <c r="C20" s="20"/>
      <c r="D20" s="20"/>
      <c r="E20" s="20"/>
      <c r="F20" s="20"/>
      <c r="G20" s="20"/>
      <c r="H20" s="20" t="s">
        <v>26</v>
      </c>
      <c r="I20" s="20"/>
      <c r="J20" s="20"/>
      <c r="K20" s="20"/>
      <c r="L20" s="20"/>
      <c r="M20" s="20"/>
      <c r="N20" s="20"/>
      <c r="O20" s="20"/>
      <c r="P20" s="35"/>
      <c r="Q20" s="20"/>
      <c r="R20" s="15"/>
      <c r="S20" s="15"/>
      <c r="T20" s="15"/>
      <c r="U20" s="15"/>
      <c r="V20" s="15"/>
      <c r="W20" s="15"/>
      <c r="X20" s="15"/>
      <c r="Y20" s="15"/>
      <c r="Z20" s="15"/>
      <c r="AA20" s="15"/>
    </row>
    <row r="21" spans="1:27" ht="12.75">
      <c r="A21" s="273"/>
      <c r="B21" s="76" t="s">
        <v>1119</v>
      </c>
      <c r="C21" s="20"/>
      <c r="D21" s="20"/>
      <c r="E21" s="15"/>
      <c r="F21" s="15"/>
      <c r="G21" s="20"/>
      <c r="H21" s="20" t="s">
        <v>27</v>
      </c>
      <c r="I21" s="20"/>
      <c r="J21" s="20"/>
      <c r="K21" s="20"/>
      <c r="L21" s="20"/>
      <c r="M21" s="20"/>
      <c r="N21" s="20"/>
      <c r="O21" s="20"/>
      <c r="P21" s="35"/>
      <c r="Q21" s="20"/>
      <c r="R21" s="15"/>
      <c r="S21" s="15"/>
      <c r="T21" s="15"/>
      <c r="U21" s="15"/>
      <c r="V21" s="15"/>
      <c r="W21" s="15"/>
      <c r="X21" s="15"/>
      <c r="Y21" s="15"/>
      <c r="Z21" s="15"/>
      <c r="AA21" s="15"/>
    </row>
    <row r="22" spans="1:27" ht="102">
      <c r="A22" s="273"/>
      <c r="B22" s="76" t="s">
        <v>1119</v>
      </c>
      <c r="C22" s="20" t="s">
        <v>18</v>
      </c>
      <c r="D22" s="20" t="s">
        <v>19</v>
      </c>
      <c r="E22" s="20"/>
      <c r="F22" s="20" t="s">
        <v>1411</v>
      </c>
      <c r="G22" s="65" t="s">
        <v>1412</v>
      </c>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1119</v>
      </c>
      <c r="C23" s="20" t="s">
        <v>18</v>
      </c>
      <c r="D23" s="20" t="s">
        <v>19</v>
      </c>
      <c r="E23" s="20"/>
      <c r="F23" s="76" t="s">
        <v>1413</v>
      </c>
      <c r="G23" s="20" t="s">
        <v>1414</v>
      </c>
      <c r="H23" s="20" t="s">
        <v>29</v>
      </c>
      <c r="I23" s="20"/>
      <c r="J23" s="20"/>
      <c r="K23" s="20"/>
      <c r="L23" s="20"/>
      <c r="M23" s="20"/>
      <c r="N23" s="20"/>
      <c r="O23" s="20"/>
      <c r="P23" s="35"/>
      <c r="Q23" s="20"/>
      <c r="R23" s="15"/>
      <c r="S23" s="15"/>
      <c r="T23" s="15"/>
      <c r="U23" s="15"/>
      <c r="V23" s="15"/>
      <c r="W23" s="15"/>
      <c r="X23" s="15"/>
      <c r="Y23" s="15"/>
      <c r="Z23" s="15"/>
      <c r="AA23" s="15"/>
    </row>
    <row r="24" spans="1:27" ht="25.5" customHeight="1">
      <c r="A24" s="273"/>
      <c r="B24" s="76" t="s">
        <v>78</v>
      </c>
      <c r="C24" s="20" t="s">
        <v>18</v>
      </c>
      <c r="D24" s="20" t="s">
        <v>19</v>
      </c>
      <c r="E24" s="20"/>
      <c r="F24" s="20"/>
      <c r="G24" s="20" t="s">
        <v>1415</v>
      </c>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76" t="s">
        <v>78</v>
      </c>
      <c r="C25" s="20"/>
      <c r="D25" s="20"/>
      <c r="E25" s="20"/>
      <c r="F25" s="20"/>
      <c r="G25" s="76"/>
      <c r="H25" s="24" t="s">
        <v>34</v>
      </c>
      <c r="I25" s="20"/>
      <c r="J25" s="20"/>
      <c r="K25" s="20"/>
      <c r="L25" s="20"/>
      <c r="M25" s="20"/>
      <c r="N25" s="20"/>
      <c r="O25" s="20"/>
      <c r="P25" s="35"/>
      <c r="Q25" s="20"/>
      <c r="R25" s="15"/>
      <c r="S25" s="15"/>
      <c r="T25" s="15"/>
      <c r="U25" s="15"/>
      <c r="V25" s="15"/>
      <c r="W25" s="15"/>
      <c r="X25" s="15"/>
      <c r="Y25" s="15"/>
      <c r="Z25" s="15"/>
      <c r="AA25" s="15"/>
    </row>
    <row r="26" spans="1:27" ht="18" customHeight="1">
      <c r="A26" s="273"/>
      <c r="B26" s="76" t="s">
        <v>78</v>
      </c>
      <c r="C26" s="20" t="s">
        <v>41</v>
      </c>
      <c r="D26" s="20" t="s">
        <v>19</v>
      </c>
      <c r="E26" s="20"/>
      <c r="F26" s="20" t="s">
        <v>1416</v>
      </c>
      <c r="G26" s="76" t="s">
        <v>1417</v>
      </c>
      <c r="H26" s="25" t="s">
        <v>35</v>
      </c>
      <c r="I26" s="20"/>
      <c r="J26" s="20"/>
      <c r="K26" s="20"/>
      <c r="L26" s="20"/>
      <c r="M26" s="20"/>
      <c r="N26" s="20"/>
      <c r="O26" s="20"/>
      <c r="P26" s="35"/>
      <c r="Q26" s="20"/>
      <c r="R26" s="15"/>
      <c r="S26" s="15"/>
      <c r="T26" s="15"/>
      <c r="U26" s="15"/>
      <c r="V26" s="15"/>
      <c r="W26" s="15"/>
      <c r="X26" s="15"/>
      <c r="Y26" s="15"/>
      <c r="Z26" s="15"/>
      <c r="AA26" s="15"/>
    </row>
    <row r="27" spans="1:27" ht="16.5" customHeight="1">
      <c r="A27" s="273"/>
      <c r="B27" s="76" t="s">
        <v>78</v>
      </c>
      <c r="C27" s="20" t="s">
        <v>41</v>
      </c>
      <c r="D27" s="20" t="s">
        <v>19</v>
      </c>
      <c r="E27" s="20"/>
      <c r="F27" s="20" t="s">
        <v>1418</v>
      </c>
      <c r="G27" s="15" t="s">
        <v>1419</v>
      </c>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78</v>
      </c>
      <c r="C28" s="20"/>
      <c r="D28" s="20"/>
      <c r="E28" s="20"/>
      <c r="F28" s="20"/>
      <c r="G28" s="15"/>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78</v>
      </c>
      <c r="C29" s="20"/>
      <c r="D29" s="20"/>
      <c r="E29" s="20"/>
      <c r="F29" s="20"/>
      <c r="G29" s="20"/>
      <c r="H29" s="25" t="s">
        <v>38</v>
      </c>
      <c r="I29" s="20"/>
      <c r="J29" s="20"/>
      <c r="K29" s="20"/>
      <c r="L29" s="20"/>
      <c r="M29" s="20"/>
      <c r="N29" s="20"/>
      <c r="O29" s="20"/>
      <c r="P29" s="35"/>
      <c r="Q29" s="20"/>
      <c r="R29" s="15"/>
      <c r="S29" s="15"/>
      <c r="T29" s="15"/>
      <c r="U29" s="15"/>
      <c r="V29" s="15"/>
      <c r="W29" s="15"/>
      <c r="X29" s="15"/>
      <c r="Y29" s="15"/>
      <c r="Z29" s="15"/>
      <c r="AA29" s="15"/>
    </row>
    <row r="30" spans="1:27" ht="12.75">
      <c r="A30" s="272">
        <v>45691</v>
      </c>
      <c r="B30" s="76" t="s">
        <v>640</v>
      </c>
      <c r="C30" s="20"/>
      <c r="D30" s="20"/>
      <c r="E30" s="20"/>
      <c r="F30" s="20"/>
      <c r="G30" s="20"/>
      <c r="H30" s="19" t="s">
        <v>17</v>
      </c>
      <c r="I30" s="20"/>
      <c r="J30" s="20"/>
      <c r="K30" s="20"/>
      <c r="L30" s="20"/>
      <c r="M30" s="20"/>
      <c r="N30" s="15"/>
      <c r="O30" s="20"/>
      <c r="P30" s="35"/>
      <c r="Q30" s="20"/>
      <c r="R30" s="15"/>
      <c r="S30" s="15"/>
      <c r="T30" s="15"/>
      <c r="U30" s="15"/>
      <c r="V30" s="15"/>
      <c r="W30" s="15"/>
      <c r="X30" s="15"/>
      <c r="Y30" s="15"/>
      <c r="Z30" s="15"/>
      <c r="AA30" s="15"/>
    </row>
    <row r="31" spans="1:27" ht="102">
      <c r="A31" s="273"/>
      <c r="B31" s="76" t="s">
        <v>640</v>
      </c>
      <c r="C31" s="20" t="s">
        <v>54</v>
      </c>
      <c r="D31" s="20" t="s">
        <v>19</v>
      </c>
      <c r="E31" s="20" t="s">
        <v>1420</v>
      </c>
      <c r="F31" s="20" t="s">
        <v>1421</v>
      </c>
      <c r="G31" s="20" t="s">
        <v>1422</v>
      </c>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640</v>
      </c>
      <c r="C32" s="76"/>
      <c r="D32" s="76"/>
      <c r="E32" s="80"/>
      <c r="F32" s="76"/>
      <c r="G32" s="3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640</v>
      </c>
      <c r="C33" s="76"/>
      <c r="D33" s="76"/>
      <c r="E33" s="76"/>
      <c r="F33" s="76"/>
      <c r="G33" s="76"/>
      <c r="H33" s="20" t="s">
        <v>25</v>
      </c>
      <c r="I33" s="20"/>
      <c r="J33" s="20"/>
      <c r="K33" s="20"/>
      <c r="L33" s="20"/>
      <c r="M33" s="20"/>
      <c r="N33" s="20"/>
      <c r="O33" s="20"/>
      <c r="P33" s="35"/>
      <c r="Q33" s="20"/>
      <c r="R33" s="15"/>
      <c r="S33" s="15"/>
      <c r="T33" s="15"/>
      <c r="U33" s="15"/>
      <c r="V33" s="15"/>
      <c r="W33" s="15"/>
      <c r="X33" s="15"/>
      <c r="Y33" s="15"/>
      <c r="Z33" s="15"/>
      <c r="AA33" s="15"/>
    </row>
    <row r="34" spans="1:27" ht="28.5" customHeight="1">
      <c r="A34" s="273"/>
      <c r="B34" s="76" t="s">
        <v>78</v>
      </c>
      <c r="C34" s="20" t="s">
        <v>18</v>
      </c>
      <c r="D34" s="20" t="s">
        <v>19</v>
      </c>
      <c r="E34" s="20"/>
      <c r="F34" s="20" t="s">
        <v>1423</v>
      </c>
      <c r="G34" s="20" t="s">
        <v>1424</v>
      </c>
      <c r="H34" s="20" t="s">
        <v>26</v>
      </c>
      <c r="I34" s="20"/>
      <c r="J34" s="20"/>
      <c r="K34" s="20"/>
      <c r="L34" s="20"/>
      <c r="M34" s="20"/>
      <c r="N34" s="20"/>
      <c r="O34" s="20"/>
      <c r="P34" s="35"/>
      <c r="Q34" s="20"/>
      <c r="R34" s="15"/>
      <c r="S34" s="15"/>
      <c r="T34" s="15"/>
      <c r="U34" s="15"/>
      <c r="V34" s="15"/>
      <c r="W34" s="15"/>
      <c r="X34" s="15"/>
      <c r="Y34" s="15"/>
      <c r="Z34" s="15"/>
      <c r="AA34" s="15"/>
    </row>
    <row r="35" spans="1:27" ht="23.25" customHeight="1">
      <c r="A35" s="273"/>
      <c r="B35" s="76" t="s">
        <v>78</v>
      </c>
      <c r="C35" s="20" t="s">
        <v>18</v>
      </c>
      <c r="D35" s="20" t="s">
        <v>19</v>
      </c>
      <c r="E35" s="20"/>
      <c r="F35" s="20"/>
      <c r="G35" s="20" t="s">
        <v>1425</v>
      </c>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78</v>
      </c>
      <c r="C36" s="20" t="s">
        <v>18</v>
      </c>
      <c r="D36" s="20" t="s">
        <v>19</v>
      </c>
      <c r="E36" s="20"/>
      <c r="F36" s="20"/>
      <c r="G36" s="20"/>
      <c r="H36" s="20" t="s">
        <v>28</v>
      </c>
      <c r="I36" s="20"/>
      <c r="J36" s="20"/>
      <c r="K36" s="20"/>
      <c r="L36" s="20"/>
      <c r="M36" s="20"/>
      <c r="N36" s="20"/>
      <c r="O36" s="20"/>
      <c r="P36" s="35"/>
      <c r="Q36" s="20"/>
      <c r="R36" s="15"/>
      <c r="S36" s="15"/>
      <c r="T36" s="15"/>
      <c r="U36" s="15"/>
      <c r="V36" s="15"/>
      <c r="W36" s="15"/>
      <c r="X36" s="15"/>
      <c r="Y36" s="15"/>
      <c r="Z36" s="15"/>
      <c r="AA36" s="15"/>
    </row>
    <row r="37" spans="1:27" ht="18.75" customHeight="1">
      <c r="A37" s="273"/>
      <c r="B37" s="76" t="s">
        <v>78</v>
      </c>
      <c r="C37" s="20"/>
      <c r="D37" s="20"/>
      <c r="E37" s="20"/>
      <c r="F37" s="20" t="s">
        <v>1426</v>
      </c>
      <c r="G37" s="20" t="s">
        <v>1427</v>
      </c>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78</v>
      </c>
      <c r="C38" s="20"/>
      <c r="D38" s="20"/>
      <c r="E38" s="20"/>
      <c r="F38" s="20"/>
      <c r="G38" s="76"/>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78</v>
      </c>
      <c r="C39" s="20"/>
      <c r="D39" s="20"/>
      <c r="E39" s="20"/>
      <c r="F39" s="20"/>
      <c r="G39" s="20"/>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1119</v>
      </c>
      <c r="C40" s="20"/>
      <c r="D40" s="20"/>
      <c r="E40" s="20"/>
      <c r="F40" s="20"/>
      <c r="G40" s="20"/>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1119</v>
      </c>
      <c r="C41" s="20"/>
      <c r="D41" s="20"/>
      <c r="E41" s="20"/>
      <c r="F41" s="20"/>
      <c r="G41" s="20"/>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1119</v>
      </c>
      <c r="C42" s="20"/>
      <c r="D42" s="20"/>
      <c r="E42" s="20"/>
      <c r="F42" s="20"/>
      <c r="G42" s="20"/>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1119</v>
      </c>
      <c r="C43" s="20"/>
      <c r="D43" s="20"/>
      <c r="E43" s="20"/>
      <c r="F43" s="20"/>
      <c r="G43" s="20"/>
      <c r="H43" s="25" t="s">
        <v>38</v>
      </c>
      <c r="I43" s="20"/>
      <c r="J43" s="20"/>
      <c r="K43" s="20"/>
      <c r="L43" s="20"/>
      <c r="M43" s="20"/>
      <c r="N43" s="20"/>
      <c r="O43" s="20"/>
      <c r="P43" s="35"/>
      <c r="Q43" s="20"/>
      <c r="R43" s="15"/>
      <c r="S43" s="15"/>
      <c r="T43" s="15"/>
      <c r="U43" s="15"/>
      <c r="V43" s="15"/>
      <c r="W43" s="15"/>
      <c r="X43" s="15"/>
      <c r="Y43" s="15"/>
      <c r="Z43" s="15"/>
      <c r="AA43" s="15"/>
    </row>
    <row r="44" spans="1:27" ht="12.75">
      <c r="A44" s="272">
        <v>45692</v>
      </c>
      <c r="B44" s="76" t="s">
        <v>640</v>
      </c>
      <c r="C44" s="20"/>
      <c r="D44" s="20"/>
      <c r="E44" s="20"/>
      <c r="F44" s="20"/>
      <c r="G44" s="76"/>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640</v>
      </c>
      <c r="C45" s="20"/>
      <c r="D45" s="20"/>
      <c r="E45" s="78"/>
      <c r="F45" s="78"/>
      <c r="G45" s="1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640</v>
      </c>
      <c r="C46" s="20"/>
      <c r="D46" s="20"/>
      <c r="E46" s="20"/>
      <c r="F46" s="20"/>
      <c r="G46" s="20"/>
      <c r="H46" s="20" t="s">
        <v>24</v>
      </c>
      <c r="I46" s="20"/>
      <c r="J46" s="20"/>
      <c r="K46" s="20"/>
      <c r="L46" s="20"/>
      <c r="M46" s="20"/>
      <c r="N46" s="20"/>
      <c r="O46" s="20"/>
      <c r="P46" s="35"/>
      <c r="Q46" s="20"/>
      <c r="R46" s="15"/>
      <c r="S46" s="15"/>
      <c r="T46" s="15"/>
      <c r="U46" s="15"/>
      <c r="V46" s="15"/>
      <c r="W46" s="15"/>
      <c r="X46" s="15"/>
      <c r="Y46" s="15"/>
      <c r="Z46" s="15"/>
      <c r="AA46" s="15"/>
    </row>
    <row r="47" spans="1:27" ht="76.5">
      <c r="A47" s="273"/>
      <c r="B47" s="76" t="s">
        <v>640</v>
      </c>
      <c r="C47" s="20" t="s">
        <v>41</v>
      </c>
      <c r="D47" s="20" t="s">
        <v>19</v>
      </c>
      <c r="E47" s="20" t="s">
        <v>1428</v>
      </c>
      <c r="F47" s="20"/>
      <c r="G47" s="20" t="s">
        <v>1429</v>
      </c>
      <c r="H47" s="20" t="s">
        <v>25</v>
      </c>
      <c r="I47" s="20"/>
      <c r="J47" s="20"/>
      <c r="K47" s="20"/>
      <c r="L47" s="20"/>
      <c r="M47" s="20"/>
      <c r="N47" s="20"/>
      <c r="O47" s="20"/>
      <c r="P47" s="50"/>
      <c r="Q47" s="20"/>
      <c r="R47" s="15"/>
      <c r="S47" s="15"/>
      <c r="T47" s="15"/>
      <c r="U47" s="15"/>
      <c r="V47" s="15"/>
      <c r="W47" s="15"/>
      <c r="X47" s="15"/>
      <c r="Y47" s="15"/>
      <c r="Z47" s="15"/>
      <c r="AA47" s="15"/>
    </row>
    <row r="48" spans="1:27" ht="229.5">
      <c r="A48" s="273"/>
      <c r="B48" s="76" t="s">
        <v>1119</v>
      </c>
      <c r="C48" s="20" t="s">
        <v>1117</v>
      </c>
      <c r="D48" s="20" t="s">
        <v>19</v>
      </c>
      <c r="E48" s="20"/>
      <c r="F48" s="20" t="s">
        <v>1430</v>
      </c>
      <c r="G48" s="20" t="s">
        <v>1431</v>
      </c>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1119</v>
      </c>
      <c r="C49" s="20" t="s">
        <v>18</v>
      </c>
      <c r="D49" s="20" t="s">
        <v>19</v>
      </c>
      <c r="E49" s="83"/>
      <c r="F49" s="80" t="s">
        <v>1413</v>
      </c>
      <c r="G49" s="20" t="s">
        <v>1432</v>
      </c>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1119</v>
      </c>
      <c r="C50" s="20" t="s">
        <v>18</v>
      </c>
      <c r="D50" s="20" t="s">
        <v>19</v>
      </c>
      <c r="E50" s="20"/>
      <c r="F50" s="20" t="s">
        <v>1433</v>
      </c>
      <c r="G50" s="20" t="s">
        <v>1434</v>
      </c>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1119</v>
      </c>
      <c r="C51" s="20"/>
      <c r="D51" s="20"/>
      <c r="E51" s="20"/>
      <c r="F51" s="20"/>
      <c r="G51" s="20"/>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78</v>
      </c>
      <c r="C52" s="20"/>
      <c r="D52" s="20"/>
      <c r="E52" s="20"/>
      <c r="F52" s="20"/>
      <c r="G52" s="20"/>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78</v>
      </c>
      <c r="C53" s="20"/>
      <c r="D53" s="20"/>
      <c r="E53" s="20"/>
      <c r="F53" s="20"/>
      <c r="G53" s="20"/>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78</v>
      </c>
      <c r="C54" s="20"/>
      <c r="D54" s="20"/>
      <c r="E54" s="20"/>
      <c r="F54" s="20"/>
      <c r="G54" s="20"/>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78</v>
      </c>
      <c r="C55" s="20"/>
      <c r="D55" s="20"/>
      <c r="E55" s="20"/>
      <c r="F55" s="20"/>
      <c r="G55" s="20"/>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78</v>
      </c>
      <c r="C56" s="20"/>
      <c r="D56" s="20"/>
      <c r="E56" s="20"/>
      <c r="F56" s="20"/>
      <c r="G56" s="20"/>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78</v>
      </c>
      <c r="C57" s="20"/>
      <c r="D57" s="20"/>
      <c r="E57" s="20"/>
      <c r="F57" s="20"/>
      <c r="G57" s="20"/>
      <c r="H57" s="25" t="s">
        <v>38</v>
      </c>
      <c r="I57" s="20"/>
      <c r="J57" s="20"/>
      <c r="K57" s="20"/>
      <c r="L57" s="20"/>
      <c r="M57" s="20"/>
      <c r="N57" s="20"/>
      <c r="O57" s="20"/>
      <c r="P57" s="35"/>
      <c r="Q57" s="20"/>
      <c r="R57" s="15"/>
      <c r="S57" s="15"/>
      <c r="T57" s="15"/>
      <c r="U57" s="15"/>
      <c r="V57" s="15"/>
      <c r="W57" s="15"/>
      <c r="X57" s="15"/>
      <c r="Y57" s="15"/>
      <c r="Z57" s="15"/>
      <c r="AA57" s="15"/>
    </row>
    <row r="58" spans="1:27" ht="178.5">
      <c r="A58" s="272">
        <v>45693</v>
      </c>
      <c r="B58" s="76" t="s">
        <v>640</v>
      </c>
      <c r="C58" s="20" t="s">
        <v>18</v>
      </c>
      <c r="D58" s="20" t="s">
        <v>19</v>
      </c>
      <c r="E58" s="20"/>
      <c r="F58" s="32" t="s">
        <v>1435</v>
      </c>
      <c r="G58" s="20" t="s">
        <v>1436</v>
      </c>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76" t="s">
        <v>640</v>
      </c>
      <c r="C59" s="20"/>
      <c r="D59" s="20"/>
      <c r="E59" s="20"/>
      <c r="F59" s="20"/>
      <c r="G59" s="20"/>
      <c r="H59" s="35" t="s">
        <v>22</v>
      </c>
      <c r="I59" s="20"/>
      <c r="J59" s="20"/>
      <c r="K59" s="20"/>
      <c r="L59" s="20"/>
      <c r="M59" s="20"/>
      <c r="N59" s="20"/>
      <c r="O59" s="20"/>
      <c r="P59" s="20"/>
      <c r="Q59" s="20"/>
      <c r="R59" s="15"/>
      <c r="S59" s="15"/>
      <c r="T59" s="15"/>
      <c r="U59" s="15"/>
      <c r="V59" s="15"/>
      <c r="W59" s="15"/>
      <c r="X59" s="15"/>
      <c r="Y59" s="15"/>
      <c r="Z59" s="15"/>
      <c r="AA59" s="15"/>
    </row>
    <row r="60" spans="1:27" ht="25.5">
      <c r="A60" s="273"/>
      <c r="B60" s="76" t="s">
        <v>640</v>
      </c>
      <c r="C60" s="20" t="s">
        <v>102</v>
      </c>
      <c r="D60" s="20" t="s">
        <v>19</v>
      </c>
      <c r="E60" s="83"/>
      <c r="F60" s="145" t="s">
        <v>1437</v>
      </c>
      <c r="G60" s="76" t="s">
        <v>1438</v>
      </c>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76" t="s">
        <v>640</v>
      </c>
      <c r="C61" s="20"/>
      <c r="D61" s="20"/>
      <c r="E61" s="20"/>
      <c r="F61" s="20"/>
      <c r="G61" s="20"/>
      <c r="H61" s="35" t="s">
        <v>25</v>
      </c>
      <c r="I61" s="20"/>
      <c r="J61" s="20"/>
      <c r="K61" s="20"/>
      <c r="L61" s="20"/>
      <c r="M61" s="20"/>
      <c r="N61" s="20"/>
      <c r="O61" s="20"/>
      <c r="P61" s="20"/>
      <c r="Q61" s="20"/>
      <c r="R61" s="15"/>
      <c r="S61" s="15"/>
      <c r="T61" s="15"/>
      <c r="U61" s="15"/>
      <c r="V61" s="15"/>
      <c r="W61" s="15"/>
      <c r="X61" s="15"/>
      <c r="Y61" s="15"/>
      <c r="Z61" s="15"/>
      <c r="AA61" s="15"/>
    </row>
    <row r="62" spans="1:27" ht="25.5">
      <c r="A62" s="273"/>
      <c r="B62" s="76" t="s">
        <v>78</v>
      </c>
      <c r="C62" s="20" t="s">
        <v>18</v>
      </c>
      <c r="D62" s="20" t="s">
        <v>19</v>
      </c>
      <c r="E62" s="20"/>
      <c r="F62" s="20"/>
      <c r="G62" s="20" t="s">
        <v>1439</v>
      </c>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78</v>
      </c>
      <c r="C63" s="20"/>
      <c r="D63" s="20"/>
      <c r="E63" s="20"/>
      <c r="F63" s="20"/>
      <c r="G63" s="76"/>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78</v>
      </c>
      <c r="C64" s="20" t="s">
        <v>18</v>
      </c>
      <c r="D64" s="20" t="s">
        <v>19</v>
      </c>
      <c r="E64" s="20"/>
      <c r="F64" s="20" t="s">
        <v>1440</v>
      </c>
      <c r="G64" s="20" t="s">
        <v>1441</v>
      </c>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78</v>
      </c>
      <c r="C65" s="20" t="s">
        <v>18</v>
      </c>
      <c r="D65" s="20" t="s">
        <v>19</v>
      </c>
      <c r="E65" s="85"/>
      <c r="F65" s="86"/>
      <c r="G65" s="20" t="s">
        <v>1442</v>
      </c>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1119</v>
      </c>
      <c r="C66" s="20" t="s">
        <v>18</v>
      </c>
      <c r="D66" s="20" t="s">
        <v>19</v>
      </c>
      <c r="E66" s="20"/>
      <c r="F66" s="20" t="s">
        <v>1443</v>
      </c>
      <c r="G66" s="20" t="s">
        <v>1444</v>
      </c>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1119</v>
      </c>
      <c r="C67" s="20"/>
      <c r="D67" s="20"/>
      <c r="E67" s="20"/>
      <c r="F67" s="20"/>
      <c r="G67" s="76"/>
      <c r="H67" s="38" t="s">
        <v>34</v>
      </c>
      <c r="I67" s="20"/>
      <c r="J67" s="20"/>
      <c r="K67" s="20"/>
      <c r="L67" s="20"/>
      <c r="M67" s="20"/>
      <c r="N67" s="20"/>
      <c r="O67" s="20"/>
      <c r="P67" s="35"/>
      <c r="Q67" s="20"/>
      <c r="R67" s="15"/>
      <c r="S67" s="15"/>
      <c r="T67" s="15"/>
      <c r="U67" s="15"/>
      <c r="V67" s="15"/>
      <c r="W67" s="15"/>
      <c r="X67" s="15"/>
      <c r="Y67" s="15"/>
      <c r="Z67" s="15"/>
      <c r="AA67" s="15"/>
    </row>
    <row r="68" spans="1:27" ht="12.75">
      <c r="A68" s="273"/>
      <c r="B68" s="76" t="s">
        <v>1119</v>
      </c>
      <c r="C68" s="20"/>
      <c r="D68" s="20"/>
      <c r="E68" s="20"/>
      <c r="F68" s="20"/>
      <c r="G68" s="76"/>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76" t="s">
        <v>1119</v>
      </c>
      <c r="C69" s="20"/>
      <c r="D69" s="20"/>
      <c r="E69" s="20"/>
      <c r="F69" s="20"/>
      <c r="G69" s="20"/>
      <c r="H69" s="38" t="s">
        <v>36</v>
      </c>
      <c r="I69" s="20"/>
      <c r="J69" s="20"/>
      <c r="K69" s="20"/>
      <c r="L69" s="20"/>
      <c r="M69" s="20"/>
      <c r="N69" s="20"/>
      <c r="O69" s="20"/>
      <c r="P69" s="35"/>
      <c r="Q69" s="20"/>
      <c r="R69" s="15"/>
      <c r="S69" s="15"/>
      <c r="T69" s="15"/>
      <c r="U69" s="15"/>
      <c r="V69" s="15"/>
      <c r="W69" s="15"/>
      <c r="X69" s="15"/>
      <c r="Y69" s="15"/>
      <c r="Z69" s="15"/>
      <c r="AA69" s="15"/>
    </row>
    <row r="70" spans="1:27" ht="12.75">
      <c r="A70" s="273"/>
      <c r="B70" s="76" t="s">
        <v>78</v>
      </c>
      <c r="C70" s="20"/>
      <c r="D70" s="20"/>
      <c r="E70" s="20"/>
      <c r="F70" s="20"/>
      <c r="G70" s="20"/>
      <c r="H70" s="38" t="s">
        <v>37</v>
      </c>
      <c r="I70" s="20"/>
      <c r="J70" s="20"/>
      <c r="K70" s="20"/>
      <c r="L70" s="20"/>
      <c r="M70" s="20"/>
      <c r="N70" s="20"/>
      <c r="O70" s="20"/>
      <c r="P70" s="35"/>
      <c r="Q70" s="20"/>
      <c r="R70" s="15"/>
      <c r="S70" s="15"/>
      <c r="T70" s="15"/>
      <c r="U70" s="15"/>
      <c r="V70" s="15"/>
      <c r="W70" s="15"/>
      <c r="X70" s="15"/>
      <c r="Y70" s="15"/>
      <c r="Z70" s="15"/>
      <c r="AA70" s="15"/>
    </row>
    <row r="71" spans="1:27" ht="76.5">
      <c r="A71" s="274"/>
      <c r="B71" s="76" t="s">
        <v>78</v>
      </c>
      <c r="C71" s="20" t="s">
        <v>18</v>
      </c>
      <c r="D71" s="20" t="s">
        <v>19</v>
      </c>
      <c r="E71" s="20"/>
      <c r="F71" s="20" t="s">
        <v>1445</v>
      </c>
      <c r="G71" s="20" t="s">
        <v>1446</v>
      </c>
      <c r="H71" s="35" t="s">
        <v>38</v>
      </c>
      <c r="I71" s="20"/>
      <c r="J71" s="20"/>
      <c r="K71" s="20"/>
      <c r="L71" s="20"/>
      <c r="M71" s="20"/>
      <c r="N71" s="20"/>
      <c r="O71" s="20"/>
      <c r="P71" s="35"/>
      <c r="Q71" s="20"/>
      <c r="R71" s="15"/>
      <c r="S71" s="15"/>
      <c r="T71" s="15"/>
      <c r="U71" s="15"/>
      <c r="V71" s="15"/>
      <c r="W71" s="15"/>
      <c r="X71" s="15"/>
      <c r="Y71" s="15"/>
      <c r="Z71" s="15"/>
      <c r="AA71" s="15"/>
    </row>
    <row r="72" spans="1:27" ht="12.75">
      <c r="A72" s="280">
        <v>45694</v>
      </c>
      <c r="B72" s="76" t="s">
        <v>640</v>
      </c>
      <c r="C72" s="20"/>
      <c r="D72" s="20"/>
      <c r="E72" s="20"/>
      <c r="F72" s="20"/>
      <c r="G72" s="119"/>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76" t="s">
        <v>640</v>
      </c>
      <c r="C73" s="20"/>
      <c r="D73" s="20"/>
      <c r="E73" s="20"/>
      <c r="F73" s="20"/>
      <c r="G73" s="20"/>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76" t="s">
        <v>640</v>
      </c>
      <c r="C74" s="20"/>
      <c r="D74" s="20"/>
      <c r="E74" s="20"/>
      <c r="F74" s="20"/>
      <c r="G74" s="20"/>
      <c r="H74" s="35" t="s">
        <v>24</v>
      </c>
      <c r="I74" s="20"/>
      <c r="J74" s="20"/>
      <c r="K74" s="20"/>
      <c r="L74" s="20"/>
      <c r="M74" s="20"/>
      <c r="N74" s="20"/>
      <c r="O74" s="20"/>
      <c r="P74" s="20"/>
      <c r="Q74" s="20"/>
      <c r="R74" s="15"/>
      <c r="S74" s="15"/>
      <c r="T74" s="15"/>
      <c r="U74" s="15"/>
      <c r="V74" s="15"/>
      <c r="W74" s="15"/>
      <c r="X74" s="15"/>
      <c r="Y74" s="15"/>
      <c r="Z74" s="15"/>
      <c r="AA74" s="15"/>
    </row>
    <row r="75" spans="1:27" ht="140.25">
      <c r="A75" s="273"/>
      <c r="B75" s="76" t="s">
        <v>640</v>
      </c>
      <c r="C75" s="20" t="s">
        <v>54</v>
      </c>
      <c r="D75" s="20" t="s">
        <v>19</v>
      </c>
      <c r="E75" s="20" t="s">
        <v>1447</v>
      </c>
      <c r="F75" s="20" t="s">
        <v>1421</v>
      </c>
      <c r="G75" s="20" t="s">
        <v>1448</v>
      </c>
      <c r="H75" s="35" t="s">
        <v>25</v>
      </c>
      <c r="I75" s="20"/>
      <c r="J75" s="20"/>
      <c r="K75" s="20"/>
      <c r="L75" s="20"/>
      <c r="M75" s="20"/>
      <c r="N75" s="20"/>
      <c r="O75" s="20"/>
      <c r="P75" s="20"/>
      <c r="Q75" s="20"/>
      <c r="R75" s="15"/>
      <c r="S75" s="15"/>
      <c r="T75" s="15"/>
      <c r="U75" s="15"/>
      <c r="V75" s="15"/>
      <c r="W75" s="15"/>
      <c r="X75" s="15"/>
      <c r="Y75" s="15"/>
      <c r="Z75" s="15"/>
      <c r="AA75" s="15"/>
    </row>
    <row r="76" spans="1:27" ht="89.25">
      <c r="A76" s="273"/>
      <c r="B76" s="76" t="s">
        <v>1119</v>
      </c>
      <c r="C76" s="20" t="s">
        <v>638</v>
      </c>
      <c r="D76" s="20" t="s">
        <v>19</v>
      </c>
      <c r="E76" s="20" t="s">
        <v>1449</v>
      </c>
      <c r="F76" s="20" t="s">
        <v>1450</v>
      </c>
      <c r="G76" s="76" t="s">
        <v>1451</v>
      </c>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1119</v>
      </c>
      <c r="C77" s="20" t="s">
        <v>18</v>
      </c>
      <c r="D77" s="20" t="s">
        <v>19</v>
      </c>
      <c r="E77" s="20"/>
      <c r="F77" s="20" t="s">
        <v>1452</v>
      </c>
      <c r="G77" s="20" t="s">
        <v>1453</v>
      </c>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1119</v>
      </c>
      <c r="C78" s="20" t="s">
        <v>18</v>
      </c>
      <c r="D78" s="20" t="s">
        <v>19</v>
      </c>
      <c r="E78" s="20"/>
      <c r="F78" s="20" t="s">
        <v>1454</v>
      </c>
      <c r="G78" s="76" t="s">
        <v>1455</v>
      </c>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1119</v>
      </c>
      <c r="C79" s="20"/>
      <c r="D79" s="20"/>
      <c r="E79" s="20"/>
      <c r="F79" s="20"/>
      <c r="G79" s="76"/>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1119</v>
      </c>
      <c r="C80" s="20"/>
      <c r="D80" s="20"/>
      <c r="E80" s="20"/>
      <c r="F80" s="20"/>
      <c r="G80" s="20"/>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522</v>
      </c>
      <c r="C81" s="20"/>
      <c r="D81" s="20"/>
      <c r="E81" s="20"/>
      <c r="F81" s="20"/>
      <c r="G81" s="20"/>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76" t="s">
        <v>522</v>
      </c>
      <c r="C82" s="20"/>
      <c r="D82" s="20"/>
      <c r="E82" s="20"/>
      <c r="F82" s="20"/>
      <c r="G82" s="20"/>
      <c r="H82" s="38" t="s">
        <v>35</v>
      </c>
      <c r="I82" s="20"/>
      <c r="J82" s="20"/>
      <c r="K82" s="20"/>
      <c r="L82" s="20"/>
      <c r="M82" s="20"/>
      <c r="N82" s="20"/>
      <c r="O82" s="20"/>
      <c r="P82" s="20"/>
      <c r="Q82" s="20"/>
      <c r="R82" s="15"/>
      <c r="S82" s="15"/>
      <c r="T82" s="15"/>
      <c r="U82" s="15"/>
      <c r="V82" s="15"/>
      <c r="W82" s="15"/>
      <c r="X82" s="15"/>
      <c r="Y82" s="15"/>
      <c r="Z82" s="15"/>
      <c r="AA82" s="15"/>
    </row>
    <row r="83" spans="1:27" ht="17.25" customHeight="1">
      <c r="A83" s="273"/>
      <c r="B83" s="76" t="s">
        <v>522</v>
      </c>
      <c r="C83" s="20" t="s">
        <v>41</v>
      </c>
      <c r="D83" s="20" t="s">
        <v>19</v>
      </c>
      <c r="E83" s="20"/>
      <c r="F83" s="20"/>
      <c r="G83" s="20" t="s">
        <v>1456</v>
      </c>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78</v>
      </c>
      <c r="C84" s="20" t="s">
        <v>41</v>
      </c>
      <c r="D84" s="20" t="s">
        <v>19</v>
      </c>
      <c r="E84" s="83"/>
      <c r="F84" s="20"/>
      <c r="G84" s="20" t="s">
        <v>1457</v>
      </c>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78</v>
      </c>
      <c r="C85" s="20"/>
      <c r="D85" s="20"/>
      <c r="E85" s="20"/>
      <c r="F85" s="20"/>
      <c r="G85" s="76"/>
      <c r="H85" s="35" t="s">
        <v>38</v>
      </c>
      <c r="I85" s="20"/>
      <c r="J85" s="20"/>
      <c r="K85" s="20"/>
      <c r="L85" s="20"/>
      <c r="M85" s="20"/>
      <c r="N85" s="20"/>
      <c r="O85" s="20"/>
      <c r="P85" s="20"/>
      <c r="Q85" s="20"/>
      <c r="R85" s="15"/>
      <c r="S85" s="15"/>
      <c r="T85" s="15"/>
      <c r="U85" s="15"/>
      <c r="V85" s="15"/>
      <c r="W85" s="15"/>
      <c r="X85" s="15"/>
      <c r="Y85" s="15"/>
      <c r="Z85" s="15"/>
      <c r="AA85" s="15"/>
    </row>
    <row r="86" spans="1:27" ht="12.75">
      <c r="A86" s="272">
        <v>45695</v>
      </c>
      <c r="B86" s="76" t="s">
        <v>640</v>
      </c>
      <c r="C86" s="20"/>
      <c r="D86" s="20"/>
      <c r="E86" s="20"/>
      <c r="F86" s="20"/>
      <c r="G86" s="20"/>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640</v>
      </c>
      <c r="C87" s="20"/>
      <c r="D87" s="20"/>
      <c r="E87" s="20"/>
      <c r="F87" s="20"/>
      <c r="G87" s="20"/>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640</v>
      </c>
      <c r="C88" s="20"/>
      <c r="D88" s="20"/>
      <c r="E88" s="20"/>
      <c r="F88" s="20"/>
      <c r="G88" s="20"/>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640</v>
      </c>
      <c r="C89" s="20" t="s">
        <v>54</v>
      </c>
      <c r="D89" s="20" t="s">
        <v>19</v>
      </c>
      <c r="E89" s="20" t="s">
        <v>1458</v>
      </c>
      <c r="F89" s="20"/>
      <c r="G89" s="20" t="s">
        <v>1459</v>
      </c>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76" t="s">
        <v>1119</v>
      </c>
      <c r="C90" s="20"/>
      <c r="D90" s="20"/>
      <c r="E90" s="20"/>
      <c r="F90" s="20"/>
      <c r="G90" s="20"/>
      <c r="H90" s="35" t="s">
        <v>26</v>
      </c>
      <c r="I90" s="20"/>
      <c r="J90" s="20"/>
      <c r="K90" s="20"/>
      <c r="L90" s="20"/>
      <c r="M90" s="20"/>
      <c r="N90" s="20"/>
      <c r="O90" s="20"/>
      <c r="P90" s="20"/>
      <c r="Q90" s="20"/>
      <c r="R90" s="15"/>
      <c r="S90" s="15"/>
      <c r="T90" s="15"/>
      <c r="U90" s="15"/>
      <c r="V90" s="15"/>
      <c r="W90" s="15"/>
      <c r="X90" s="15"/>
      <c r="Y90" s="15"/>
      <c r="Z90" s="15"/>
      <c r="AA90" s="15"/>
    </row>
    <row r="91" spans="1:27" ht="12.75">
      <c r="A91" s="273"/>
      <c r="B91" s="76" t="s">
        <v>1119</v>
      </c>
      <c r="C91" s="20"/>
      <c r="D91" s="20"/>
      <c r="E91" s="20"/>
      <c r="F91" s="20"/>
      <c r="G91" s="20"/>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1119</v>
      </c>
      <c r="C92" s="20"/>
      <c r="D92" s="20"/>
      <c r="E92" s="20"/>
      <c r="F92" s="20"/>
      <c r="G92" s="20"/>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1119</v>
      </c>
      <c r="C93" s="20"/>
      <c r="D93" s="20"/>
      <c r="E93" s="20"/>
      <c r="F93" s="78"/>
      <c r="G93" s="20"/>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522</v>
      </c>
      <c r="C94" s="20"/>
      <c r="D94" s="20"/>
      <c r="E94" s="20"/>
      <c r="F94" s="20"/>
      <c r="G94" s="20"/>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522</v>
      </c>
      <c r="C95" s="20"/>
      <c r="D95" s="20"/>
      <c r="E95" s="20"/>
      <c r="F95" s="20"/>
      <c r="G95" s="20"/>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76" t="s">
        <v>522</v>
      </c>
      <c r="C96" s="20"/>
      <c r="D96" s="20"/>
      <c r="E96" s="20"/>
      <c r="F96" s="20"/>
      <c r="G96" s="20"/>
      <c r="H96" s="38" t="s">
        <v>35</v>
      </c>
      <c r="I96" s="20"/>
      <c r="J96" s="20"/>
      <c r="K96" s="20"/>
      <c r="L96" s="20"/>
      <c r="M96" s="20"/>
      <c r="N96" s="20"/>
      <c r="O96" s="20"/>
      <c r="P96" s="20"/>
      <c r="Q96" s="20"/>
      <c r="R96" s="15"/>
      <c r="S96" s="15"/>
      <c r="T96" s="15"/>
      <c r="U96" s="15"/>
      <c r="V96" s="15"/>
      <c r="W96" s="15"/>
      <c r="X96" s="15"/>
      <c r="Y96" s="15"/>
      <c r="Z96" s="15"/>
      <c r="AA96" s="15"/>
    </row>
    <row r="97" spans="1:27" ht="12.75">
      <c r="A97" s="273"/>
      <c r="B97" s="76" t="s">
        <v>522</v>
      </c>
      <c r="C97" s="20"/>
      <c r="D97" s="20"/>
      <c r="E97" s="20"/>
      <c r="F97" s="20"/>
      <c r="G97" s="20"/>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78</v>
      </c>
      <c r="C98" s="20"/>
      <c r="D98" s="20"/>
      <c r="E98" s="20"/>
      <c r="F98" s="20"/>
      <c r="G98" s="20"/>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78</v>
      </c>
      <c r="C99" s="20"/>
      <c r="D99" s="20"/>
      <c r="E99" s="20"/>
      <c r="F99" s="20"/>
      <c r="G99" s="20"/>
      <c r="H99" s="35" t="s">
        <v>38</v>
      </c>
      <c r="I99" s="20"/>
      <c r="J99" s="20"/>
      <c r="K99" s="20"/>
      <c r="L99" s="20"/>
      <c r="M99" s="20"/>
      <c r="N99" s="20"/>
      <c r="O99" s="20"/>
      <c r="P99" s="20"/>
      <c r="Q99" s="20"/>
      <c r="R99" s="15"/>
      <c r="S99" s="15"/>
      <c r="T99" s="15"/>
      <c r="U99" s="15"/>
      <c r="V99" s="15"/>
      <c r="W99" s="15"/>
      <c r="X99" s="15"/>
      <c r="Y99" s="15"/>
      <c r="Z99" s="15"/>
      <c r="AA99" s="15"/>
    </row>
    <row r="100" spans="1:27" ht="12.75">
      <c r="A100" s="272">
        <v>45696</v>
      </c>
      <c r="B100" s="76" t="s">
        <v>522</v>
      </c>
      <c r="C100" s="20"/>
      <c r="D100" s="20"/>
      <c r="E100" s="20"/>
      <c r="F100" s="20"/>
      <c r="G100" s="20"/>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522</v>
      </c>
      <c r="C101" s="20"/>
      <c r="D101" s="20"/>
      <c r="E101" s="20"/>
      <c r="F101" s="20"/>
      <c r="G101" s="20"/>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522</v>
      </c>
      <c r="C102" s="20"/>
      <c r="D102" s="20"/>
      <c r="E102" s="20"/>
      <c r="F102" s="20"/>
      <c r="G102" s="20"/>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522</v>
      </c>
      <c r="C103" s="20"/>
      <c r="D103" s="20"/>
      <c r="E103" s="78"/>
      <c r="F103" s="88"/>
      <c r="G103" s="20"/>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1119</v>
      </c>
      <c r="C104" s="20"/>
      <c r="D104" s="20"/>
      <c r="E104" s="20"/>
      <c r="F104" s="20"/>
      <c r="G104" s="20"/>
      <c r="H104" s="35" t="s">
        <v>26</v>
      </c>
      <c r="I104" s="20"/>
      <c r="J104" s="20"/>
      <c r="K104" s="20"/>
      <c r="L104" s="20"/>
      <c r="M104" s="20"/>
      <c r="N104" s="20"/>
      <c r="O104" s="20"/>
      <c r="P104" s="20"/>
      <c r="Q104" s="20"/>
      <c r="R104" s="15"/>
      <c r="S104" s="15"/>
      <c r="T104" s="15"/>
      <c r="U104" s="15"/>
      <c r="V104" s="15"/>
      <c r="W104" s="15"/>
      <c r="X104" s="15"/>
      <c r="Y104" s="15"/>
      <c r="Z104" s="15"/>
      <c r="AA104" s="15"/>
    </row>
    <row r="105" spans="1:27" ht="89.25">
      <c r="A105" s="273"/>
      <c r="B105" s="76" t="s">
        <v>1119</v>
      </c>
      <c r="C105" s="20" t="s">
        <v>18</v>
      </c>
      <c r="D105" s="20" t="s">
        <v>19</v>
      </c>
      <c r="E105" s="20"/>
      <c r="F105" s="20" t="s">
        <v>1460</v>
      </c>
      <c r="G105" s="20" t="s">
        <v>1461</v>
      </c>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1119</v>
      </c>
      <c r="C106" s="20"/>
      <c r="D106" s="20"/>
      <c r="E106" s="20"/>
      <c r="F106" s="20"/>
      <c r="G106" s="20"/>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78</v>
      </c>
      <c r="C107" s="20"/>
      <c r="D107" s="20"/>
      <c r="E107" s="20"/>
      <c r="F107" s="20"/>
      <c r="G107" s="20"/>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76" t="s">
        <v>78</v>
      </c>
      <c r="C108" s="20"/>
      <c r="D108" s="20"/>
      <c r="E108" s="20"/>
      <c r="F108" s="20"/>
      <c r="G108" s="20"/>
      <c r="H108" s="35" t="s">
        <v>30</v>
      </c>
      <c r="I108" s="20"/>
      <c r="J108" s="20"/>
      <c r="K108" s="20"/>
      <c r="L108" s="20"/>
      <c r="M108" s="20"/>
      <c r="N108" s="20"/>
      <c r="O108" s="20"/>
      <c r="P108" s="20"/>
      <c r="Q108" s="20"/>
      <c r="R108" s="15"/>
      <c r="S108" s="15"/>
      <c r="T108" s="15"/>
      <c r="U108" s="15"/>
      <c r="V108" s="15"/>
      <c r="W108" s="15"/>
      <c r="X108" s="15"/>
      <c r="Y108" s="15"/>
      <c r="Z108" s="15"/>
      <c r="AA108" s="15"/>
    </row>
    <row r="109" spans="1:27" ht="12.75">
      <c r="A109" s="273"/>
      <c r="B109" s="76" t="s">
        <v>522</v>
      </c>
      <c r="C109" s="20"/>
      <c r="D109" s="20"/>
      <c r="E109" s="20"/>
      <c r="F109" s="20"/>
      <c r="G109" s="76"/>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522</v>
      </c>
      <c r="C110" s="20"/>
      <c r="D110" s="20"/>
      <c r="E110" s="20"/>
      <c r="F110" s="20"/>
      <c r="G110" s="20"/>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522</v>
      </c>
      <c r="C111" s="20"/>
      <c r="D111" s="20"/>
      <c r="E111" s="20"/>
      <c r="F111" s="20"/>
      <c r="G111" s="76"/>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522</v>
      </c>
      <c r="C112" s="20"/>
      <c r="D112" s="20"/>
      <c r="E112" s="20"/>
      <c r="F112" s="20"/>
      <c r="G112" s="20"/>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522</v>
      </c>
      <c r="C113" s="20"/>
      <c r="D113" s="20"/>
      <c r="E113" s="20"/>
      <c r="F113" s="20"/>
      <c r="G113" s="20"/>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45697</v>
      </c>
      <c r="B114" s="76" t="s">
        <v>78</v>
      </c>
      <c r="C114" s="20"/>
      <c r="D114" s="20"/>
      <c r="E114" s="20"/>
      <c r="F114" s="20"/>
      <c r="G114" s="20"/>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78</v>
      </c>
      <c r="C115" s="20"/>
      <c r="D115" s="20"/>
      <c r="E115" s="20"/>
      <c r="F115" s="20"/>
      <c r="G115" s="20"/>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78</v>
      </c>
      <c r="C116" s="20"/>
      <c r="D116" s="20"/>
      <c r="E116" s="20"/>
      <c r="F116" s="20"/>
      <c r="G116" s="20"/>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78</v>
      </c>
      <c r="C117" s="20"/>
      <c r="D117" s="20"/>
      <c r="E117" s="20"/>
      <c r="F117" s="20"/>
      <c r="G117" s="119"/>
      <c r="H117" s="35" t="s">
        <v>25</v>
      </c>
      <c r="I117" s="20"/>
      <c r="J117" s="20"/>
      <c r="K117" s="20"/>
      <c r="L117" s="20"/>
      <c r="M117" s="20"/>
      <c r="N117" s="20"/>
      <c r="O117" s="20"/>
      <c r="P117" s="20"/>
      <c r="Q117" s="20"/>
      <c r="R117" s="15"/>
      <c r="S117" s="15"/>
      <c r="T117" s="15"/>
      <c r="U117" s="15"/>
      <c r="V117" s="15"/>
      <c r="W117" s="15"/>
      <c r="X117" s="15"/>
      <c r="Y117" s="15"/>
      <c r="Z117" s="15"/>
      <c r="AA117" s="15"/>
    </row>
    <row r="118" spans="1:27" ht="18.75" customHeight="1">
      <c r="A118" s="273"/>
      <c r="B118" s="76" t="s">
        <v>1119</v>
      </c>
      <c r="C118" s="20"/>
      <c r="D118" s="20"/>
      <c r="E118" s="20"/>
      <c r="G118" s="20"/>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76" t="s">
        <v>1119</v>
      </c>
      <c r="C119" s="20"/>
      <c r="D119" s="20"/>
      <c r="E119" s="20"/>
      <c r="F119" s="20"/>
      <c r="G119" s="20"/>
      <c r="H119" s="35" t="s">
        <v>27</v>
      </c>
      <c r="I119" s="20"/>
      <c r="J119" s="20"/>
      <c r="K119" s="20"/>
      <c r="L119" s="20"/>
      <c r="M119" s="20"/>
      <c r="N119" s="20"/>
      <c r="O119" s="20"/>
      <c r="P119" s="20"/>
      <c r="Q119" s="20"/>
      <c r="R119" s="15"/>
      <c r="S119" s="15"/>
      <c r="T119" s="15"/>
      <c r="U119" s="15"/>
      <c r="V119" s="15"/>
      <c r="W119" s="15"/>
      <c r="X119" s="15"/>
      <c r="Y119" s="15"/>
      <c r="Z119" s="15"/>
      <c r="AA119" s="15"/>
    </row>
    <row r="120" spans="1:27" ht="12.75">
      <c r="A120" s="273"/>
      <c r="B120" s="76" t="s">
        <v>1119</v>
      </c>
      <c r="C120" s="20"/>
      <c r="D120" s="20"/>
      <c r="E120" s="20"/>
      <c r="F120" s="20"/>
      <c r="G120" s="20"/>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1119</v>
      </c>
      <c r="C121" s="20"/>
      <c r="D121" s="20"/>
      <c r="E121" s="47"/>
      <c r="F121" s="47"/>
      <c r="G121" s="20"/>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78</v>
      </c>
      <c r="C122" s="20"/>
      <c r="D122" s="20"/>
      <c r="E122" s="20"/>
      <c r="F122" s="76"/>
      <c r="G122" s="76"/>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78</v>
      </c>
      <c r="C123" s="20"/>
      <c r="D123" s="20"/>
      <c r="E123" s="20"/>
      <c r="F123" s="20"/>
      <c r="G123" s="20"/>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78</v>
      </c>
      <c r="C124" s="20"/>
      <c r="D124" s="20"/>
      <c r="E124" s="20"/>
      <c r="F124" s="20"/>
      <c r="G124" s="20"/>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78</v>
      </c>
      <c r="C125" s="20"/>
      <c r="D125" s="20"/>
      <c r="E125" s="20"/>
      <c r="F125" s="20"/>
      <c r="G125" s="20"/>
      <c r="H125" s="38" t="s">
        <v>36</v>
      </c>
      <c r="I125" s="20"/>
      <c r="J125" s="20"/>
      <c r="K125" s="20"/>
      <c r="L125" s="20"/>
      <c r="M125" s="20"/>
      <c r="N125" s="20"/>
      <c r="O125" s="20"/>
      <c r="P125" s="20"/>
      <c r="Q125" s="20"/>
      <c r="R125" s="15"/>
      <c r="S125" s="15"/>
      <c r="T125" s="15"/>
      <c r="U125" s="15"/>
      <c r="V125" s="15"/>
      <c r="W125" s="15"/>
      <c r="X125" s="15"/>
      <c r="Y125" s="15"/>
      <c r="Z125" s="15"/>
      <c r="AA125" s="15"/>
    </row>
    <row r="126" spans="1:27" ht="102">
      <c r="A126" s="273"/>
      <c r="B126" s="76" t="s">
        <v>78</v>
      </c>
      <c r="C126" s="20" t="s">
        <v>41</v>
      </c>
      <c r="D126" s="20" t="s">
        <v>19</v>
      </c>
      <c r="E126" s="20"/>
      <c r="F126" s="20" t="s">
        <v>1462</v>
      </c>
      <c r="G126" s="20" t="s">
        <v>1463</v>
      </c>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78</v>
      </c>
      <c r="C127" s="20"/>
      <c r="D127" s="20"/>
      <c r="E127" s="20"/>
      <c r="F127" s="78"/>
      <c r="G127" s="20"/>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45698</v>
      </c>
      <c r="B128" s="76" t="s">
        <v>640</v>
      </c>
      <c r="C128" s="20"/>
      <c r="D128" s="20"/>
      <c r="E128" s="20"/>
      <c r="F128" s="20"/>
      <c r="G128" s="20"/>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640</v>
      </c>
      <c r="C129" s="20"/>
      <c r="D129" s="20"/>
      <c r="E129" s="20"/>
      <c r="F129" s="20"/>
      <c r="G129" s="20"/>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640</v>
      </c>
      <c r="C130" s="20"/>
      <c r="D130" s="20"/>
      <c r="E130" s="20"/>
      <c r="F130" s="20"/>
      <c r="G130" s="20"/>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640</v>
      </c>
      <c r="C131" s="20"/>
      <c r="D131" s="20"/>
      <c r="E131" s="20"/>
      <c r="F131" s="20"/>
      <c r="G131" s="20"/>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78</v>
      </c>
      <c r="C132" s="20" t="s">
        <v>54</v>
      </c>
      <c r="D132" s="20" t="s">
        <v>19</v>
      </c>
      <c r="E132" s="20"/>
      <c r="F132" s="20"/>
      <c r="G132" s="76" t="s">
        <v>1464</v>
      </c>
      <c r="H132" s="35" t="s">
        <v>26</v>
      </c>
      <c r="I132" s="20"/>
      <c r="J132" s="20"/>
      <c r="K132" s="20"/>
      <c r="L132" s="20"/>
      <c r="M132" s="20"/>
      <c r="N132" s="20"/>
      <c r="O132" s="20"/>
      <c r="P132" s="20"/>
      <c r="Q132" s="20"/>
      <c r="R132" s="15"/>
      <c r="S132" s="15"/>
      <c r="T132" s="15"/>
      <c r="U132" s="15"/>
      <c r="V132" s="15"/>
      <c r="W132" s="15"/>
      <c r="X132" s="15"/>
      <c r="Y132" s="15"/>
      <c r="Z132" s="15"/>
      <c r="AA132" s="15"/>
    </row>
    <row r="133" spans="1:27" ht="25.5">
      <c r="A133" s="273"/>
      <c r="B133" s="76" t="s">
        <v>78</v>
      </c>
      <c r="C133" s="20" t="s">
        <v>54</v>
      </c>
      <c r="D133" s="20" t="s">
        <v>19</v>
      </c>
      <c r="E133" s="20"/>
      <c r="F133" s="20"/>
      <c r="G133" s="20" t="s">
        <v>1465</v>
      </c>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78</v>
      </c>
      <c r="C134" s="20" t="s">
        <v>54</v>
      </c>
      <c r="D134" s="20" t="s">
        <v>19</v>
      </c>
      <c r="E134" s="20"/>
      <c r="F134" s="20"/>
      <c r="G134" s="20" t="s">
        <v>1422</v>
      </c>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522</v>
      </c>
      <c r="C135" s="20"/>
      <c r="D135" s="20"/>
      <c r="E135" s="20"/>
      <c r="F135" s="20"/>
      <c r="G135" s="20"/>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522</v>
      </c>
      <c r="C136" s="20"/>
      <c r="D136" s="20"/>
      <c r="E136" s="20"/>
      <c r="F136" s="20"/>
      <c r="G136" s="20"/>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522</v>
      </c>
      <c r="C137" s="20"/>
      <c r="D137" s="20"/>
      <c r="E137" s="20"/>
      <c r="F137" s="20"/>
      <c r="G137" s="20"/>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522</v>
      </c>
      <c r="C138" s="20"/>
      <c r="D138" s="20"/>
      <c r="E138" s="20"/>
      <c r="F138" s="20"/>
      <c r="G138" s="20"/>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1119</v>
      </c>
      <c r="C139" s="20"/>
      <c r="D139" s="20"/>
      <c r="E139" s="78"/>
      <c r="F139" s="20"/>
      <c r="G139" s="20"/>
      <c r="H139" s="38" t="s">
        <v>36</v>
      </c>
      <c r="I139" s="20"/>
      <c r="J139" s="20"/>
      <c r="K139" s="20"/>
      <c r="L139" s="20"/>
      <c r="M139" s="20"/>
      <c r="N139" s="20"/>
      <c r="O139" s="20"/>
      <c r="P139" s="20"/>
      <c r="Q139" s="20"/>
      <c r="R139" s="15"/>
      <c r="S139" s="15"/>
      <c r="T139" s="15"/>
      <c r="U139" s="15"/>
      <c r="V139" s="15"/>
      <c r="W139" s="15"/>
      <c r="X139" s="15"/>
      <c r="Y139" s="15"/>
      <c r="Z139" s="15"/>
      <c r="AA139" s="15"/>
    </row>
    <row r="140" spans="1:27" ht="76.5">
      <c r="A140" s="273"/>
      <c r="B140" s="76" t="s">
        <v>1119</v>
      </c>
      <c r="C140" s="20" t="s">
        <v>41</v>
      </c>
      <c r="D140" s="20" t="s">
        <v>19</v>
      </c>
      <c r="E140" s="20"/>
      <c r="F140" s="20" t="s">
        <v>1466</v>
      </c>
      <c r="G140" s="76" t="s">
        <v>1467</v>
      </c>
      <c r="H140" s="38" t="s">
        <v>37</v>
      </c>
      <c r="I140" s="20"/>
      <c r="J140" s="20"/>
      <c r="K140" s="20"/>
      <c r="L140" s="20"/>
      <c r="M140" s="20"/>
      <c r="N140" s="20"/>
      <c r="O140" s="20"/>
      <c r="P140" s="20"/>
      <c r="Q140" s="20"/>
      <c r="R140" s="15"/>
      <c r="S140" s="15"/>
      <c r="T140" s="15"/>
      <c r="U140" s="15"/>
      <c r="V140" s="15"/>
      <c r="W140" s="15"/>
      <c r="X140" s="15"/>
      <c r="Y140" s="15"/>
      <c r="Z140" s="15"/>
      <c r="AA140" s="15"/>
    </row>
    <row r="141" spans="1:27" ht="25.5">
      <c r="A141" s="274"/>
      <c r="B141" s="76" t="s">
        <v>1119</v>
      </c>
      <c r="C141" s="20" t="s">
        <v>18</v>
      </c>
      <c r="D141" s="20" t="s">
        <v>19</v>
      </c>
      <c r="E141" s="20"/>
      <c r="F141" s="76" t="s">
        <v>1468</v>
      </c>
      <c r="G141" s="20" t="s">
        <v>1469</v>
      </c>
      <c r="H141" s="35" t="s">
        <v>38</v>
      </c>
      <c r="I141" s="20"/>
      <c r="J141" s="20"/>
      <c r="K141" s="20"/>
      <c r="L141" s="20"/>
      <c r="M141" s="20"/>
      <c r="N141" s="20"/>
      <c r="O141" s="20"/>
      <c r="P141" s="20"/>
      <c r="Q141" s="20"/>
      <c r="R141" s="15"/>
      <c r="S141" s="15"/>
      <c r="T141" s="15"/>
      <c r="U141" s="15"/>
      <c r="V141" s="15"/>
      <c r="W141" s="15"/>
      <c r="X141" s="15"/>
      <c r="Y141" s="15"/>
      <c r="Z141" s="15"/>
      <c r="AA141" s="15"/>
    </row>
    <row r="142" spans="1:27" ht="12.75">
      <c r="A142" s="272">
        <v>45699</v>
      </c>
      <c r="B142" s="76" t="s">
        <v>640</v>
      </c>
      <c r="C142" s="20"/>
      <c r="D142" s="20"/>
      <c r="E142" s="20"/>
      <c r="F142" s="20"/>
      <c r="G142" s="20"/>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640</v>
      </c>
      <c r="C143" s="20" t="s">
        <v>54</v>
      </c>
      <c r="D143" s="20" t="s">
        <v>19</v>
      </c>
      <c r="E143" s="20" t="s">
        <v>1470</v>
      </c>
      <c r="F143" s="20"/>
      <c r="G143" s="20" t="s">
        <v>1471</v>
      </c>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640</v>
      </c>
      <c r="C144" s="20"/>
      <c r="D144" s="20"/>
      <c r="E144" s="20"/>
      <c r="F144" s="20"/>
      <c r="G144" s="20"/>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640</v>
      </c>
      <c r="C145" s="20"/>
      <c r="D145" s="20"/>
      <c r="E145" s="20"/>
      <c r="F145" s="20"/>
      <c r="G145" s="20"/>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78</v>
      </c>
      <c r="C146" s="20"/>
      <c r="D146" s="20"/>
      <c r="E146" s="20"/>
      <c r="F146" s="20"/>
      <c r="G146" s="20"/>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78</v>
      </c>
      <c r="C147" s="20"/>
      <c r="D147" s="20"/>
      <c r="E147" s="20"/>
      <c r="F147" s="20"/>
      <c r="G147" s="20"/>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1119</v>
      </c>
      <c r="C148" s="20"/>
      <c r="D148" s="20"/>
      <c r="E148" s="20"/>
      <c r="F148" s="20"/>
      <c r="G148" s="20"/>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1119</v>
      </c>
      <c r="C149" s="20"/>
      <c r="D149" s="20"/>
      <c r="E149" s="20"/>
      <c r="F149" s="20"/>
      <c r="G149" s="20"/>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522</v>
      </c>
      <c r="C150" s="20"/>
      <c r="D150" s="20"/>
      <c r="E150" s="20"/>
      <c r="F150" s="20"/>
      <c r="G150" s="20"/>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522</v>
      </c>
      <c r="C151" s="20"/>
      <c r="D151" s="20"/>
      <c r="E151" s="20"/>
      <c r="F151" s="20"/>
      <c r="G151" s="20"/>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522</v>
      </c>
      <c r="C152" s="20"/>
      <c r="D152" s="20"/>
      <c r="E152" s="20"/>
      <c r="F152" s="20"/>
      <c r="G152" s="20"/>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522</v>
      </c>
      <c r="C153" s="20" t="s">
        <v>18</v>
      </c>
      <c r="D153" s="20" t="s">
        <v>19</v>
      </c>
      <c r="E153" s="20"/>
      <c r="F153" s="20" t="s">
        <v>1472</v>
      </c>
      <c r="G153" s="20" t="s">
        <v>1473</v>
      </c>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522</v>
      </c>
      <c r="C154" s="20" t="s">
        <v>41</v>
      </c>
      <c r="D154" s="20" t="s">
        <v>19</v>
      </c>
      <c r="E154" s="20" t="s">
        <v>1474</v>
      </c>
      <c r="F154" s="20" t="s">
        <v>1475</v>
      </c>
      <c r="G154" s="20" t="s">
        <v>1476</v>
      </c>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522</v>
      </c>
      <c r="C155" s="20"/>
      <c r="D155" s="20"/>
      <c r="E155" s="20"/>
      <c r="F155" s="20"/>
      <c r="G155" s="20"/>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45700</v>
      </c>
      <c r="B156" s="76" t="s">
        <v>640</v>
      </c>
      <c r="C156" s="20"/>
      <c r="D156" s="20"/>
      <c r="E156" s="20"/>
      <c r="F156" s="20"/>
      <c r="G156" s="20"/>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640</v>
      </c>
      <c r="C157" s="20"/>
      <c r="D157" s="20"/>
      <c r="E157" s="20"/>
      <c r="F157" s="20"/>
      <c r="G157" s="20"/>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640</v>
      </c>
      <c r="C158" s="20"/>
      <c r="D158" s="20"/>
      <c r="E158" s="20"/>
      <c r="F158" s="20"/>
      <c r="G158" s="20"/>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640</v>
      </c>
      <c r="C159" s="20"/>
      <c r="D159" s="20"/>
      <c r="E159" s="20"/>
      <c r="F159" s="20"/>
      <c r="G159" s="20"/>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78</v>
      </c>
      <c r="C160" s="20"/>
      <c r="D160" s="20"/>
      <c r="E160" s="20"/>
      <c r="F160" s="78"/>
      <c r="G160" s="20"/>
      <c r="H160" s="35" t="s">
        <v>26</v>
      </c>
      <c r="I160" s="20"/>
      <c r="J160" s="20"/>
      <c r="K160" s="20"/>
      <c r="L160" s="20"/>
      <c r="M160" s="20"/>
      <c r="N160" s="20"/>
      <c r="O160" s="20"/>
      <c r="P160" s="20"/>
      <c r="Q160" s="20"/>
      <c r="R160" s="15"/>
      <c r="S160" s="15"/>
      <c r="T160" s="15"/>
      <c r="U160" s="15"/>
      <c r="V160" s="15"/>
      <c r="W160" s="15"/>
      <c r="X160" s="15"/>
      <c r="Y160" s="15"/>
      <c r="Z160" s="15"/>
      <c r="AA160" s="15"/>
    </row>
    <row r="161" spans="1:27" ht="51">
      <c r="A161" s="273"/>
      <c r="B161" s="76" t="s">
        <v>78</v>
      </c>
      <c r="C161" s="20" t="s">
        <v>102</v>
      </c>
      <c r="D161" s="20" t="s">
        <v>19</v>
      </c>
      <c r="E161" s="20"/>
      <c r="F161" s="20" t="s">
        <v>1477</v>
      </c>
      <c r="G161" s="20" t="s">
        <v>1478</v>
      </c>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78</v>
      </c>
      <c r="C162" s="20"/>
      <c r="D162" s="20"/>
      <c r="E162" s="20"/>
      <c r="F162" s="20"/>
      <c r="G162" s="20"/>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640</v>
      </c>
      <c r="C163" s="20"/>
      <c r="D163" s="20"/>
      <c r="E163" s="20"/>
      <c r="F163" s="20"/>
      <c r="G163" s="20"/>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640</v>
      </c>
      <c r="C164" s="20"/>
      <c r="D164" s="20"/>
      <c r="E164" s="20"/>
      <c r="F164" s="20"/>
      <c r="G164" s="20"/>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640</v>
      </c>
      <c r="C165" s="20"/>
      <c r="D165" s="20"/>
      <c r="E165" s="78"/>
      <c r="F165" s="20"/>
      <c r="G165" s="20"/>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640</v>
      </c>
      <c r="C166" s="20"/>
      <c r="D166" s="20"/>
      <c r="E166" s="20"/>
      <c r="F166" s="20"/>
      <c r="G166" s="20"/>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1119</v>
      </c>
      <c r="C167" s="20"/>
      <c r="D167" s="20"/>
      <c r="E167" s="20"/>
      <c r="F167" s="20"/>
      <c r="G167" s="20"/>
      <c r="H167" s="38" t="s">
        <v>36</v>
      </c>
      <c r="I167" s="20"/>
      <c r="J167" s="20"/>
      <c r="K167" s="20"/>
      <c r="L167" s="20"/>
      <c r="M167" s="20"/>
      <c r="N167" s="20"/>
      <c r="O167" s="20"/>
      <c r="P167" s="20"/>
      <c r="Q167" s="20"/>
      <c r="R167" s="15"/>
      <c r="S167" s="15"/>
      <c r="T167" s="15"/>
      <c r="U167" s="15"/>
      <c r="V167" s="15"/>
      <c r="W167" s="15"/>
      <c r="X167" s="15"/>
      <c r="Y167" s="15"/>
      <c r="Z167" s="15"/>
      <c r="AA167" s="15"/>
    </row>
    <row r="168" spans="1:27" ht="306">
      <c r="A168" s="273"/>
      <c r="B168" s="76" t="s">
        <v>1119</v>
      </c>
      <c r="C168" s="20" t="s">
        <v>18</v>
      </c>
      <c r="D168" s="20" t="s">
        <v>19</v>
      </c>
      <c r="E168" s="20"/>
      <c r="F168" s="20" t="s">
        <v>1479</v>
      </c>
      <c r="G168" s="20" t="s">
        <v>1480</v>
      </c>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1119</v>
      </c>
      <c r="C169" s="20"/>
      <c r="D169" s="20"/>
      <c r="E169" s="20"/>
      <c r="F169" s="20"/>
      <c r="G169" s="76"/>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45701</v>
      </c>
      <c r="B170" s="76" t="s">
        <v>640</v>
      </c>
      <c r="C170" s="20"/>
      <c r="D170" s="20"/>
      <c r="E170" s="20"/>
      <c r="F170" s="20"/>
      <c r="G170" s="20"/>
      <c r="H170" s="34" t="s">
        <v>17</v>
      </c>
      <c r="I170" s="20"/>
      <c r="J170" s="20"/>
      <c r="K170" s="20"/>
      <c r="L170" s="20"/>
      <c r="M170" s="20"/>
      <c r="N170" s="20"/>
      <c r="O170" s="20"/>
      <c r="P170" s="20"/>
      <c r="Q170" s="20"/>
      <c r="R170" s="15"/>
      <c r="S170" s="15"/>
      <c r="T170" s="15"/>
      <c r="U170" s="15"/>
      <c r="V170" s="15"/>
      <c r="W170" s="15"/>
      <c r="X170" s="15"/>
      <c r="Y170" s="15"/>
      <c r="Z170" s="15"/>
      <c r="AA170" s="15"/>
    </row>
    <row r="171" spans="1:27" ht="114">
      <c r="A171" s="273"/>
      <c r="B171" s="76" t="s">
        <v>640</v>
      </c>
      <c r="C171" s="20" t="s">
        <v>638</v>
      </c>
      <c r="D171" s="20" t="s">
        <v>19</v>
      </c>
      <c r="E171" s="78"/>
      <c r="F171" s="146" t="s">
        <v>1481</v>
      </c>
      <c r="G171" s="20" t="s">
        <v>1482</v>
      </c>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640</v>
      </c>
      <c r="C172" s="20"/>
      <c r="D172" s="20"/>
      <c r="E172" s="78"/>
      <c r="F172" s="78"/>
      <c r="G172" s="20"/>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640</v>
      </c>
      <c r="C173" s="20"/>
      <c r="D173" s="20"/>
      <c r="E173" s="88"/>
      <c r="F173" s="78"/>
      <c r="G173" s="20"/>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1119</v>
      </c>
      <c r="C174" s="20"/>
      <c r="D174" s="20"/>
      <c r="E174" s="78"/>
      <c r="F174" s="78"/>
      <c r="G174" s="20"/>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1119</v>
      </c>
      <c r="C175" s="20"/>
      <c r="D175" s="20"/>
      <c r="E175" s="20"/>
      <c r="F175" s="122"/>
      <c r="G175" s="20"/>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1119</v>
      </c>
      <c r="C176" s="20"/>
      <c r="D176" s="20"/>
      <c r="E176" s="20"/>
      <c r="F176" s="20"/>
      <c r="G176" s="122"/>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522</v>
      </c>
      <c r="C177" s="20"/>
      <c r="D177" s="20"/>
      <c r="E177" s="20"/>
      <c r="F177" s="20"/>
      <c r="G177" s="122"/>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522</v>
      </c>
      <c r="C178" s="20"/>
      <c r="D178" s="20"/>
      <c r="E178" s="20"/>
      <c r="F178" s="20"/>
      <c r="G178" s="20"/>
      <c r="H178" s="50" t="s">
        <v>30</v>
      </c>
      <c r="I178" s="20"/>
      <c r="J178" s="20"/>
      <c r="K178" s="20"/>
      <c r="L178" s="20"/>
      <c r="M178" s="20"/>
      <c r="N178" s="20"/>
      <c r="O178" s="20"/>
      <c r="P178" s="20"/>
      <c r="Q178" s="20"/>
      <c r="R178" s="15"/>
      <c r="S178" s="15"/>
      <c r="T178" s="15"/>
      <c r="U178" s="15"/>
      <c r="V178" s="15"/>
      <c r="W178" s="15"/>
      <c r="X178" s="15"/>
      <c r="Y178" s="15"/>
      <c r="Z178" s="15"/>
      <c r="AA178" s="15"/>
    </row>
    <row r="179" spans="1:27" ht="18" customHeight="1">
      <c r="A179" s="273"/>
      <c r="B179" s="76" t="s">
        <v>522</v>
      </c>
      <c r="C179" s="20"/>
      <c r="D179" s="20"/>
      <c r="E179" s="20"/>
      <c r="F179" s="20"/>
      <c r="G179" s="20"/>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522</v>
      </c>
      <c r="C180" s="20"/>
      <c r="D180" s="20"/>
      <c r="E180" s="20"/>
      <c r="F180" s="20"/>
      <c r="G180" s="20"/>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522</v>
      </c>
      <c r="C181" s="20" t="s">
        <v>18</v>
      </c>
      <c r="D181" s="20" t="s">
        <v>19</v>
      </c>
      <c r="E181" s="20"/>
      <c r="F181" s="20"/>
      <c r="G181" s="76" t="s">
        <v>1483</v>
      </c>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522</v>
      </c>
      <c r="C182" s="20"/>
      <c r="D182" s="20"/>
      <c r="E182" s="20"/>
      <c r="F182" s="20"/>
      <c r="G182" s="20"/>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522</v>
      </c>
      <c r="C183" s="20"/>
      <c r="D183" s="20"/>
      <c r="E183" s="20"/>
      <c r="F183" s="20"/>
      <c r="G183" s="20"/>
      <c r="H183" s="51" t="s">
        <v>38</v>
      </c>
      <c r="I183" s="20"/>
      <c r="J183" s="20"/>
      <c r="K183" s="20"/>
      <c r="L183" s="20"/>
      <c r="M183" s="20"/>
      <c r="N183" s="20"/>
      <c r="O183" s="20"/>
      <c r="P183" s="20"/>
      <c r="Q183" s="20"/>
      <c r="R183" s="15"/>
      <c r="S183" s="15"/>
      <c r="T183" s="15"/>
      <c r="U183" s="15"/>
      <c r="V183" s="15"/>
      <c r="W183" s="15"/>
      <c r="X183" s="15"/>
      <c r="Y183" s="15"/>
      <c r="Z183" s="15"/>
      <c r="AA183" s="15"/>
    </row>
    <row r="184" spans="1:27" ht="12.75">
      <c r="A184" s="272">
        <v>45702</v>
      </c>
      <c r="B184" s="76" t="s">
        <v>640</v>
      </c>
      <c r="C184" s="20"/>
      <c r="D184" s="20"/>
      <c r="E184" s="20"/>
      <c r="F184" s="20"/>
      <c r="G184" s="20"/>
      <c r="H184" s="55" t="s">
        <v>17</v>
      </c>
      <c r="I184" s="20"/>
      <c r="J184" s="20"/>
      <c r="K184" s="20"/>
      <c r="L184" s="20"/>
      <c r="M184" s="20"/>
      <c r="N184" s="20"/>
      <c r="O184" s="20"/>
      <c r="P184" s="20"/>
      <c r="Q184" s="20"/>
      <c r="R184" s="15"/>
      <c r="S184" s="15"/>
      <c r="T184" s="15"/>
      <c r="U184" s="15"/>
      <c r="V184" s="15"/>
      <c r="W184" s="15"/>
      <c r="X184" s="15"/>
      <c r="Y184" s="15"/>
      <c r="Z184" s="15"/>
      <c r="AA184" s="15"/>
    </row>
    <row r="185" spans="1:27" ht="12.75">
      <c r="A185" s="273"/>
      <c r="B185" s="76" t="s">
        <v>640</v>
      </c>
      <c r="C185" s="20"/>
      <c r="D185" s="20"/>
      <c r="E185" s="20"/>
      <c r="F185" s="20"/>
      <c r="G185" s="119"/>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76" t="s">
        <v>640</v>
      </c>
      <c r="C186" s="20"/>
      <c r="D186" s="20"/>
      <c r="E186" s="78"/>
      <c r="F186" s="78"/>
      <c r="G186" s="20"/>
      <c r="H186" s="52" t="s">
        <v>24</v>
      </c>
      <c r="I186" s="20"/>
      <c r="J186" s="20"/>
      <c r="K186" s="20"/>
      <c r="L186" s="20"/>
      <c r="M186" s="20"/>
      <c r="N186" s="20"/>
      <c r="O186" s="20"/>
      <c r="P186" s="20"/>
      <c r="Q186" s="20"/>
      <c r="R186" s="15"/>
      <c r="S186" s="15"/>
      <c r="T186" s="15"/>
      <c r="U186" s="15"/>
      <c r="V186" s="15"/>
      <c r="W186" s="15"/>
      <c r="X186" s="15"/>
      <c r="Y186" s="15"/>
      <c r="Z186" s="15"/>
      <c r="AA186" s="15"/>
    </row>
    <row r="187" spans="1:27" ht="12.75">
      <c r="A187" s="273"/>
      <c r="B187" s="76" t="s">
        <v>640</v>
      </c>
      <c r="C187" s="20"/>
      <c r="D187" s="20"/>
      <c r="E187" s="20"/>
      <c r="F187" s="20"/>
      <c r="G187" s="20"/>
      <c r="H187" s="52" t="s">
        <v>25</v>
      </c>
      <c r="I187" s="20"/>
      <c r="J187" s="20"/>
      <c r="K187" s="20"/>
      <c r="L187" s="20"/>
      <c r="M187" s="20"/>
      <c r="N187" s="20"/>
      <c r="O187" s="20"/>
      <c r="P187" s="20"/>
      <c r="Q187" s="20"/>
      <c r="R187" s="15"/>
      <c r="S187" s="15"/>
      <c r="T187" s="15"/>
      <c r="U187" s="15"/>
      <c r="V187" s="15"/>
      <c r="W187" s="15"/>
      <c r="X187" s="15"/>
      <c r="Y187" s="15"/>
      <c r="Z187" s="15"/>
      <c r="AA187" s="15"/>
    </row>
    <row r="188" spans="1:27" ht="242.25">
      <c r="A188" s="273"/>
      <c r="B188" s="76" t="s">
        <v>1119</v>
      </c>
      <c r="C188" s="20" t="s">
        <v>41</v>
      </c>
      <c r="D188" s="20" t="s">
        <v>19</v>
      </c>
      <c r="E188" s="76" t="s">
        <v>521</v>
      </c>
      <c r="F188" s="20" t="s">
        <v>1484</v>
      </c>
      <c r="G188" s="128" t="s">
        <v>1485</v>
      </c>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76" t="s">
        <v>1119</v>
      </c>
      <c r="C189" s="20" t="s">
        <v>102</v>
      </c>
      <c r="D189" s="20" t="s">
        <v>92</v>
      </c>
      <c r="E189" s="65" t="s">
        <v>1486</v>
      </c>
      <c r="F189" s="20" t="s">
        <v>1487</v>
      </c>
      <c r="G189" s="20" t="s">
        <v>1488</v>
      </c>
      <c r="H189" s="52" t="s">
        <v>27</v>
      </c>
      <c r="I189" s="20"/>
      <c r="J189" s="20"/>
      <c r="K189" s="20"/>
      <c r="L189" s="20"/>
      <c r="M189" s="20"/>
      <c r="N189" s="20"/>
      <c r="O189" s="20"/>
      <c r="P189" s="20"/>
      <c r="Q189" s="20"/>
      <c r="R189" s="15"/>
      <c r="S189" s="15"/>
      <c r="T189" s="15"/>
      <c r="U189" s="15"/>
      <c r="V189" s="15"/>
      <c r="W189" s="15"/>
      <c r="X189" s="15"/>
      <c r="Y189" s="15"/>
      <c r="Z189" s="15"/>
      <c r="AA189" s="15"/>
    </row>
    <row r="190" spans="1:27" ht="12.75">
      <c r="A190" s="273"/>
      <c r="B190" s="76" t="s">
        <v>1119</v>
      </c>
      <c r="C190" s="20"/>
      <c r="D190" s="20"/>
      <c r="E190" s="20"/>
      <c r="F190" s="15"/>
      <c r="G190" s="20"/>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522</v>
      </c>
      <c r="C191" s="20"/>
      <c r="D191" s="20"/>
      <c r="E191" s="20"/>
      <c r="F191" s="20"/>
      <c r="G191" s="20"/>
      <c r="H191" s="52" t="s">
        <v>29</v>
      </c>
      <c r="I191" s="20"/>
      <c r="J191" s="20"/>
      <c r="K191" s="20"/>
      <c r="L191" s="20"/>
      <c r="M191" s="20"/>
      <c r="N191" s="20"/>
      <c r="O191" s="20"/>
      <c r="P191" s="20"/>
      <c r="Q191" s="20"/>
      <c r="R191" s="15"/>
      <c r="S191" s="15"/>
      <c r="T191" s="15"/>
      <c r="U191" s="15"/>
      <c r="V191" s="15"/>
      <c r="W191" s="15"/>
      <c r="X191" s="15"/>
      <c r="Y191" s="15"/>
      <c r="Z191" s="15"/>
      <c r="AA191" s="15"/>
    </row>
    <row r="192" spans="1:27" ht="63.75">
      <c r="A192" s="273"/>
      <c r="B192" s="76" t="s">
        <v>522</v>
      </c>
      <c r="C192" s="20" t="s">
        <v>102</v>
      </c>
      <c r="D192" s="20" t="s">
        <v>19</v>
      </c>
      <c r="E192" s="20"/>
      <c r="F192" s="20" t="s">
        <v>1489</v>
      </c>
      <c r="G192" s="76" t="s">
        <v>1490</v>
      </c>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522</v>
      </c>
      <c r="C193" s="20"/>
      <c r="D193" s="20"/>
      <c r="E193" s="20"/>
      <c r="F193" s="20"/>
      <c r="G193" s="20"/>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522</v>
      </c>
      <c r="C194" s="20"/>
      <c r="D194" s="20"/>
      <c r="E194" s="20"/>
      <c r="F194" s="20"/>
      <c r="G194" s="20"/>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522</v>
      </c>
      <c r="C195" s="20" t="s">
        <v>41</v>
      </c>
      <c r="D195" s="20" t="s">
        <v>19</v>
      </c>
      <c r="E195" s="20"/>
      <c r="F195" s="20" t="s">
        <v>1491</v>
      </c>
      <c r="G195" s="20" t="s">
        <v>1492</v>
      </c>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522</v>
      </c>
      <c r="C196" s="20"/>
      <c r="D196" s="20"/>
      <c r="E196" s="20"/>
      <c r="F196" s="20"/>
      <c r="G196" s="20"/>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522</v>
      </c>
      <c r="C197" s="20"/>
      <c r="D197" s="20"/>
      <c r="E197" s="20"/>
      <c r="F197" s="20"/>
      <c r="G197" s="20"/>
      <c r="H197" s="54" t="s">
        <v>38</v>
      </c>
      <c r="I197" s="20"/>
      <c r="J197" s="20"/>
      <c r="K197" s="20"/>
      <c r="L197" s="20"/>
      <c r="M197" s="20"/>
      <c r="N197" s="20"/>
      <c r="O197" s="20"/>
      <c r="P197" s="20"/>
      <c r="Q197" s="20"/>
      <c r="R197" s="15"/>
      <c r="S197" s="15"/>
      <c r="T197" s="15"/>
      <c r="U197" s="15"/>
      <c r="V197" s="15"/>
      <c r="W197" s="15"/>
      <c r="X197" s="15"/>
      <c r="Y197" s="15"/>
      <c r="Z197" s="15"/>
      <c r="AA197" s="15"/>
    </row>
    <row r="198" spans="1:27" ht="165.75">
      <c r="A198" s="272">
        <v>45703</v>
      </c>
      <c r="B198" s="76" t="s">
        <v>640</v>
      </c>
      <c r="C198" s="20" t="s">
        <v>18</v>
      </c>
      <c r="D198" s="20" t="s">
        <v>19</v>
      </c>
      <c r="E198" s="20" t="s">
        <v>1493</v>
      </c>
      <c r="F198" s="20" t="s">
        <v>1494</v>
      </c>
      <c r="G198" s="20" t="s">
        <v>1495</v>
      </c>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640</v>
      </c>
      <c r="C199" s="20"/>
      <c r="D199" s="20"/>
      <c r="E199" s="20"/>
      <c r="F199" s="20"/>
      <c r="G199" s="119"/>
      <c r="H199" s="52" t="s">
        <v>22</v>
      </c>
      <c r="I199" s="20"/>
      <c r="J199" s="20"/>
      <c r="K199" s="20"/>
      <c r="L199" s="20"/>
      <c r="M199" s="20"/>
      <c r="N199" s="20"/>
      <c r="O199" s="20"/>
      <c r="P199" s="20"/>
      <c r="Q199" s="20"/>
      <c r="R199" s="15"/>
      <c r="S199" s="15"/>
      <c r="T199" s="15"/>
      <c r="U199" s="15"/>
      <c r="V199" s="15"/>
      <c r="W199" s="15"/>
      <c r="X199" s="15"/>
      <c r="Y199" s="15"/>
      <c r="Z199" s="15"/>
      <c r="AA199" s="15"/>
    </row>
    <row r="200" spans="1:27" ht="15.75" customHeight="1">
      <c r="A200" s="273"/>
      <c r="B200" s="76" t="s">
        <v>640</v>
      </c>
      <c r="C200" s="20"/>
      <c r="D200" s="20"/>
      <c r="E200" s="20"/>
      <c r="F200" s="20"/>
      <c r="G200" s="119"/>
      <c r="H200" s="52" t="s">
        <v>24</v>
      </c>
      <c r="I200" s="20"/>
      <c r="J200" s="20"/>
      <c r="K200" s="20"/>
      <c r="L200" s="20"/>
      <c r="M200" s="20"/>
      <c r="N200" s="20"/>
      <c r="O200" s="20"/>
      <c r="P200" s="20"/>
      <c r="Q200" s="20"/>
      <c r="R200" s="15"/>
      <c r="S200" s="15"/>
      <c r="T200" s="15"/>
      <c r="U200" s="15"/>
      <c r="V200" s="15"/>
      <c r="W200" s="15"/>
      <c r="X200" s="15"/>
      <c r="Y200" s="15"/>
      <c r="Z200" s="15"/>
      <c r="AA200" s="15"/>
    </row>
    <row r="201" spans="1:27" ht="12.75">
      <c r="A201" s="273"/>
      <c r="B201" s="76" t="s">
        <v>640</v>
      </c>
      <c r="C201" s="20"/>
      <c r="D201" s="20"/>
      <c r="E201" s="20"/>
      <c r="F201" s="20"/>
      <c r="G201" s="20"/>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78</v>
      </c>
      <c r="C202" s="20"/>
      <c r="D202" s="20"/>
      <c r="E202" s="20"/>
      <c r="F202" s="20"/>
      <c r="G202" s="20"/>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78</v>
      </c>
      <c r="C203" s="20"/>
      <c r="D203" s="20"/>
      <c r="E203" s="20"/>
      <c r="F203" s="20"/>
      <c r="G203" s="76"/>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78</v>
      </c>
      <c r="C204" s="20"/>
      <c r="D204" s="20"/>
      <c r="E204" s="20"/>
      <c r="F204" s="20"/>
      <c r="G204" s="20"/>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78</v>
      </c>
      <c r="C205" s="20"/>
      <c r="D205" s="20"/>
      <c r="E205" s="20"/>
      <c r="F205" s="20"/>
      <c r="G205" s="20"/>
      <c r="H205" s="52" t="s">
        <v>29</v>
      </c>
      <c r="I205" s="20"/>
      <c r="J205" s="20"/>
      <c r="K205" s="20"/>
      <c r="L205" s="20"/>
      <c r="M205" s="20"/>
      <c r="N205" s="20"/>
      <c r="O205" s="20"/>
      <c r="P205" s="20"/>
      <c r="Q205" s="20"/>
      <c r="R205" s="15"/>
      <c r="S205" s="15"/>
      <c r="T205" s="15"/>
      <c r="U205" s="15"/>
      <c r="V205" s="15"/>
      <c r="W205" s="15"/>
      <c r="X205" s="15"/>
      <c r="Y205" s="15"/>
      <c r="Z205" s="15"/>
      <c r="AA205" s="15"/>
    </row>
    <row r="206" spans="1:27" ht="63.75">
      <c r="A206" s="273"/>
      <c r="B206" s="76" t="s">
        <v>78</v>
      </c>
      <c r="C206" s="20" t="s">
        <v>102</v>
      </c>
      <c r="D206" s="20" t="s">
        <v>19</v>
      </c>
      <c r="E206" s="20"/>
      <c r="F206" s="20"/>
      <c r="G206" s="20" t="s">
        <v>1496</v>
      </c>
      <c r="H206" s="52" t="s">
        <v>30</v>
      </c>
      <c r="I206" s="20"/>
      <c r="J206" s="20"/>
      <c r="K206" s="20"/>
      <c r="L206" s="20"/>
      <c r="M206" s="20"/>
      <c r="N206" s="20"/>
      <c r="O206" s="20"/>
      <c r="P206" s="20"/>
      <c r="Q206" s="20"/>
      <c r="R206" s="20"/>
      <c r="S206" s="15"/>
      <c r="T206" s="15"/>
      <c r="U206" s="15"/>
      <c r="V206" s="15"/>
      <c r="W206" s="15"/>
      <c r="X206" s="15"/>
      <c r="Y206" s="15"/>
      <c r="Z206" s="15"/>
      <c r="AA206" s="15"/>
    </row>
    <row r="207" spans="1:27" ht="21" customHeight="1">
      <c r="A207" s="273"/>
      <c r="B207" s="76" t="s">
        <v>78</v>
      </c>
      <c r="C207" s="20"/>
      <c r="D207" s="20"/>
      <c r="E207" s="20"/>
      <c r="F207" s="20"/>
      <c r="G207" s="20"/>
      <c r="H207" s="52" t="s">
        <v>34</v>
      </c>
      <c r="I207" s="20"/>
      <c r="J207" s="20"/>
      <c r="K207" s="20"/>
      <c r="L207" s="20"/>
      <c r="M207" s="20"/>
      <c r="N207" s="20"/>
      <c r="O207" s="20"/>
      <c r="P207" s="20"/>
      <c r="Q207" s="20"/>
      <c r="R207" s="20"/>
      <c r="S207" s="15"/>
      <c r="T207" s="15"/>
      <c r="U207" s="15"/>
      <c r="V207" s="15"/>
      <c r="W207" s="15"/>
      <c r="X207" s="15"/>
      <c r="Y207" s="15"/>
      <c r="Z207" s="15"/>
      <c r="AA207" s="15"/>
    </row>
    <row r="208" spans="1:27" ht="12.75">
      <c r="A208" s="273"/>
      <c r="B208" s="76" t="s">
        <v>78</v>
      </c>
      <c r="C208" s="20"/>
      <c r="D208" s="20"/>
      <c r="E208" s="20"/>
      <c r="F208" s="20"/>
      <c r="G208" s="20"/>
      <c r="H208" s="57" t="s">
        <v>35</v>
      </c>
      <c r="I208" s="24"/>
      <c r="J208" s="20"/>
      <c r="K208" s="20"/>
      <c r="L208" s="24"/>
      <c r="M208" s="20"/>
      <c r="N208" s="24"/>
      <c r="O208" s="24"/>
      <c r="P208" s="20"/>
      <c r="Q208" s="24"/>
      <c r="R208" s="275"/>
      <c r="S208" s="15"/>
      <c r="T208" s="15"/>
      <c r="U208" s="15"/>
      <c r="V208" s="15"/>
      <c r="W208" s="15"/>
      <c r="X208" s="15"/>
      <c r="Y208" s="15"/>
      <c r="Z208" s="15"/>
      <c r="AA208" s="15"/>
    </row>
    <row r="209" spans="1:27" ht="38.25">
      <c r="A209" s="273"/>
      <c r="B209" s="76" t="s">
        <v>78</v>
      </c>
      <c r="C209" s="20" t="s">
        <v>18</v>
      </c>
      <c r="D209" s="20" t="s">
        <v>31</v>
      </c>
      <c r="E209" s="20" t="s">
        <v>1497</v>
      </c>
      <c r="F209" s="20"/>
      <c r="G209" s="20" t="s">
        <v>1498</v>
      </c>
      <c r="H209" s="52" t="s">
        <v>36</v>
      </c>
      <c r="I209" s="91"/>
      <c r="J209" s="20"/>
      <c r="K209" s="20"/>
      <c r="L209" s="91"/>
      <c r="M209" s="20"/>
      <c r="N209" s="91"/>
      <c r="O209" s="91"/>
      <c r="P209" s="20"/>
      <c r="Q209" s="91"/>
      <c r="R209" s="274"/>
      <c r="S209" s="15"/>
      <c r="T209" s="15"/>
      <c r="U209" s="15"/>
      <c r="V209" s="15"/>
      <c r="W209" s="15"/>
      <c r="X209" s="15"/>
      <c r="Y209" s="15"/>
      <c r="Z209" s="15"/>
      <c r="AA209" s="15"/>
    </row>
    <row r="210" spans="1:27" ht="76.5">
      <c r="A210" s="273"/>
      <c r="B210" s="76" t="s">
        <v>78</v>
      </c>
      <c r="C210" s="20" t="s">
        <v>41</v>
      </c>
      <c r="D210" s="20" t="s">
        <v>19</v>
      </c>
      <c r="E210" s="92"/>
      <c r="F210" s="20" t="s">
        <v>1499</v>
      </c>
      <c r="G210" s="20" t="s">
        <v>1500</v>
      </c>
      <c r="H210" s="52" t="s">
        <v>37</v>
      </c>
      <c r="I210" s="20"/>
      <c r="J210" s="20"/>
      <c r="K210" s="20"/>
      <c r="L210" s="20"/>
      <c r="M210" s="20"/>
      <c r="N210" s="20"/>
      <c r="O210" s="20"/>
      <c r="P210" s="20"/>
      <c r="Q210" s="20"/>
      <c r="R210" s="20"/>
      <c r="S210" s="15"/>
      <c r="T210" s="15"/>
      <c r="U210" s="15"/>
      <c r="V210" s="15"/>
      <c r="W210" s="15"/>
      <c r="X210" s="15"/>
      <c r="Y210" s="15"/>
      <c r="Z210" s="15"/>
      <c r="AA210" s="15"/>
    </row>
    <row r="211" spans="1:27" ht="114.75">
      <c r="A211" s="274"/>
      <c r="B211" s="76" t="s">
        <v>78</v>
      </c>
      <c r="C211" s="20" t="s">
        <v>41</v>
      </c>
      <c r="D211" s="20" t="s">
        <v>19</v>
      </c>
      <c r="E211" s="20"/>
      <c r="F211" s="20" t="s">
        <v>1501</v>
      </c>
      <c r="G211" s="20" t="s">
        <v>1502</v>
      </c>
      <c r="H211" s="54" t="s">
        <v>38</v>
      </c>
      <c r="I211" s="20"/>
      <c r="J211" s="20"/>
      <c r="K211" s="20"/>
      <c r="L211" s="20"/>
      <c r="M211" s="20"/>
      <c r="N211" s="20"/>
      <c r="O211" s="20"/>
      <c r="P211" s="20"/>
      <c r="Q211" s="20"/>
      <c r="R211" s="20"/>
      <c r="S211" s="15"/>
      <c r="T211" s="15"/>
      <c r="U211" s="15"/>
      <c r="V211" s="15"/>
      <c r="W211" s="15"/>
      <c r="X211" s="15"/>
      <c r="Y211" s="15"/>
      <c r="Z211" s="15"/>
      <c r="AA211" s="15"/>
    </row>
    <row r="212" spans="1:27" ht="16.5" customHeight="1">
      <c r="A212" s="272">
        <v>45704</v>
      </c>
      <c r="B212" s="76" t="s">
        <v>640</v>
      </c>
      <c r="C212" s="20" t="s">
        <v>18</v>
      </c>
      <c r="D212" s="20" t="s">
        <v>19</v>
      </c>
      <c r="E212" s="20" t="s">
        <v>1503</v>
      </c>
      <c r="F212" s="20"/>
      <c r="G212" s="20" t="s">
        <v>1504</v>
      </c>
      <c r="H212" s="55" t="s">
        <v>17</v>
      </c>
      <c r="I212" s="20"/>
      <c r="J212" s="20"/>
      <c r="K212" s="20"/>
      <c r="L212" s="20"/>
      <c r="M212" s="20"/>
      <c r="N212" s="20"/>
      <c r="O212" s="20"/>
      <c r="P212" s="20"/>
      <c r="Q212" s="20"/>
      <c r="R212" s="20"/>
      <c r="S212" s="15"/>
      <c r="T212" s="15"/>
      <c r="U212" s="15"/>
      <c r="V212" s="15"/>
      <c r="W212" s="15"/>
      <c r="X212" s="15"/>
      <c r="Y212" s="15"/>
      <c r="Z212" s="15"/>
      <c r="AA212" s="15"/>
    </row>
    <row r="213" spans="1:27" ht="12.75">
      <c r="A213" s="273"/>
      <c r="B213" s="76" t="s">
        <v>640</v>
      </c>
      <c r="C213" s="20"/>
      <c r="D213" s="20"/>
      <c r="E213" s="20"/>
      <c r="F213" s="20"/>
      <c r="G213" s="20"/>
      <c r="H213" s="52" t="s">
        <v>22</v>
      </c>
      <c r="I213" s="20"/>
      <c r="J213" s="20"/>
      <c r="K213" s="20"/>
      <c r="L213" s="20"/>
      <c r="M213" s="20"/>
      <c r="N213" s="20"/>
      <c r="O213" s="20"/>
      <c r="P213" s="20"/>
      <c r="Q213" s="20"/>
      <c r="R213" s="20"/>
      <c r="S213" s="15"/>
      <c r="T213" s="15"/>
      <c r="U213" s="15"/>
      <c r="V213" s="15"/>
      <c r="W213" s="15"/>
      <c r="X213" s="15"/>
      <c r="Y213" s="15"/>
      <c r="Z213" s="15"/>
      <c r="AA213" s="15"/>
    </row>
    <row r="214" spans="1:27" ht="12.75">
      <c r="A214" s="273"/>
      <c r="B214" s="76" t="s">
        <v>640</v>
      </c>
      <c r="C214" s="20"/>
      <c r="D214" s="20"/>
      <c r="E214" s="20"/>
      <c r="F214" s="20"/>
      <c r="G214" s="20"/>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640</v>
      </c>
      <c r="C215" s="20"/>
      <c r="D215" s="20"/>
      <c r="E215" s="20"/>
      <c r="F215" s="20"/>
      <c r="G215" s="20"/>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1119</v>
      </c>
      <c r="C216" s="20"/>
      <c r="D216" s="20"/>
      <c r="E216" s="20"/>
      <c r="F216" s="20"/>
      <c r="G216" s="20"/>
      <c r="H216" s="52" t="s">
        <v>26</v>
      </c>
      <c r="I216" s="20"/>
      <c r="J216" s="20"/>
      <c r="K216" s="20"/>
      <c r="L216" s="20"/>
      <c r="M216" s="20"/>
      <c r="N216" s="20"/>
      <c r="O216" s="20"/>
      <c r="P216" s="20"/>
      <c r="Q216" s="20"/>
      <c r="R216" s="20"/>
      <c r="S216" s="15"/>
      <c r="T216" s="15"/>
      <c r="U216" s="15"/>
      <c r="V216" s="15"/>
      <c r="W216" s="15"/>
      <c r="X216" s="15"/>
      <c r="Y216" s="15"/>
      <c r="Z216" s="15"/>
      <c r="AA216" s="15"/>
    </row>
    <row r="217" spans="1:27" ht="14.25">
      <c r="A217" s="273"/>
      <c r="B217" s="76" t="s">
        <v>1119</v>
      </c>
      <c r="C217" s="20"/>
      <c r="D217" s="20"/>
      <c r="E217" s="78"/>
      <c r="F217" s="20"/>
      <c r="G217" s="76"/>
      <c r="H217" s="52" t="s">
        <v>27</v>
      </c>
      <c r="I217" s="20"/>
      <c r="J217" s="20"/>
      <c r="K217" s="20"/>
      <c r="L217" s="20"/>
      <c r="M217" s="20"/>
      <c r="N217" s="20"/>
      <c r="O217" s="20"/>
      <c r="P217" s="20"/>
      <c r="Q217" s="20"/>
      <c r="R217" s="20"/>
      <c r="S217" s="15"/>
      <c r="T217" s="15"/>
      <c r="U217" s="15"/>
      <c r="V217" s="15"/>
      <c r="W217" s="15"/>
      <c r="X217" s="15"/>
      <c r="Y217" s="15"/>
      <c r="Z217" s="15"/>
      <c r="AA217" s="15"/>
    </row>
    <row r="218" spans="1:27" ht="140.25">
      <c r="A218" s="273"/>
      <c r="B218" s="76" t="s">
        <v>1119</v>
      </c>
      <c r="C218" s="20" t="s">
        <v>41</v>
      </c>
      <c r="D218" s="20" t="s">
        <v>19</v>
      </c>
      <c r="E218" s="20"/>
      <c r="F218" s="20" t="s">
        <v>1505</v>
      </c>
      <c r="G218" s="76" t="s">
        <v>1506</v>
      </c>
      <c r="H218" s="52" t="s">
        <v>28</v>
      </c>
      <c r="I218" s="20"/>
      <c r="J218" s="20"/>
      <c r="K218" s="20"/>
      <c r="L218" s="20"/>
      <c r="M218" s="20"/>
      <c r="N218" s="20"/>
      <c r="O218" s="20"/>
      <c r="P218" s="20"/>
      <c r="Q218" s="20"/>
      <c r="R218" s="20"/>
      <c r="S218" s="15"/>
      <c r="T218" s="15"/>
      <c r="U218" s="15"/>
      <c r="V218" s="15"/>
      <c r="W218" s="15"/>
      <c r="X218" s="15"/>
      <c r="Y218" s="15"/>
      <c r="Z218" s="15"/>
      <c r="AA218" s="15"/>
    </row>
    <row r="219" spans="1:27" ht="20.25" customHeight="1">
      <c r="A219" s="273"/>
      <c r="B219" s="76" t="s">
        <v>1119</v>
      </c>
      <c r="C219" s="20" t="s">
        <v>102</v>
      </c>
      <c r="D219" s="20" t="s">
        <v>19</v>
      </c>
      <c r="E219" s="20"/>
      <c r="F219" s="20" t="s">
        <v>1507</v>
      </c>
      <c r="G219" s="20" t="s">
        <v>1508</v>
      </c>
      <c r="H219" s="52" t="s">
        <v>29</v>
      </c>
      <c r="I219" s="20"/>
      <c r="J219" s="20"/>
      <c r="K219" s="20"/>
      <c r="L219" s="20"/>
      <c r="M219" s="20"/>
      <c r="N219" s="20"/>
      <c r="O219" s="20"/>
      <c r="P219" s="20"/>
      <c r="Q219" s="20"/>
      <c r="R219" s="20"/>
      <c r="S219" s="15"/>
      <c r="T219" s="15"/>
      <c r="U219" s="15"/>
      <c r="V219" s="15"/>
      <c r="W219" s="15"/>
      <c r="X219" s="15"/>
      <c r="Y219" s="15"/>
      <c r="Z219" s="15"/>
      <c r="AA219" s="15"/>
    </row>
    <row r="220" spans="1:27" ht="165.75">
      <c r="A220" s="273"/>
      <c r="B220" s="76" t="s">
        <v>1119</v>
      </c>
      <c r="C220" s="20" t="s">
        <v>102</v>
      </c>
      <c r="D220" s="20" t="s">
        <v>19</v>
      </c>
      <c r="E220" s="20"/>
      <c r="F220" s="20" t="s">
        <v>1509</v>
      </c>
      <c r="G220" s="20" t="s">
        <v>1510</v>
      </c>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78</v>
      </c>
      <c r="C221" s="20"/>
      <c r="D221" s="20"/>
      <c r="E221" s="20"/>
      <c r="F221" s="93"/>
      <c r="G221" s="20"/>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78</v>
      </c>
      <c r="C222" s="20"/>
      <c r="D222" s="20"/>
      <c r="E222" s="20"/>
      <c r="F222" s="20"/>
      <c r="G222" s="20"/>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78</v>
      </c>
      <c r="C223" s="20"/>
      <c r="D223" s="20"/>
      <c r="E223" s="20"/>
      <c r="F223" s="20"/>
      <c r="G223" s="20"/>
      <c r="H223" s="52" t="s">
        <v>36</v>
      </c>
      <c r="I223" s="20"/>
      <c r="J223" s="20"/>
      <c r="K223" s="20"/>
      <c r="L223" s="20"/>
      <c r="M223" s="20"/>
      <c r="N223" s="20"/>
      <c r="O223" s="20"/>
      <c r="P223" s="20"/>
      <c r="Q223" s="20"/>
      <c r="R223" s="20"/>
      <c r="S223" s="15"/>
      <c r="T223" s="15"/>
      <c r="U223" s="15"/>
      <c r="V223" s="15"/>
      <c r="W223" s="15"/>
      <c r="X223" s="15"/>
      <c r="Y223" s="15"/>
      <c r="Z223" s="15"/>
      <c r="AA223" s="15"/>
    </row>
    <row r="224" spans="1:27" ht="18" customHeight="1">
      <c r="A224" s="273"/>
      <c r="B224" s="76" t="s">
        <v>78</v>
      </c>
      <c r="C224" s="20" t="s">
        <v>18</v>
      </c>
      <c r="D224" s="20" t="s">
        <v>19</v>
      </c>
      <c r="E224" s="20" t="s">
        <v>1511</v>
      </c>
      <c r="F224" s="20" t="s">
        <v>1512</v>
      </c>
      <c r="G224" s="20" t="s">
        <v>1513</v>
      </c>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v>
      </c>
      <c r="C225" s="20"/>
      <c r="D225" s="20"/>
      <c r="E225" s="20"/>
      <c r="F225" s="20"/>
      <c r="G225" s="20"/>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45705</v>
      </c>
      <c r="B226" s="76" t="s">
        <v>640</v>
      </c>
      <c r="C226" s="20"/>
      <c r="D226" s="20"/>
      <c r="E226" s="20"/>
      <c r="F226" s="20"/>
      <c r="G226" s="20"/>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640</v>
      </c>
      <c r="C227" s="20"/>
      <c r="D227" s="20"/>
      <c r="E227" s="20"/>
      <c r="F227" s="20"/>
      <c r="G227" s="20"/>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640</v>
      </c>
      <c r="C228" s="20"/>
      <c r="D228" s="20"/>
      <c r="E228" s="20"/>
      <c r="F228" s="20"/>
      <c r="G228" s="20"/>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640</v>
      </c>
      <c r="C229" s="20"/>
      <c r="D229" s="20"/>
      <c r="E229" s="20"/>
      <c r="F229" s="20"/>
      <c r="G229" s="20"/>
      <c r="H229" s="52" t="s">
        <v>25</v>
      </c>
      <c r="I229" s="20"/>
      <c r="J229" s="20"/>
      <c r="K229" s="20"/>
      <c r="L229" s="20"/>
      <c r="M229" s="20"/>
      <c r="N229" s="20"/>
      <c r="O229" s="20"/>
      <c r="P229" s="20"/>
      <c r="Q229" s="20"/>
      <c r="R229" s="20"/>
      <c r="S229" s="15"/>
      <c r="T229" s="15"/>
      <c r="U229" s="15"/>
      <c r="V229" s="15"/>
      <c r="W229" s="15"/>
      <c r="X229" s="15"/>
      <c r="Y229" s="15"/>
      <c r="Z229" s="15"/>
      <c r="AA229" s="15"/>
    </row>
    <row r="230" spans="1:27" ht="25.5">
      <c r="A230" s="273"/>
      <c r="B230" s="76" t="s">
        <v>78</v>
      </c>
      <c r="C230" s="20" t="s">
        <v>18</v>
      </c>
      <c r="D230" s="20" t="s">
        <v>19</v>
      </c>
      <c r="E230" s="20"/>
      <c r="F230" s="20"/>
      <c r="G230" s="20" t="s">
        <v>1514</v>
      </c>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78</v>
      </c>
      <c r="C231" s="20"/>
      <c r="D231" s="20"/>
      <c r="E231" s="20"/>
      <c r="F231" s="20"/>
      <c r="G231" s="20"/>
      <c r="H231" s="52" t="s">
        <v>27</v>
      </c>
      <c r="I231" s="20"/>
      <c r="J231" s="20"/>
      <c r="K231" s="20"/>
      <c r="L231" s="20"/>
      <c r="M231" s="20"/>
      <c r="N231" s="20"/>
      <c r="O231" s="20"/>
      <c r="P231" s="20"/>
      <c r="Q231" s="20"/>
      <c r="R231" s="20"/>
      <c r="S231" s="15"/>
      <c r="T231" s="15"/>
      <c r="U231" s="15"/>
      <c r="V231" s="15"/>
      <c r="W231" s="15"/>
      <c r="X231" s="15"/>
      <c r="Y231" s="15"/>
      <c r="Z231" s="15"/>
      <c r="AA231" s="15"/>
    </row>
    <row r="232" spans="1:27" ht="51">
      <c r="A232" s="273"/>
      <c r="B232" s="76" t="s">
        <v>78</v>
      </c>
      <c r="C232" s="20" t="s">
        <v>102</v>
      </c>
      <c r="D232" s="20" t="s">
        <v>19</v>
      </c>
      <c r="E232" s="20"/>
      <c r="F232" s="20"/>
      <c r="G232" s="20" t="s">
        <v>1515</v>
      </c>
      <c r="H232" s="52" t="s">
        <v>28</v>
      </c>
      <c r="I232" s="20"/>
      <c r="J232" s="20"/>
      <c r="K232" s="20"/>
      <c r="L232" s="20"/>
      <c r="M232" s="20"/>
      <c r="N232" s="20"/>
      <c r="O232" s="20"/>
      <c r="P232" s="20"/>
      <c r="Q232" s="20"/>
      <c r="R232" s="20"/>
      <c r="S232" s="15"/>
      <c r="T232" s="15"/>
      <c r="U232" s="15"/>
      <c r="V232" s="15"/>
      <c r="W232" s="15"/>
      <c r="X232" s="15"/>
      <c r="Y232" s="15"/>
      <c r="Z232" s="15"/>
      <c r="AA232" s="15"/>
    </row>
    <row r="233" spans="1:27" ht="89.25">
      <c r="A233" s="273"/>
      <c r="B233" s="76" t="s">
        <v>78</v>
      </c>
      <c r="C233" s="20" t="s">
        <v>102</v>
      </c>
      <c r="D233" s="20" t="s">
        <v>19</v>
      </c>
      <c r="E233" s="20"/>
      <c r="F233" s="20" t="s">
        <v>1516</v>
      </c>
      <c r="G233" s="76" t="s">
        <v>1517</v>
      </c>
      <c r="H233" s="52" t="s">
        <v>29</v>
      </c>
      <c r="I233" s="20"/>
      <c r="J233" s="20"/>
      <c r="K233" s="20"/>
      <c r="L233" s="20"/>
      <c r="M233" s="20"/>
      <c r="N233" s="20"/>
      <c r="O233" s="20"/>
      <c r="P233" s="20"/>
      <c r="Q233" s="20"/>
      <c r="R233" s="20"/>
      <c r="S233" s="15"/>
      <c r="T233" s="15"/>
      <c r="U233" s="15"/>
      <c r="V233" s="15"/>
      <c r="W233" s="15"/>
      <c r="X233" s="15"/>
      <c r="Y233" s="15"/>
      <c r="Z233" s="15"/>
      <c r="AA233" s="15"/>
    </row>
    <row r="234" spans="1:27" ht="22.5" customHeight="1">
      <c r="A234" s="273"/>
      <c r="B234" s="76" t="s">
        <v>522</v>
      </c>
      <c r="C234" s="20"/>
      <c r="D234" s="20"/>
      <c r="E234" s="20"/>
      <c r="F234" s="20"/>
      <c r="G234" s="20"/>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522</v>
      </c>
      <c r="C235" s="20" t="s">
        <v>18</v>
      </c>
      <c r="D235" s="20" t="s">
        <v>19</v>
      </c>
      <c r="E235" s="20"/>
      <c r="F235" s="76"/>
      <c r="G235" s="76" t="s">
        <v>1518</v>
      </c>
      <c r="H235" s="52" t="s">
        <v>34</v>
      </c>
      <c r="I235" s="20"/>
      <c r="J235" s="20"/>
      <c r="K235" s="20"/>
      <c r="L235" s="20"/>
      <c r="M235" s="20"/>
      <c r="N235" s="20"/>
      <c r="O235" s="20"/>
      <c r="P235" s="20"/>
      <c r="Q235" s="20"/>
      <c r="R235" s="20"/>
      <c r="S235" s="15"/>
      <c r="T235" s="15"/>
      <c r="U235" s="15"/>
      <c r="V235" s="15"/>
      <c r="W235" s="15"/>
      <c r="X235" s="15"/>
      <c r="Y235" s="15"/>
      <c r="Z235" s="15"/>
      <c r="AA235" s="15"/>
    </row>
    <row r="236" spans="1:27" ht="12.75">
      <c r="A236" s="273"/>
      <c r="B236" s="76" t="s">
        <v>522</v>
      </c>
      <c r="C236" s="20"/>
      <c r="D236" s="20"/>
      <c r="E236" s="20"/>
      <c r="F236" s="20"/>
      <c r="G236" s="76"/>
      <c r="H236" s="57" t="s">
        <v>35</v>
      </c>
      <c r="I236" s="20"/>
      <c r="J236" s="20"/>
      <c r="K236" s="20"/>
      <c r="L236" s="20"/>
      <c r="M236" s="20"/>
      <c r="N236" s="20"/>
      <c r="O236" s="20"/>
      <c r="P236" s="20"/>
      <c r="Q236" s="20"/>
      <c r="R236" s="20"/>
      <c r="S236" s="15"/>
      <c r="T236" s="15"/>
      <c r="U236" s="15"/>
      <c r="V236" s="15"/>
      <c r="W236" s="15"/>
      <c r="X236" s="15"/>
      <c r="Y236" s="15"/>
      <c r="Z236" s="15"/>
      <c r="AA236" s="15"/>
    </row>
    <row r="237" spans="1:27" ht="19.5" customHeight="1">
      <c r="A237" s="273"/>
      <c r="B237" s="76" t="s">
        <v>522</v>
      </c>
      <c r="C237" s="20"/>
      <c r="D237" s="20"/>
      <c r="E237" s="20"/>
      <c r="F237" s="20"/>
      <c r="G237" s="20"/>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1119</v>
      </c>
      <c r="C238" s="20"/>
      <c r="D238" s="20"/>
      <c r="E238" s="20"/>
      <c r="F238" s="20"/>
      <c r="G238" s="20"/>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1119</v>
      </c>
      <c r="C239" s="20"/>
      <c r="D239" s="20"/>
      <c r="E239" s="20"/>
      <c r="F239" s="20"/>
      <c r="G239" s="20"/>
      <c r="H239" s="54" t="s">
        <v>38</v>
      </c>
      <c r="I239" s="20"/>
      <c r="J239" s="20"/>
      <c r="K239" s="20"/>
      <c r="L239" s="20"/>
      <c r="M239" s="20"/>
      <c r="N239" s="20"/>
      <c r="O239" s="20"/>
      <c r="P239" s="20"/>
      <c r="Q239" s="20"/>
      <c r="R239" s="20"/>
      <c r="S239" s="15"/>
      <c r="T239" s="15"/>
      <c r="U239" s="15"/>
      <c r="V239" s="15"/>
      <c r="W239" s="15"/>
      <c r="X239" s="15"/>
      <c r="Y239" s="15"/>
      <c r="Z239" s="15"/>
      <c r="AA239" s="15"/>
    </row>
    <row r="240" spans="1:27" ht="12.75">
      <c r="A240" s="272">
        <v>45706</v>
      </c>
      <c r="B240" s="76" t="s">
        <v>640</v>
      </c>
      <c r="C240" s="20"/>
      <c r="D240" s="20"/>
      <c r="E240" s="20"/>
      <c r="F240" s="20"/>
      <c r="G240" s="20"/>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640</v>
      </c>
      <c r="C241" s="20"/>
      <c r="D241" s="20"/>
      <c r="E241" s="20"/>
      <c r="F241" s="20"/>
      <c r="G241" s="20"/>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640</v>
      </c>
      <c r="C242" s="20"/>
      <c r="D242" s="20"/>
      <c r="E242" s="92"/>
      <c r="F242" s="20"/>
      <c r="G242" s="20"/>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640</v>
      </c>
      <c r="C243" s="20"/>
      <c r="D243" s="20"/>
      <c r="E243" s="20"/>
      <c r="F243" s="20"/>
      <c r="G243" s="20"/>
      <c r="H243" s="55" t="s">
        <v>25</v>
      </c>
      <c r="I243" s="20"/>
      <c r="J243" s="20"/>
      <c r="K243" s="20"/>
      <c r="L243" s="20"/>
      <c r="M243" s="20"/>
      <c r="N243" s="20"/>
      <c r="O243" s="20"/>
      <c r="P243" s="20"/>
      <c r="Q243" s="20"/>
      <c r="R243" s="20"/>
      <c r="S243" s="15"/>
      <c r="T243" s="15"/>
      <c r="U243" s="15"/>
      <c r="V243" s="15"/>
      <c r="W243" s="15"/>
      <c r="X243" s="15"/>
      <c r="Y243" s="15"/>
      <c r="Z243" s="15"/>
      <c r="AA243" s="15"/>
    </row>
    <row r="244" spans="1:27" ht="12.75">
      <c r="A244" s="273"/>
      <c r="B244" s="76" t="s">
        <v>78</v>
      </c>
      <c r="C244" s="20"/>
      <c r="D244" s="20"/>
      <c r="E244" s="20"/>
      <c r="F244" s="20"/>
      <c r="G244" s="20"/>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78</v>
      </c>
      <c r="C245" s="20"/>
      <c r="D245" s="20"/>
      <c r="E245" s="20"/>
      <c r="F245" s="20"/>
      <c r="G245" s="20"/>
      <c r="H245" s="55" t="s">
        <v>27</v>
      </c>
      <c r="I245" s="20"/>
      <c r="J245" s="20"/>
      <c r="K245" s="20"/>
      <c r="L245" s="20"/>
      <c r="M245" s="20"/>
      <c r="N245" s="20"/>
      <c r="O245" s="20"/>
      <c r="P245" s="20"/>
      <c r="Q245" s="20"/>
      <c r="R245" s="20"/>
      <c r="S245" s="15"/>
      <c r="T245" s="15"/>
      <c r="U245" s="15"/>
      <c r="V245" s="15"/>
      <c r="W245" s="15"/>
      <c r="X245" s="15"/>
      <c r="Y245" s="15"/>
      <c r="Z245" s="15"/>
      <c r="AA245" s="15"/>
    </row>
    <row r="246" spans="1:27" ht="140.25">
      <c r="A246" s="273"/>
      <c r="B246" s="76" t="s">
        <v>1119</v>
      </c>
      <c r="C246" s="20" t="s">
        <v>102</v>
      </c>
      <c r="D246" s="20" t="s">
        <v>19</v>
      </c>
      <c r="E246" s="20"/>
      <c r="F246" s="20" t="s">
        <v>1519</v>
      </c>
      <c r="G246" s="20" t="s">
        <v>1520</v>
      </c>
      <c r="H246" s="55" t="s">
        <v>28</v>
      </c>
      <c r="I246" s="20"/>
      <c r="J246" s="20"/>
      <c r="K246" s="20"/>
      <c r="L246" s="20"/>
      <c r="M246" s="20"/>
      <c r="N246" s="20"/>
      <c r="O246" s="20"/>
      <c r="P246" s="20"/>
      <c r="Q246" s="20"/>
      <c r="R246" s="20"/>
      <c r="S246" s="15"/>
      <c r="T246" s="15"/>
      <c r="U246" s="15"/>
      <c r="V246" s="15"/>
      <c r="W246" s="15"/>
      <c r="X246" s="15"/>
      <c r="Y246" s="15"/>
      <c r="Z246" s="15"/>
      <c r="AA246" s="15"/>
    </row>
    <row r="247" spans="1:27" ht="19.5" customHeight="1">
      <c r="A247" s="273"/>
      <c r="B247" s="76" t="s">
        <v>1119</v>
      </c>
      <c r="C247" s="20" t="s">
        <v>41</v>
      </c>
      <c r="D247" s="20" t="s">
        <v>19</v>
      </c>
      <c r="E247" s="20"/>
      <c r="F247" s="20" t="s">
        <v>1466</v>
      </c>
      <c r="G247" s="20" t="s">
        <v>1521</v>
      </c>
      <c r="H247" s="55" t="s">
        <v>29</v>
      </c>
      <c r="I247" s="20"/>
      <c r="J247" s="20"/>
      <c r="K247" s="20"/>
      <c r="L247" s="20"/>
      <c r="M247" s="20"/>
      <c r="N247" s="20"/>
      <c r="O247" s="20"/>
      <c r="P247" s="20"/>
      <c r="Q247" s="20"/>
      <c r="R247" s="20"/>
      <c r="S247" s="15"/>
      <c r="T247" s="15"/>
      <c r="U247" s="15"/>
      <c r="V247" s="15"/>
      <c r="W247" s="15"/>
      <c r="X247" s="15"/>
      <c r="Y247" s="15"/>
      <c r="Z247" s="15"/>
      <c r="AA247" s="15"/>
    </row>
    <row r="248" spans="1:27" ht="21.75" customHeight="1">
      <c r="A248" s="273"/>
      <c r="B248" s="76" t="s">
        <v>1119</v>
      </c>
      <c r="C248" s="20" t="s">
        <v>41</v>
      </c>
      <c r="D248" s="20" t="s">
        <v>19</v>
      </c>
      <c r="E248" s="20"/>
      <c r="F248" s="20" t="s">
        <v>1499</v>
      </c>
      <c r="G248" s="20" t="s">
        <v>1522</v>
      </c>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1119</v>
      </c>
      <c r="C249" s="20"/>
      <c r="D249" s="20"/>
      <c r="E249" s="20"/>
      <c r="F249" s="20"/>
      <c r="G249" s="20"/>
      <c r="H249" s="55" t="s">
        <v>34</v>
      </c>
      <c r="I249" s="20"/>
      <c r="J249" s="20"/>
      <c r="K249" s="20"/>
      <c r="L249" s="20"/>
      <c r="M249" s="20"/>
      <c r="N249" s="20"/>
      <c r="O249" s="20"/>
      <c r="P249" s="20"/>
      <c r="Q249" s="20"/>
      <c r="R249" s="20"/>
      <c r="S249" s="15"/>
      <c r="T249" s="15"/>
      <c r="U249" s="15"/>
      <c r="V249" s="15"/>
      <c r="W249" s="15"/>
      <c r="X249" s="15"/>
      <c r="Y249" s="15"/>
      <c r="Z249" s="15"/>
      <c r="AA249" s="15"/>
    </row>
    <row r="250" spans="1:27" ht="51">
      <c r="A250" s="273"/>
      <c r="B250" s="76" t="s">
        <v>78</v>
      </c>
      <c r="C250" s="20" t="s">
        <v>41</v>
      </c>
      <c r="D250" s="20" t="s">
        <v>19</v>
      </c>
      <c r="E250" s="20"/>
      <c r="F250" s="20"/>
      <c r="G250" s="20" t="s">
        <v>1523</v>
      </c>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78</v>
      </c>
      <c r="C251" s="20"/>
      <c r="D251" s="20"/>
      <c r="E251" s="20"/>
      <c r="F251" s="20"/>
      <c r="G251" s="20"/>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78</v>
      </c>
      <c r="C252" s="20"/>
      <c r="D252" s="20"/>
      <c r="E252" s="20"/>
      <c r="F252" s="20"/>
      <c r="G252" s="20"/>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78</v>
      </c>
      <c r="C253" s="20"/>
      <c r="D253" s="20"/>
      <c r="E253" s="20"/>
      <c r="F253" s="20"/>
      <c r="G253" s="76"/>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72">
        <v>45707</v>
      </c>
      <c r="B254" s="76" t="s">
        <v>640</v>
      </c>
      <c r="C254" s="20"/>
      <c r="D254" s="20"/>
      <c r="E254" s="20"/>
      <c r="F254" s="20"/>
      <c r="G254" s="20"/>
      <c r="H254" s="61" t="s">
        <v>17</v>
      </c>
      <c r="I254" s="20"/>
      <c r="J254" s="20"/>
      <c r="K254" s="20"/>
      <c r="L254" s="20"/>
      <c r="M254" s="20"/>
      <c r="N254" s="20"/>
      <c r="O254" s="20"/>
      <c r="P254" s="20"/>
      <c r="Q254" s="20"/>
      <c r="R254" s="20"/>
      <c r="S254" s="15"/>
      <c r="T254" s="15"/>
      <c r="U254" s="15"/>
      <c r="V254" s="15"/>
      <c r="W254" s="15"/>
      <c r="X254" s="15"/>
      <c r="Y254" s="15"/>
      <c r="Z254" s="15"/>
      <c r="AA254" s="15"/>
    </row>
    <row r="255" spans="1:27" ht="153">
      <c r="A255" s="273"/>
      <c r="B255" s="76" t="s">
        <v>640</v>
      </c>
      <c r="C255" s="20" t="s">
        <v>54</v>
      </c>
      <c r="D255" s="20" t="s">
        <v>92</v>
      </c>
      <c r="E255" s="20"/>
      <c r="F255" s="32" t="s">
        <v>1524</v>
      </c>
      <c r="G255" s="20" t="s">
        <v>1525</v>
      </c>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640</v>
      </c>
      <c r="C256" s="20" t="s">
        <v>18</v>
      </c>
      <c r="D256" s="20" t="s">
        <v>19</v>
      </c>
      <c r="E256" s="20"/>
      <c r="F256" s="20"/>
      <c r="G256" s="20" t="s">
        <v>1526</v>
      </c>
      <c r="H256" s="55" t="s">
        <v>24</v>
      </c>
      <c r="I256" s="20"/>
      <c r="J256" s="20"/>
      <c r="K256" s="20"/>
      <c r="L256" s="20"/>
      <c r="M256" s="20"/>
      <c r="N256" s="20"/>
      <c r="O256" s="20"/>
      <c r="P256" s="20"/>
      <c r="Q256" s="20"/>
      <c r="R256" s="20"/>
      <c r="S256" s="15"/>
      <c r="T256" s="15"/>
      <c r="U256" s="15"/>
      <c r="V256" s="15"/>
      <c r="W256" s="15"/>
      <c r="X256" s="15"/>
      <c r="Y256" s="15"/>
      <c r="Z256" s="15"/>
      <c r="AA256" s="15"/>
    </row>
    <row r="257" spans="1:27" ht="102">
      <c r="A257" s="273"/>
      <c r="B257" s="76" t="s">
        <v>640</v>
      </c>
      <c r="C257" s="20" t="s">
        <v>154</v>
      </c>
      <c r="D257" s="20" t="s">
        <v>19</v>
      </c>
      <c r="E257" s="20"/>
      <c r="F257" s="20"/>
      <c r="G257" s="20" t="s">
        <v>1527</v>
      </c>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78</v>
      </c>
      <c r="C258" s="20"/>
      <c r="D258" s="20"/>
      <c r="E258" s="20"/>
      <c r="F258" s="20"/>
      <c r="G258" s="20"/>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78</v>
      </c>
      <c r="C259" s="20"/>
      <c r="D259" s="20"/>
      <c r="E259" s="20"/>
      <c r="F259" s="20"/>
      <c r="G259" s="20"/>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c r="D260" s="20"/>
      <c r="E260" s="20"/>
      <c r="F260" s="20"/>
      <c r="G260" s="20"/>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76"/>
      <c r="F261" s="20"/>
      <c r="G261" s="20"/>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522</v>
      </c>
      <c r="C262" s="20" t="s">
        <v>18</v>
      </c>
      <c r="D262" s="20" t="s">
        <v>19</v>
      </c>
      <c r="E262" s="20"/>
      <c r="F262" s="20"/>
      <c r="G262" s="76" t="s">
        <v>1528</v>
      </c>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522</v>
      </c>
      <c r="C263" s="20"/>
      <c r="D263" s="20"/>
      <c r="E263" s="20"/>
      <c r="G263" s="122"/>
      <c r="H263" s="55" t="s">
        <v>34</v>
      </c>
      <c r="I263" s="20"/>
      <c r="J263" s="20"/>
      <c r="K263" s="20"/>
      <c r="L263" s="20"/>
      <c r="M263" s="20"/>
      <c r="N263" s="20"/>
      <c r="O263" s="20"/>
      <c r="P263" s="20"/>
      <c r="Q263" s="20"/>
      <c r="R263" s="20"/>
      <c r="S263" s="15"/>
      <c r="T263" s="15"/>
      <c r="U263" s="15"/>
      <c r="V263" s="15"/>
      <c r="W263" s="15"/>
      <c r="X263" s="15"/>
      <c r="Y263" s="15"/>
      <c r="Z263" s="15"/>
      <c r="AA263" s="15"/>
    </row>
    <row r="264" spans="1:27" ht="19.5" customHeight="1">
      <c r="A264" s="273"/>
      <c r="B264" s="76" t="s">
        <v>522</v>
      </c>
      <c r="C264" s="20"/>
      <c r="D264" s="20"/>
      <c r="E264" s="20"/>
      <c r="F264" s="20"/>
      <c r="G264" s="20"/>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522</v>
      </c>
      <c r="C265" s="20"/>
      <c r="D265" s="20"/>
      <c r="E265" s="20"/>
      <c r="F265" s="20"/>
      <c r="G265" s="20"/>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1119</v>
      </c>
      <c r="C266" s="20"/>
      <c r="D266" s="20"/>
      <c r="E266" s="20"/>
      <c r="F266" s="20"/>
      <c r="G266" s="20"/>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1119</v>
      </c>
      <c r="C267" s="20"/>
      <c r="D267" s="20"/>
      <c r="E267" s="20"/>
      <c r="F267" s="20"/>
      <c r="G267" s="20"/>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45708</v>
      </c>
      <c r="B268" s="76" t="s">
        <v>640</v>
      </c>
      <c r="C268" s="20"/>
      <c r="D268" s="20"/>
      <c r="E268" s="20"/>
      <c r="F268" s="20"/>
      <c r="G268" s="76"/>
      <c r="H268" s="61" t="s">
        <v>17</v>
      </c>
      <c r="I268" s="20"/>
      <c r="J268" s="20"/>
      <c r="K268" s="20"/>
      <c r="L268" s="20"/>
      <c r="M268" s="20"/>
      <c r="N268" s="20"/>
      <c r="O268" s="20"/>
      <c r="P268" s="20"/>
      <c r="Q268" s="20"/>
      <c r="R268" s="20"/>
      <c r="S268" s="15"/>
      <c r="T268" s="15"/>
      <c r="U268" s="15"/>
      <c r="V268" s="15"/>
      <c r="W268" s="15"/>
      <c r="X268" s="15"/>
      <c r="Y268" s="15"/>
      <c r="Z268" s="15"/>
      <c r="AA268" s="15"/>
    </row>
    <row r="269" spans="1:27" ht="25.5">
      <c r="A269" s="273"/>
      <c r="B269" s="76" t="s">
        <v>640</v>
      </c>
      <c r="C269" s="20" t="s">
        <v>54</v>
      </c>
      <c r="D269" s="20" t="s">
        <v>92</v>
      </c>
      <c r="E269" s="20"/>
      <c r="F269" s="32" t="s">
        <v>1524</v>
      </c>
      <c r="G269" s="20" t="s">
        <v>1529</v>
      </c>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640</v>
      </c>
      <c r="C270" s="20"/>
      <c r="D270" s="20"/>
      <c r="E270" s="20"/>
      <c r="F270" s="20"/>
      <c r="G270" s="20"/>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640</v>
      </c>
      <c r="C271" s="20"/>
      <c r="D271" s="20"/>
      <c r="E271" s="20"/>
      <c r="F271" s="20"/>
      <c r="G271" s="20"/>
      <c r="H271" s="55" t="s">
        <v>25</v>
      </c>
      <c r="I271" s="20"/>
      <c r="J271" s="20"/>
      <c r="K271" s="20"/>
      <c r="L271" s="20"/>
      <c r="M271" s="20"/>
      <c r="N271" s="20"/>
      <c r="O271" s="20"/>
      <c r="P271" s="20"/>
      <c r="Q271" s="20"/>
      <c r="R271" s="20"/>
      <c r="S271" s="15"/>
      <c r="T271" s="15"/>
      <c r="U271" s="15"/>
      <c r="V271" s="15"/>
      <c r="W271" s="15"/>
      <c r="X271" s="15"/>
      <c r="Y271" s="15"/>
      <c r="Z271" s="15"/>
      <c r="AA271" s="15"/>
    </row>
    <row r="272" spans="1:27" ht="18" customHeight="1">
      <c r="A272" s="273"/>
      <c r="B272" s="76" t="s">
        <v>78</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78</v>
      </c>
      <c r="C273" s="20" t="s">
        <v>41</v>
      </c>
      <c r="D273" s="20" t="s">
        <v>19</v>
      </c>
      <c r="E273" s="20"/>
      <c r="F273" s="20"/>
      <c r="G273" s="20" t="s">
        <v>1530</v>
      </c>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1119</v>
      </c>
      <c r="C274" s="20"/>
      <c r="D274" s="20"/>
      <c r="E274" s="20"/>
      <c r="F274" s="20"/>
      <c r="G274" s="20"/>
      <c r="H274" s="55" t="s">
        <v>28</v>
      </c>
      <c r="I274" s="20"/>
      <c r="J274" s="20"/>
      <c r="K274" s="20"/>
      <c r="L274" s="20"/>
      <c r="M274" s="20"/>
      <c r="N274" s="20"/>
      <c r="O274" s="20"/>
      <c r="P274" s="20"/>
      <c r="Q274" s="20"/>
      <c r="R274" s="20"/>
      <c r="S274" s="15"/>
      <c r="T274" s="15"/>
      <c r="U274" s="15"/>
      <c r="V274" s="15"/>
      <c r="W274" s="15"/>
      <c r="X274" s="15"/>
      <c r="Y274" s="15"/>
      <c r="Z274" s="15"/>
      <c r="AA274" s="15"/>
    </row>
    <row r="275" spans="1:27" ht="16.5" customHeight="1">
      <c r="A275" s="273"/>
      <c r="B275" s="76" t="s">
        <v>1119</v>
      </c>
      <c r="C275" s="20"/>
      <c r="D275" s="20"/>
      <c r="E275" s="20"/>
      <c r="F275" s="20"/>
      <c r="G275" s="20"/>
      <c r="H275" s="55" t="s">
        <v>29</v>
      </c>
      <c r="I275" s="20"/>
      <c r="J275" s="20"/>
      <c r="K275" s="20"/>
      <c r="L275" s="20"/>
      <c r="M275" s="20"/>
      <c r="N275" s="20"/>
      <c r="O275" s="20"/>
      <c r="P275" s="20"/>
      <c r="Q275" s="20"/>
      <c r="R275" s="20"/>
      <c r="S275" s="15"/>
      <c r="T275" s="15"/>
      <c r="U275" s="15"/>
      <c r="V275" s="15"/>
      <c r="W275" s="15"/>
      <c r="X275" s="15"/>
      <c r="Y275" s="15"/>
      <c r="Z275" s="15"/>
      <c r="AA275" s="15"/>
    </row>
    <row r="276" spans="1:27" ht="18.75" customHeight="1">
      <c r="A276" s="273"/>
      <c r="B276" s="76" t="s">
        <v>522</v>
      </c>
      <c r="C276" s="20"/>
      <c r="D276" s="20"/>
      <c r="E276" s="20"/>
      <c r="F276" s="20"/>
      <c r="G276" s="20"/>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522</v>
      </c>
      <c r="C277" s="20"/>
      <c r="D277" s="20"/>
      <c r="E277" s="20"/>
      <c r="F277" s="20"/>
      <c r="G277" s="20"/>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522</v>
      </c>
      <c r="C278" s="20"/>
      <c r="D278" s="20"/>
      <c r="E278" s="20"/>
      <c r="F278" s="20"/>
      <c r="G278" s="20"/>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522</v>
      </c>
      <c r="C279" s="20"/>
      <c r="D279" s="20"/>
      <c r="E279" s="20"/>
      <c r="F279" s="20"/>
      <c r="G279" s="20"/>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1119</v>
      </c>
      <c r="C280" s="20"/>
      <c r="D280" s="20"/>
      <c r="E280" s="20"/>
      <c r="F280" s="20"/>
      <c r="G280" s="20"/>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1119</v>
      </c>
      <c r="C281" s="20"/>
      <c r="D281" s="20"/>
      <c r="E281" s="20"/>
      <c r="F281" s="20"/>
      <c r="G281" s="20"/>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45709</v>
      </c>
      <c r="B282" s="76" t="s">
        <v>640</v>
      </c>
      <c r="C282" s="20"/>
      <c r="D282" s="20"/>
      <c r="E282" s="20"/>
      <c r="F282" s="20"/>
      <c r="G282" s="20"/>
      <c r="H282" s="61" t="s">
        <v>17</v>
      </c>
      <c r="I282" s="20"/>
      <c r="J282" s="20"/>
      <c r="K282" s="20"/>
      <c r="L282" s="20"/>
      <c r="M282" s="20"/>
      <c r="N282" s="20"/>
      <c r="O282" s="20"/>
      <c r="P282" s="20"/>
      <c r="Q282" s="20"/>
      <c r="R282" s="20"/>
      <c r="S282" s="15"/>
      <c r="T282" s="15"/>
      <c r="U282" s="15"/>
      <c r="V282" s="15"/>
      <c r="W282" s="15"/>
      <c r="X282" s="15"/>
      <c r="Y282" s="15"/>
      <c r="Z282" s="15"/>
      <c r="AA282" s="15"/>
    </row>
    <row r="283" spans="1:27" ht="25.5">
      <c r="A283" s="273"/>
      <c r="B283" s="76" t="s">
        <v>640</v>
      </c>
      <c r="C283" s="20" t="s">
        <v>54</v>
      </c>
      <c r="D283" s="20" t="s">
        <v>92</v>
      </c>
      <c r="F283" s="32" t="s">
        <v>1524</v>
      </c>
      <c r="G283" s="20" t="s">
        <v>1531</v>
      </c>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640</v>
      </c>
      <c r="C284" s="20"/>
      <c r="D284" s="20"/>
      <c r="E284" s="20"/>
      <c r="F284" s="20"/>
      <c r="G284" s="20"/>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640</v>
      </c>
      <c r="C285" s="20"/>
      <c r="D285" s="20"/>
      <c r="E285" s="20"/>
      <c r="F285" s="20"/>
      <c r="G285" s="20"/>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1119</v>
      </c>
      <c r="C286" s="20"/>
      <c r="D286" s="20"/>
      <c r="E286" s="20"/>
      <c r="F286" s="20"/>
      <c r="G286" s="20"/>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1119</v>
      </c>
      <c r="C287" s="20"/>
      <c r="D287" s="20"/>
      <c r="E287" s="20"/>
      <c r="F287" s="20"/>
      <c r="G287" s="20"/>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1119</v>
      </c>
      <c r="C288" s="20"/>
      <c r="D288" s="20"/>
      <c r="E288" s="20"/>
      <c r="F288" s="88"/>
      <c r="G288" s="20"/>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78</v>
      </c>
      <c r="C289" s="20"/>
      <c r="D289" s="20"/>
      <c r="E289" s="20"/>
      <c r="F289" s="20"/>
      <c r="G289" s="20"/>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G290" s="20"/>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78</v>
      </c>
      <c r="C291" s="20"/>
      <c r="D291" s="20"/>
      <c r="E291" s="20"/>
      <c r="F291" s="20"/>
      <c r="G291" s="20"/>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78</v>
      </c>
      <c r="C292" s="20"/>
      <c r="D292" s="20"/>
      <c r="E292" s="20"/>
      <c r="F292" s="20"/>
      <c r="G292" s="20"/>
      <c r="H292" s="55" t="s">
        <v>35</v>
      </c>
      <c r="I292" s="20"/>
      <c r="J292" s="20"/>
      <c r="K292" s="20"/>
      <c r="L292" s="20"/>
      <c r="M292" s="20"/>
      <c r="N292" s="20"/>
      <c r="O292" s="20"/>
      <c r="P292" s="20"/>
      <c r="Q292" s="20"/>
      <c r="R292" s="20"/>
      <c r="S292" s="15"/>
      <c r="T292" s="15"/>
      <c r="U292" s="15"/>
      <c r="V292" s="15"/>
      <c r="W292" s="15"/>
      <c r="X292" s="15"/>
      <c r="Y292" s="15"/>
      <c r="Z292" s="15"/>
      <c r="AA292" s="15"/>
    </row>
    <row r="293" spans="1:27" ht="18" customHeight="1">
      <c r="A293" s="273"/>
      <c r="B293" s="76" t="s">
        <v>1119</v>
      </c>
      <c r="C293" s="20"/>
      <c r="D293" s="20"/>
      <c r="E293" s="20"/>
      <c r="F293" s="20"/>
      <c r="G293" s="20"/>
      <c r="H293" s="55" t="s">
        <v>36</v>
      </c>
      <c r="I293" s="20"/>
      <c r="J293" s="20"/>
      <c r="K293" s="20"/>
      <c r="L293" s="20"/>
      <c r="M293" s="20"/>
      <c r="N293" s="20"/>
      <c r="O293" s="20"/>
      <c r="P293" s="20"/>
      <c r="Q293" s="20"/>
      <c r="R293" s="20"/>
      <c r="S293" s="15"/>
      <c r="T293" s="15"/>
      <c r="U293" s="15"/>
      <c r="V293" s="15"/>
      <c r="W293" s="15"/>
      <c r="X293" s="15"/>
      <c r="Y293" s="15"/>
      <c r="Z293" s="15"/>
      <c r="AA293" s="15"/>
    </row>
    <row r="294" spans="1:27" ht="16.5" customHeight="1">
      <c r="A294" s="273"/>
      <c r="B294" s="76" t="s">
        <v>1119</v>
      </c>
      <c r="C294" s="20"/>
      <c r="D294" s="20"/>
      <c r="E294" s="20"/>
      <c r="F294" s="20"/>
      <c r="G294" s="20"/>
      <c r="H294" s="55" t="s">
        <v>37</v>
      </c>
      <c r="I294" s="20"/>
      <c r="J294" s="20"/>
      <c r="K294" s="20"/>
      <c r="L294" s="20"/>
      <c r="M294" s="20"/>
      <c r="N294" s="20"/>
      <c r="O294" s="20"/>
      <c r="P294" s="20"/>
      <c r="Q294" s="20"/>
      <c r="R294" s="20"/>
      <c r="S294" s="15"/>
      <c r="T294" s="15"/>
      <c r="U294" s="15"/>
      <c r="V294" s="15"/>
      <c r="W294" s="15"/>
      <c r="X294" s="15"/>
      <c r="Y294" s="15"/>
      <c r="Z294" s="15"/>
      <c r="AA294" s="15"/>
    </row>
    <row r="295" spans="1:27" ht="19.5" customHeight="1">
      <c r="A295" s="274"/>
      <c r="B295" s="76" t="s">
        <v>1119</v>
      </c>
      <c r="C295" s="20"/>
      <c r="D295" s="20"/>
      <c r="E295" s="20"/>
      <c r="F295" s="20"/>
      <c r="G295" s="20"/>
      <c r="H295" s="62" t="s">
        <v>38</v>
      </c>
      <c r="I295" s="20"/>
      <c r="J295" s="20"/>
      <c r="K295" s="20"/>
      <c r="L295" s="20"/>
      <c r="M295" s="20"/>
      <c r="N295" s="20"/>
      <c r="O295" s="20"/>
      <c r="P295" s="20"/>
      <c r="Q295" s="20"/>
      <c r="R295" s="20"/>
      <c r="S295" s="15"/>
      <c r="T295" s="15"/>
      <c r="U295" s="15"/>
      <c r="V295" s="15"/>
      <c r="W295" s="15"/>
      <c r="X295" s="15"/>
      <c r="Y295" s="15"/>
      <c r="Z295" s="15"/>
      <c r="AA295" s="15"/>
    </row>
    <row r="296" spans="1:27" ht="12.75">
      <c r="A296" s="272">
        <v>45710</v>
      </c>
      <c r="B296" s="76" t="s">
        <v>640</v>
      </c>
      <c r="C296" s="20"/>
      <c r="D296" s="20"/>
      <c r="E296" s="20"/>
      <c r="F296" s="20"/>
      <c r="G296" s="20"/>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640</v>
      </c>
      <c r="C297" s="20"/>
      <c r="D297" s="20"/>
      <c r="E297" s="20"/>
      <c r="F297" s="20"/>
      <c r="H297" s="55" t="s">
        <v>22</v>
      </c>
      <c r="I297" s="20"/>
      <c r="J297" s="20"/>
      <c r="K297" s="20"/>
      <c r="L297" s="20"/>
      <c r="M297" s="20"/>
      <c r="N297" s="20"/>
      <c r="O297" s="20"/>
      <c r="P297" s="20"/>
      <c r="Q297" s="20"/>
      <c r="R297" s="20"/>
      <c r="S297" s="15"/>
      <c r="T297" s="15"/>
      <c r="U297" s="15"/>
      <c r="V297" s="15"/>
      <c r="W297" s="15"/>
      <c r="X297" s="15"/>
      <c r="Y297" s="15"/>
      <c r="Z297" s="15"/>
      <c r="AA297" s="15"/>
    </row>
    <row r="298" spans="1:27" ht="12.75">
      <c r="A298" s="273"/>
      <c r="B298" s="76" t="s">
        <v>640</v>
      </c>
      <c r="C298" s="20"/>
      <c r="D298" s="20"/>
      <c r="E298" s="20"/>
      <c r="F298" s="20"/>
      <c r="G298" s="20"/>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640</v>
      </c>
      <c r="C299" s="20"/>
      <c r="D299" s="20"/>
      <c r="E299" s="20"/>
      <c r="F299" s="20"/>
      <c r="G299" s="20"/>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1119</v>
      </c>
      <c r="C300" s="20"/>
      <c r="D300" s="20"/>
      <c r="E300" s="20"/>
      <c r="F300" s="20"/>
      <c r="G300" s="20"/>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1119</v>
      </c>
      <c r="C301" s="20"/>
      <c r="D301" s="20"/>
      <c r="E301" s="20"/>
      <c r="F301" s="20"/>
      <c r="G301" s="20"/>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1119</v>
      </c>
      <c r="C302" s="20"/>
      <c r="D302" s="20"/>
      <c r="E302" s="20"/>
      <c r="F302" s="20"/>
      <c r="G302" s="20"/>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1119</v>
      </c>
      <c r="C303" s="20"/>
      <c r="D303" s="20"/>
      <c r="E303" s="20"/>
      <c r="F303" s="20"/>
      <c r="G303" s="20"/>
      <c r="H303" s="55" t="s">
        <v>29</v>
      </c>
      <c r="I303" s="20"/>
      <c r="J303" s="20"/>
      <c r="K303" s="20"/>
      <c r="L303" s="20"/>
      <c r="M303" s="20"/>
      <c r="N303" s="20"/>
      <c r="O303" s="20"/>
      <c r="P303" s="20"/>
      <c r="Q303" s="20"/>
      <c r="R303" s="20"/>
      <c r="S303" s="15"/>
      <c r="T303" s="15"/>
      <c r="U303" s="15"/>
      <c r="V303" s="15"/>
      <c r="W303" s="15"/>
      <c r="X303" s="15"/>
      <c r="Y303" s="15"/>
      <c r="Z303" s="15"/>
      <c r="AA303" s="15"/>
    </row>
    <row r="304" spans="1:27" ht="18.75" customHeight="1">
      <c r="A304" s="273"/>
      <c r="B304" s="76" t="s">
        <v>78</v>
      </c>
      <c r="C304" s="20"/>
      <c r="D304" s="20"/>
      <c r="E304" s="20"/>
      <c r="F304" s="20"/>
      <c r="G304" s="20"/>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78</v>
      </c>
      <c r="C305" s="20"/>
      <c r="D305" s="20"/>
      <c r="E305" s="20"/>
      <c r="F305" s="20"/>
      <c r="G305" s="20"/>
      <c r="H305" s="55" t="s">
        <v>34</v>
      </c>
      <c r="I305" s="20"/>
      <c r="J305" s="20"/>
      <c r="K305" s="20"/>
      <c r="L305" s="20"/>
      <c r="M305" s="20"/>
      <c r="N305" s="20"/>
      <c r="O305" s="20"/>
      <c r="P305" s="20"/>
      <c r="Q305" s="20"/>
      <c r="R305" s="20"/>
      <c r="S305" s="15"/>
      <c r="T305" s="15"/>
      <c r="U305" s="15"/>
      <c r="V305" s="15"/>
      <c r="W305" s="15"/>
      <c r="X305" s="15"/>
      <c r="Y305" s="15"/>
      <c r="Z305" s="15"/>
      <c r="AA305" s="15"/>
    </row>
    <row r="306" spans="1:27" ht="19.5" customHeight="1">
      <c r="A306" s="273"/>
      <c r="B306" s="76" t="s">
        <v>522</v>
      </c>
      <c r="C306" s="20"/>
      <c r="D306" s="20"/>
      <c r="E306" s="20"/>
      <c r="F306" s="20"/>
      <c r="G306" s="20"/>
      <c r="H306" s="55" t="s">
        <v>35</v>
      </c>
      <c r="I306" s="20"/>
      <c r="J306" s="20"/>
      <c r="K306" s="20"/>
      <c r="L306" s="20"/>
      <c r="M306" s="20"/>
      <c r="N306" s="20"/>
      <c r="O306" s="20"/>
      <c r="P306" s="20"/>
      <c r="Q306" s="20"/>
      <c r="R306" s="20"/>
      <c r="S306" s="15"/>
      <c r="T306" s="15"/>
      <c r="U306" s="15"/>
      <c r="V306" s="15"/>
      <c r="W306" s="15"/>
      <c r="X306" s="15"/>
      <c r="Y306" s="15"/>
      <c r="Z306" s="15"/>
      <c r="AA306" s="15"/>
    </row>
    <row r="307" spans="1:27" ht="19.5" customHeight="1">
      <c r="A307" s="273"/>
      <c r="B307" s="76" t="s">
        <v>522</v>
      </c>
      <c r="C307" s="20"/>
      <c r="D307" s="20"/>
      <c r="E307" s="20"/>
      <c r="F307" s="20"/>
      <c r="G307" s="20"/>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522</v>
      </c>
      <c r="C308" s="20"/>
      <c r="D308" s="20"/>
      <c r="E308" s="20"/>
      <c r="F308" s="20"/>
      <c r="G308" s="20"/>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522</v>
      </c>
      <c r="C309" s="20"/>
      <c r="D309" s="20"/>
      <c r="E309" s="20"/>
      <c r="F309" s="20"/>
      <c r="G309" s="20"/>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45711</v>
      </c>
      <c r="B310" s="76" t="s">
        <v>640</v>
      </c>
      <c r="C310" s="20"/>
      <c r="D310" s="20"/>
      <c r="E310" s="20"/>
      <c r="F310" s="20"/>
      <c r="G310" s="20"/>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640</v>
      </c>
      <c r="C311" s="20"/>
      <c r="D311" s="20"/>
      <c r="E311" s="20"/>
      <c r="F311" s="20"/>
      <c r="G311" s="20"/>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640</v>
      </c>
      <c r="C312" s="20"/>
      <c r="D312" s="20"/>
      <c r="E312" s="20"/>
      <c r="F312" s="20"/>
      <c r="G312" s="20"/>
      <c r="H312" s="55" t="s">
        <v>24</v>
      </c>
      <c r="I312" s="20"/>
      <c r="J312" s="20"/>
      <c r="K312" s="20"/>
      <c r="L312" s="20"/>
      <c r="M312" s="20"/>
      <c r="N312" s="20"/>
      <c r="O312" s="20"/>
      <c r="P312" s="20"/>
      <c r="Q312" s="20"/>
      <c r="R312" s="20"/>
      <c r="S312" s="15"/>
      <c r="T312" s="15"/>
      <c r="U312" s="15"/>
      <c r="V312" s="15"/>
      <c r="W312" s="15"/>
      <c r="X312" s="15"/>
      <c r="Y312" s="15"/>
      <c r="Z312" s="15"/>
      <c r="AA312" s="15"/>
    </row>
    <row r="313" spans="1:27" ht="14.25">
      <c r="A313" s="273"/>
      <c r="B313" s="76" t="s">
        <v>640</v>
      </c>
      <c r="C313" s="20"/>
      <c r="D313" s="20"/>
      <c r="E313" s="78"/>
      <c r="F313" s="78"/>
      <c r="G313" s="20"/>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1119</v>
      </c>
      <c r="C314" s="20"/>
      <c r="D314" s="20"/>
      <c r="E314" s="20"/>
      <c r="F314" s="20"/>
      <c r="G314" s="20"/>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1119</v>
      </c>
      <c r="C315" s="20"/>
      <c r="D315" s="20"/>
      <c r="E315" s="20"/>
      <c r="F315" s="20"/>
      <c r="G315" s="20"/>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1119</v>
      </c>
      <c r="C316" s="20"/>
      <c r="D316" s="20"/>
      <c r="E316" s="20"/>
      <c r="F316" s="20"/>
      <c r="G316" s="20"/>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1119</v>
      </c>
      <c r="C317" s="20"/>
      <c r="D317" s="20"/>
      <c r="E317" s="20"/>
      <c r="F317" s="20"/>
      <c r="G317" s="20"/>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1119</v>
      </c>
      <c r="C318" s="20"/>
      <c r="D318" s="20"/>
      <c r="E318" s="20"/>
      <c r="F318" s="20"/>
      <c r="G318" s="20"/>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78</v>
      </c>
      <c r="C319" s="20"/>
      <c r="D319" s="20"/>
      <c r="E319" s="20"/>
      <c r="F319" s="20"/>
      <c r="G319" s="20"/>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78</v>
      </c>
      <c r="C320" s="20"/>
      <c r="D320" s="20"/>
      <c r="E320" s="20"/>
      <c r="F320" s="20"/>
      <c r="G320" s="20"/>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78</v>
      </c>
      <c r="C321" s="20"/>
      <c r="D321" s="20"/>
      <c r="E321" s="20"/>
      <c r="F321" s="20"/>
      <c r="G321" s="20"/>
      <c r="H321" s="55" t="s">
        <v>36</v>
      </c>
      <c r="I321" s="20"/>
      <c r="J321" s="20"/>
      <c r="K321" s="20"/>
      <c r="L321" s="20"/>
      <c r="M321" s="20"/>
      <c r="N321" s="20"/>
      <c r="O321" s="20"/>
      <c r="P321" s="20"/>
      <c r="Q321" s="20"/>
      <c r="R321" s="20"/>
      <c r="S321" s="15"/>
      <c r="T321" s="15"/>
      <c r="U321" s="15"/>
      <c r="V321" s="15"/>
      <c r="W321" s="15"/>
      <c r="X321" s="15"/>
      <c r="Y321" s="15"/>
      <c r="Z321" s="15"/>
      <c r="AA321" s="15"/>
    </row>
    <row r="322" spans="1:27" ht="51">
      <c r="A322" s="273"/>
      <c r="B322" s="76" t="s">
        <v>78</v>
      </c>
      <c r="C322" s="20" t="s">
        <v>41</v>
      </c>
      <c r="D322" s="20" t="s">
        <v>19</v>
      </c>
      <c r="E322" s="20"/>
      <c r="F322" s="20"/>
      <c r="G322" s="20" t="s">
        <v>1532</v>
      </c>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78</v>
      </c>
      <c r="C323" s="20"/>
      <c r="D323" s="20"/>
      <c r="E323" s="20"/>
      <c r="F323" s="20"/>
      <c r="G323" s="20"/>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45712</v>
      </c>
      <c r="B324" s="76" t="s">
        <v>640</v>
      </c>
      <c r="C324" s="20"/>
      <c r="D324" s="20"/>
      <c r="E324" s="20"/>
      <c r="F324" s="20"/>
      <c r="G324" s="20"/>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640</v>
      </c>
      <c r="C325" s="20"/>
      <c r="D325" s="20"/>
      <c r="E325" s="20"/>
      <c r="F325" s="20"/>
      <c r="G325" s="20"/>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640</v>
      </c>
      <c r="C326" s="20"/>
      <c r="D326" s="20"/>
      <c r="E326" s="20"/>
      <c r="F326" s="20"/>
      <c r="G326" s="20"/>
      <c r="H326" s="55" t="s">
        <v>24</v>
      </c>
      <c r="I326" s="20"/>
      <c r="J326" s="20"/>
      <c r="K326" s="20"/>
      <c r="L326" s="20"/>
      <c r="M326" s="20"/>
      <c r="N326" s="20"/>
      <c r="O326" s="20"/>
      <c r="P326" s="20"/>
      <c r="Q326" s="20"/>
      <c r="R326" s="20"/>
      <c r="S326" s="15"/>
      <c r="T326" s="15"/>
      <c r="U326" s="15"/>
      <c r="V326" s="15"/>
      <c r="W326" s="15"/>
      <c r="X326" s="15"/>
      <c r="Y326" s="15"/>
      <c r="Z326" s="15"/>
      <c r="AA326" s="15"/>
    </row>
    <row r="327" spans="1:27" ht="12.75">
      <c r="A327" s="273"/>
      <c r="B327" s="76" t="s">
        <v>640</v>
      </c>
      <c r="C327" s="20"/>
      <c r="D327" s="20"/>
      <c r="E327" s="20"/>
      <c r="F327" s="20"/>
      <c r="G327" s="20"/>
      <c r="H327" s="55" t="s">
        <v>25</v>
      </c>
      <c r="I327" s="20"/>
      <c r="J327" s="20"/>
      <c r="K327" s="20"/>
      <c r="L327" s="20"/>
      <c r="M327" s="20"/>
      <c r="N327" s="20"/>
      <c r="O327" s="20"/>
      <c r="P327" s="20"/>
      <c r="Q327" s="20"/>
      <c r="R327" s="20"/>
      <c r="S327" s="15"/>
      <c r="T327" s="15"/>
      <c r="U327" s="15"/>
      <c r="V327" s="15"/>
      <c r="W327" s="15"/>
      <c r="X327" s="15"/>
      <c r="Y327" s="15"/>
      <c r="Z327" s="15"/>
      <c r="AA327" s="15"/>
    </row>
    <row r="328" spans="1:27" ht="51">
      <c r="A328" s="273"/>
      <c r="B328" s="76" t="s">
        <v>78</v>
      </c>
      <c r="C328" s="20" t="s">
        <v>18</v>
      </c>
      <c r="D328" s="20" t="s">
        <v>19</v>
      </c>
      <c r="E328" s="20"/>
      <c r="F328" s="20"/>
      <c r="G328" s="20" t="s">
        <v>1533</v>
      </c>
      <c r="H328" s="55" t="s">
        <v>26</v>
      </c>
      <c r="I328" s="20"/>
      <c r="J328" s="20"/>
      <c r="K328" s="20"/>
      <c r="L328" s="20"/>
      <c r="M328" s="20"/>
      <c r="N328" s="20"/>
      <c r="O328" s="20"/>
      <c r="P328" s="20"/>
      <c r="Q328" s="20"/>
      <c r="R328" s="20"/>
      <c r="S328" s="15"/>
      <c r="T328" s="15"/>
      <c r="U328" s="15"/>
      <c r="V328" s="15"/>
      <c r="W328" s="15"/>
      <c r="X328" s="15"/>
      <c r="Y328" s="15"/>
      <c r="Z328" s="15"/>
      <c r="AA328" s="15"/>
    </row>
    <row r="329" spans="1:27" ht="114.75">
      <c r="A329" s="273"/>
      <c r="B329" s="76" t="s">
        <v>78</v>
      </c>
      <c r="C329" s="20" t="s">
        <v>18</v>
      </c>
      <c r="D329" s="20" t="s">
        <v>19</v>
      </c>
      <c r="E329" s="20"/>
      <c r="F329" s="20"/>
      <c r="G329" s="20" t="s">
        <v>1534</v>
      </c>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78</v>
      </c>
      <c r="C330" s="20"/>
      <c r="D330" s="20"/>
      <c r="E330" s="20"/>
      <c r="F330" s="20"/>
      <c r="G330" s="20"/>
      <c r="H330" s="55" t="s">
        <v>28</v>
      </c>
      <c r="I330" s="20"/>
      <c r="J330" s="20"/>
      <c r="K330" s="20"/>
      <c r="L330" s="20"/>
      <c r="M330" s="20"/>
      <c r="N330" s="20"/>
      <c r="O330" s="20"/>
      <c r="P330" s="20"/>
      <c r="Q330" s="20"/>
      <c r="R330" s="20"/>
      <c r="S330" s="15"/>
      <c r="T330" s="15"/>
      <c r="U330" s="15"/>
      <c r="V330" s="15"/>
      <c r="W330" s="15"/>
      <c r="X330" s="15"/>
      <c r="Y330" s="15"/>
      <c r="Z330" s="15"/>
      <c r="AA330" s="15"/>
    </row>
    <row r="331" spans="1:27" ht="17.25" customHeight="1">
      <c r="A331" s="273"/>
      <c r="B331" s="76" t="s">
        <v>78</v>
      </c>
      <c r="C331" s="20"/>
      <c r="D331" s="20"/>
      <c r="E331" s="20"/>
      <c r="F331" s="20"/>
      <c r="G331" s="20"/>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522</v>
      </c>
      <c r="C332" s="20"/>
      <c r="D332" s="20"/>
      <c r="E332" s="20"/>
      <c r="F332" s="20"/>
      <c r="G332" s="20"/>
      <c r="H332" s="55" t="s">
        <v>30</v>
      </c>
      <c r="I332" s="20"/>
      <c r="J332" s="20"/>
      <c r="K332" s="20"/>
      <c r="L332" s="20"/>
      <c r="M332" s="20"/>
      <c r="N332" s="20"/>
      <c r="O332" s="20"/>
      <c r="P332" s="20"/>
      <c r="Q332" s="20"/>
      <c r="R332" s="20"/>
      <c r="S332" s="15"/>
      <c r="T332" s="15"/>
      <c r="U332" s="15"/>
      <c r="V332" s="15"/>
      <c r="W332" s="15"/>
      <c r="X332" s="15"/>
      <c r="Y332" s="15"/>
      <c r="Z332" s="15"/>
      <c r="AA332" s="15"/>
    </row>
    <row r="333" spans="1:27" ht="15" customHeight="1">
      <c r="A333" s="273"/>
      <c r="B333" s="76" t="s">
        <v>522</v>
      </c>
      <c r="C333" s="20" t="s">
        <v>18</v>
      </c>
      <c r="D333" s="20" t="s">
        <v>19</v>
      </c>
      <c r="E333" s="20"/>
      <c r="F333" s="20"/>
      <c r="G333" s="76" t="s">
        <v>1535</v>
      </c>
      <c r="H333" s="55" t="s">
        <v>34</v>
      </c>
      <c r="I333" s="20"/>
      <c r="J333" s="20"/>
      <c r="K333" s="20"/>
      <c r="L333" s="20"/>
      <c r="M333" s="20"/>
      <c r="N333" s="20"/>
      <c r="O333" s="20"/>
      <c r="P333" s="20"/>
      <c r="Q333" s="20"/>
      <c r="R333" s="20"/>
      <c r="S333" s="15"/>
      <c r="T333" s="15"/>
      <c r="U333" s="15"/>
      <c r="V333" s="15"/>
      <c r="W333" s="15"/>
      <c r="X333" s="15"/>
      <c r="Y333" s="15"/>
      <c r="Z333" s="15"/>
      <c r="AA333" s="15"/>
    </row>
    <row r="334" spans="1:27" ht="12.75">
      <c r="A334" s="273"/>
      <c r="B334" s="76" t="s">
        <v>522</v>
      </c>
      <c r="C334" s="20" t="s">
        <v>18</v>
      </c>
      <c r="D334" s="20" t="s">
        <v>19</v>
      </c>
      <c r="E334" s="20"/>
      <c r="F334" s="20"/>
      <c r="G334" s="76" t="s">
        <v>1536</v>
      </c>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522</v>
      </c>
      <c r="C335" s="20" t="s">
        <v>18</v>
      </c>
      <c r="D335" s="20" t="s">
        <v>19</v>
      </c>
      <c r="E335" s="20"/>
      <c r="F335" s="20"/>
      <c r="G335" s="76" t="s">
        <v>1537</v>
      </c>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1119</v>
      </c>
      <c r="C336" s="20"/>
      <c r="D336" s="20"/>
      <c r="E336" s="20"/>
      <c r="F336" s="20"/>
      <c r="G336" s="20"/>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1119</v>
      </c>
      <c r="C337" s="20"/>
      <c r="D337" s="20"/>
      <c r="E337" s="20"/>
      <c r="F337" s="20"/>
      <c r="G337" s="20"/>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45713</v>
      </c>
      <c r="B338" s="76" t="s">
        <v>640</v>
      </c>
      <c r="C338" s="20"/>
      <c r="D338" s="20"/>
      <c r="E338" s="20"/>
      <c r="F338" s="20"/>
      <c r="G338" s="20"/>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640</v>
      </c>
      <c r="C339" s="20"/>
      <c r="D339" s="20"/>
      <c r="E339" s="20"/>
      <c r="F339" s="20"/>
      <c r="G339" s="20"/>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640</v>
      </c>
      <c r="C340" s="20"/>
      <c r="D340" s="20"/>
      <c r="E340" s="20"/>
      <c r="F340" s="20"/>
      <c r="G340" s="20"/>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640</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78</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78</v>
      </c>
      <c r="C343" s="20"/>
      <c r="D343" s="20"/>
      <c r="E343" s="20"/>
      <c r="F343" s="20"/>
      <c r="G343" s="20"/>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1119</v>
      </c>
      <c r="C344" s="20"/>
      <c r="D344" s="20"/>
      <c r="E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40.25">
      <c r="A345" s="273"/>
      <c r="B345" s="76" t="s">
        <v>1119</v>
      </c>
      <c r="C345" s="20" t="s">
        <v>41</v>
      </c>
      <c r="D345" s="20" t="s">
        <v>19</v>
      </c>
      <c r="E345" s="20"/>
      <c r="F345" s="20" t="s">
        <v>1538</v>
      </c>
      <c r="G345" s="65" t="s">
        <v>1539</v>
      </c>
      <c r="H345" s="55" t="s">
        <v>29</v>
      </c>
      <c r="I345" s="20"/>
      <c r="J345" s="20"/>
      <c r="K345" s="20"/>
      <c r="L345" s="20"/>
      <c r="M345" s="20"/>
      <c r="N345" s="20"/>
      <c r="O345" s="20"/>
      <c r="P345" s="20"/>
      <c r="Q345" s="20"/>
      <c r="R345" s="20"/>
      <c r="S345" s="15"/>
      <c r="T345" s="15"/>
      <c r="U345" s="15"/>
      <c r="V345" s="15"/>
      <c r="W345" s="15"/>
      <c r="X345" s="15"/>
      <c r="Y345" s="15"/>
      <c r="Z345" s="15"/>
      <c r="AA345" s="15"/>
    </row>
    <row r="346" spans="1:27" ht="25.5">
      <c r="A346" s="273"/>
      <c r="B346" s="76" t="s">
        <v>1119</v>
      </c>
      <c r="C346" s="20" t="s">
        <v>18</v>
      </c>
      <c r="D346" s="20" t="s">
        <v>19</v>
      </c>
      <c r="E346" s="20"/>
      <c r="F346" s="76" t="s">
        <v>1540</v>
      </c>
      <c r="G346" s="20" t="s">
        <v>1541</v>
      </c>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640</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78</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14.75">
      <c r="A349" s="273"/>
      <c r="B349" s="76" t="s">
        <v>78</v>
      </c>
      <c r="C349" s="20" t="s">
        <v>41</v>
      </c>
      <c r="D349" s="20" t="s">
        <v>19</v>
      </c>
      <c r="E349" s="20"/>
      <c r="F349" s="20"/>
      <c r="G349" s="20" t="s">
        <v>1542</v>
      </c>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65.75">
      <c r="A352" s="272">
        <v>45714</v>
      </c>
      <c r="B352" s="76" t="s">
        <v>640</v>
      </c>
      <c r="C352" s="20" t="s">
        <v>41</v>
      </c>
      <c r="D352" s="20" t="s">
        <v>92</v>
      </c>
      <c r="E352" s="65" t="s">
        <v>1543</v>
      </c>
      <c r="F352" s="32" t="s">
        <v>1544</v>
      </c>
      <c r="G352" s="20" t="s">
        <v>1545</v>
      </c>
      <c r="H352" s="61" t="s">
        <v>17</v>
      </c>
      <c r="I352" s="20"/>
      <c r="J352" s="20"/>
      <c r="K352" s="20"/>
      <c r="L352" s="20"/>
      <c r="M352" s="20"/>
      <c r="N352" s="20"/>
      <c r="O352" s="20"/>
      <c r="P352" s="20"/>
      <c r="Q352" s="20"/>
      <c r="R352" s="20"/>
      <c r="S352" s="15"/>
      <c r="T352" s="15"/>
      <c r="U352" s="15"/>
      <c r="V352" s="15"/>
      <c r="W352" s="15"/>
      <c r="X352" s="15"/>
      <c r="Y352" s="15"/>
      <c r="Z352" s="15"/>
      <c r="AA352" s="15"/>
    </row>
    <row r="353" spans="1:27" ht="63.75">
      <c r="A353" s="273"/>
      <c r="B353" s="76" t="s">
        <v>640</v>
      </c>
      <c r="C353" s="20" t="s">
        <v>41</v>
      </c>
      <c r="D353" s="20" t="s">
        <v>19</v>
      </c>
      <c r="E353" s="20" t="s">
        <v>1546</v>
      </c>
      <c r="F353" s="32" t="s">
        <v>1547</v>
      </c>
      <c r="G353" s="20" t="s">
        <v>1548</v>
      </c>
      <c r="H353" s="55" t="s">
        <v>22</v>
      </c>
      <c r="I353" s="20"/>
      <c r="J353" s="20"/>
      <c r="K353" s="20"/>
      <c r="L353" s="20"/>
      <c r="M353" s="20"/>
      <c r="N353" s="20"/>
      <c r="O353" s="20"/>
      <c r="P353" s="20"/>
      <c r="Q353" s="20"/>
      <c r="R353" s="20"/>
      <c r="S353" s="15"/>
      <c r="T353" s="15"/>
      <c r="U353" s="15"/>
      <c r="V353" s="15"/>
      <c r="W353" s="15"/>
      <c r="X353" s="15"/>
      <c r="Y353" s="15"/>
      <c r="Z353" s="15"/>
      <c r="AA353" s="15"/>
    </row>
    <row r="354" spans="1:27" ht="178.5">
      <c r="A354" s="273"/>
      <c r="B354" s="76" t="s">
        <v>640</v>
      </c>
      <c r="C354" s="20" t="s">
        <v>41</v>
      </c>
      <c r="D354" s="20" t="s">
        <v>19</v>
      </c>
      <c r="E354" s="20" t="s">
        <v>1546</v>
      </c>
      <c r="F354" s="32" t="s">
        <v>1549</v>
      </c>
      <c r="G354" s="20" t="s">
        <v>1550</v>
      </c>
      <c r="H354" s="55" t="s">
        <v>24</v>
      </c>
      <c r="I354" s="20"/>
      <c r="J354" s="20"/>
      <c r="K354" s="20"/>
      <c r="L354" s="20"/>
      <c r="M354" s="20"/>
      <c r="N354" s="20"/>
      <c r="O354" s="20"/>
      <c r="P354" s="20"/>
      <c r="Q354" s="20"/>
      <c r="R354" s="20"/>
      <c r="S354" s="15"/>
      <c r="T354" s="15"/>
      <c r="U354" s="15"/>
      <c r="V354" s="15"/>
      <c r="W354" s="15"/>
      <c r="X354" s="15"/>
      <c r="Y354" s="15"/>
      <c r="Z354" s="15"/>
      <c r="AA354" s="15"/>
    </row>
    <row r="355" spans="1:27" ht="318.75">
      <c r="A355" s="273"/>
      <c r="B355" s="76" t="s">
        <v>640</v>
      </c>
      <c r="C355" s="20" t="s">
        <v>41</v>
      </c>
      <c r="D355" s="20" t="s">
        <v>19</v>
      </c>
      <c r="E355" s="20" t="s">
        <v>1551</v>
      </c>
      <c r="F355" s="20"/>
      <c r="G355" s="20" t="s">
        <v>1552</v>
      </c>
      <c r="H355" s="55" t="s">
        <v>25</v>
      </c>
      <c r="I355" s="20"/>
      <c r="J355" s="20"/>
      <c r="K355" s="20"/>
      <c r="L355" s="20"/>
      <c r="M355" s="20"/>
      <c r="N355" s="20"/>
      <c r="O355" s="20"/>
      <c r="P355" s="20"/>
      <c r="Q355" s="20"/>
      <c r="R355" s="20"/>
      <c r="S355" s="15"/>
      <c r="T355" s="15"/>
      <c r="U355" s="15"/>
      <c r="V355" s="15"/>
      <c r="W355" s="15"/>
      <c r="X355" s="15"/>
      <c r="Y355" s="15"/>
      <c r="Z355" s="15"/>
      <c r="AA355" s="15"/>
    </row>
    <row r="356" spans="1:27" ht="229.5">
      <c r="A356" s="273"/>
      <c r="B356" s="76" t="s">
        <v>78</v>
      </c>
      <c r="C356" s="20" t="s">
        <v>18</v>
      </c>
      <c r="D356" s="20" t="s">
        <v>19</v>
      </c>
      <c r="E356" s="20"/>
      <c r="F356" s="20"/>
      <c r="G356" s="20" t="s">
        <v>1553</v>
      </c>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78</v>
      </c>
      <c r="C357" s="20" t="s">
        <v>18</v>
      </c>
      <c r="D357" s="20" t="s">
        <v>19</v>
      </c>
      <c r="E357" s="20"/>
      <c r="F357" s="20"/>
      <c r="G357" s="20" t="s">
        <v>1554</v>
      </c>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1119</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65.75">
      <c r="A359" s="273"/>
      <c r="B359" s="76" t="s">
        <v>1119</v>
      </c>
      <c r="C359" s="20" t="s">
        <v>18</v>
      </c>
      <c r="D359" s="20" t="s">
        <v>19</v>
      </c>
      <c r="E359" s="20"/>
      <c r="F359" s="20" t="s">
        <v>1540</v>
      </c>
      <c r="G359" s="20" t="s">
        <v>1541</v>
      </c>
      <c r="H359" s="55" t="s">
        <v>29</v>
      </c>
      <c r="I359" s="20"/>
      <c r="J359" s="20"/>
      <c r="K359" s="20"/>
      <c r="L359" s="20"/>
      <c r="M359" s="20"/>
      <c r="N359" s="20"/>
      <c r="O359" s="20"/>
      <c r="P359" s="20"/>
      <c r="Q359" s="20"/>
      <c r="R359" s="20"/>
      <c r="S359" s="15"/>
      <c r="T359" s="15"/>
      <c r="U359" s="15"/>
      <c r="V359" s="15"/>
      <c r="W359" s="15"/>
      <c r="X359" s="15"/>
      <c r="Y359" s="15"/>
      <c r="Z359" s="15"/>
      <c r="AA359" s="15"/>
    </row>
    <row r="360" spans="1:27" ht="165.75">
      <c r="A360" s="273"/>
      <c r="B360" s="76" t="s">
        <v>1119</v>
      </c>
      <c r="C360" s="20" t="s">
        <v>541</v>
      </c>
      <c r="D360" s="20" t="s">
        <v>19</v>
      </c>
      <c r="E360" s="20"/>
      <c r="F360" s="20" t="s">
        <v>1555</v>
      </c>
      <c r="G360" s="20" t="s">
        <v>1556</v>
      </c>
      <c r="H360" s="55" t="s">
        <v>30</v>
      </c>
      <c r="I360" s="20"/>
      <c r="J360" s="20"/>
      <c r="K360" s="20"/>
      <c r="L360" s="20"/>
      <c r="M360" s="20"/>
      <c r="N360" s="20"/>
      <c r="O360" s="20"/>
      <c r="P360" s="20"/>
      <c r="Q360" s="20"/>
      <c r="R360" s="20"/>
      <c r="S360" s="15"/>
      <c r="T360" s="15"/>
      <c r="U360" s="15"/>
      <c r="V360" s="15"/>
      <c r="W360" s="15"/>
      <c r="X360" s="15"/>
      <c r="Y360" s="15"/>
      <c r="Z360" s="15"/>
      <c r="AA360" s="15"/>
    </row>
    <row r="361" spans="1:27" ht="25.5">
      <c r="A361" s="273"/>
      <c r="B361" s="76" t="s">
        <v>522</v>
      </c>
      <c r="C361" s="20" t="s">
        <v>75</v>
      </c>
      <c r="D361" s="20" t="s">
        <v>19</v>
      </c>
      <c r="E361" s="20"/>
      <c r="F361" s="20" t="s">
        <v>1557</v>
      </c>
      <c r="G361" s="20" t="s">
        <v>1558</v>
      </c>
      <c r="H361" s="55" t="s">
        <v>34</v>
      </c>
      <c r="I361" s="20"/>
      <c r="J361" s="20"/>
      <c r="K361" s="20"/>
      <c r="L361" s="20"/>
      <c r="M361" s="20"/>
      <c r="N361" s="20"/>
      <c r="O361" s="20"/>
      <c r="P361" s="20"/>
      <c r="Q361" s="20"/>
      <c r="R361" s="20"/>
      <c r="S361" s="15"/>
      <c r="T361" s="15"/>
      <c r="U361" s="15"/>
      <c r="V361" s="15"/>
      <c r="W361" s="15"/>
      <c r="X361" s="15"/>
      <c r="Y361" s="15"/>
      <c r="Z361" s="15"/>
      <c r="AA361" s="15"/>
    </row>
    <row r="362" spans="1:27" ht="25.5">
      <c r="A362" s="273"/>
      <c r="B362" s="76" t="s">
        <v>522</v>
      </c>
      <c r="C362" s="20" t="s">
        <v>541</v>
      </c>
      <c r="D362" s="20" t="s">
        <v>19</v>
      </c>
      <c r="E362" s="20"/>
      <c r="F362" s="20" t="s">
        <v>1557</v>
      </c>
      <c r="G362" s="76" t="s">
        <v>1559</v>
      </c>
      <c r="H362" s="55" t="s">
        <v>35</v>
      </c>
      <c r="I362" s="20"/>
      <c r="J362" s="20"/>
      <c r="K362" s="20"/>
      <c r="L362" s="20"/>
      <c r="M362" s="20"/>
      <c r="N362" s="20"/>
      <c r="O362" s="20"/>
      <c r="P362" s="20"/>
      <c r="Q362" s="20"/>
      <c r="R362" s="20"/>
      <c r="S362" s="15"/>
      <c r="T362" s="15"/>
      <c r="U362" s="15"/>
      <c r="V362" s="15"/>
      <c r="W362" s="15"/>
      <c r="X362" s="15"/>
      <c r="Y362" s="15"/>
      <c r="Z362" s="15"/>
      <c r="AA362" s="15"/>
    </row>
    <row r="363" spans="1:27" ht="19.5" customHeight="1">
      <c r="A363" s="273"/>
      <c r="B363" s="76" t="s">
        <v>522</v>
      </c>
      <c r="C363" s="20" t="s">
        <v>44</v>
      </c>
      <c r="D363" s="20" t="s">
        <v>19</v>
      </c>
      <c r="E363" s="20"/>
      <c r="F363" s="20" t="s">
        <v>1557</v>
      </c>
      <c r="G363" s="20" t="s">
        <v>1560</v>
      </c>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522</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280.5">
      <c r="A366" s="272">
        <v>45715</v>
      </c>
      <c r="B366" s="76" t="s">
        <v>640</v>
      </c>
      <c r="C366" s="20" t="s">
        <v>18</v>
      </c>
      <c r="D366" s="20" t="s">
        <v>19</v>
      </c>
      <c r="E366" s="20" t="s">
        <v>1561</v>
      </c>
      <c r="F366" s="20"/>
      <c r="G366" s="20" t="s">
        <v>1562</v>
      </c>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640</v>
      </c>
      <c r="C367" s="20" t="s">
        <v>18</v>
      </c>
      <c r="D367" s="20" t="s">
        <v>19</v>
      </c>
      <c r="E367" s="20" t="s">
        <v>1563</v>
      </c>
      <c r="F367" s="20"/>
      <c r="G367" s="20" t="s">
        <v>1564</v>
      </c>
      <c r="H367" s="55" t="s">
        <v>22</v>
      </c>
      <c r="I367" s="20"/>
      <c r="J367" s="20"/>
      <c r="K367" s="20"/>
      <c r="L367" s="20"/>
      <c r="M367" s="20"/>
      <c r="N367" s="20"/>
      <c r="O367" s="20"/>
      <c r="P367" s="20"/>
      <c r="Q367" s="20"/>
      <c r="R367" s="20"/>
      <c r="S367" s="15"/>
      <c r="T367" s="15"/>
      <c r="U367" s="15"/>
      <c r="V367" s="15"/>
      <c r="W367" s="15"/>
      <c r="X367" s="15"/>
      <c r="Y367" s="15"/>
      <c r="Z367" s="15"/>
      <c r="AA367" s="15"/>
    </row>
    <row r="368" spans="1:27" ht="38.25">
      <c r="A368" s="273"/>
      <c r="B368" s="76" t="s">
        <v>640</v>
      </c>
      <c r="C368" s="20" t="s">
        <v>18</v>
      </c>
      <c r="D368" s="20" t="s">
        <v>19</v>
      </c>
      <c r="E368" s="20" t="s">
        <v>1565</v>
      </c>
      <c r="F368" s="20"/>
      <c r="G368" s="20" t="s">
        <v>1566</v>
      </c>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640</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78</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78</v>
      </c>
      <c r="C371" s="20"/>
      <c r="D371" s="20"/>
      <c r="E371" s="20"/>
      <c r="F371" s="20"/>
      <c r="G371" s="76"/>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1119</v>
      </c>
      <c r="C372" s="20"/>
      <c r="D372" s="20"/>
      <c r="E372" s="20"/>
      <c r="F372" s="20"/>
      <c r="G372" s="76"/>
      <c r="H372" s="55" t="s">
        <v>28</v>
      </c>
      <c r="I372" s="20"/>
      <c r="J372" s="20"/>
      <c r="K372" s="20"/>
      <c r="L372" s="20"/>
      <c r="M372" s="20"/>
      <c r="N372" s="20"/>
      <c r="O372" s="20"/>
      <c r="P372" s="20"/>
      <c r="Q372" s="20"/>
      <c r="R372" s="20"/>
      <c r="S372" s="15"/>
      <c r="T372" s="15"/>
      <c r="U372" s="15"/>
      <c r="V372" s="15"/>
      <c r="W372" s="15"/>
      <c r="X372" s="15"/>
      <c r="Y372" s="15"/>
      <c r="Z372" s="15"/>
      <c r="AA372" s="15"/>
    </row>
    <row r="373" spans="1:27" ht="12.75">
      <c r="A373" s="273"/>
      <c r="B373" s="76" t="s">
        <v>1119</v>
      </c>
      <c r="C373" s="20"/>
      <c r="D373" s="20"/>
      <c r="E373" s="76"/>
      <c r="F373" s="20"/>
      <c r="G373" s="76"/>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522</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522</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522</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522</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1119</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1119</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14.75">
      <c r="A380" s="272">
        <v>45716</v>
      </c>
      <c r="B380" s="76" t="s">
        <v>640</v>
      </c>
      <c r="C380" s="20" t="s">
        <v>18</v>
      </c>
      <c r="D380" s="20" t="s">
        <v>19</v>
      </c>
      <c r="E380" s="20"/>
      <c r="F380" s="20"/>
      <c r="G380" s="20" t="s">
        <v>1567</v>
      </c>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640</v>
      </c>
      <c r="C381" s="20"/>
      <c r="D381" s="20" t="s">
        <v>19</v>
      </c>
      <c r="E381" s="20"/>
      <c r="F381" s="20"/>
      <c r="G381" s="20" t="s">
        <v>1568</v>
      </c>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640</v>
      </c>
      <c r="C382" s="20"/>
      <c r="D382" s="20"/>
      <c r="E382" s="20"/>
      <c r="F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640</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78</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78</v>
      </c>
      <c r="C385" s="20"/>
      <c r="D385" s="20"/>
      <c r="E385" s="20"/>
      <c r="F385" s="20"/>
      <c r="G385" s="20"/>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78</v>
      </c>
      <c r="C386" s="20"/>
      <c r="D386" s="20"/>
      <c r="E386" s="20"/>
      <c r="F386" s="20"/>
      <c r="G386" s="76"/>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c r="D387" s="20"/>
      <c r="E387" s="20"/>
      <c r="F387" s="20"/>
      <c r="G387" s="20"/>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78</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522</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8.75" customHeight="1">
      <c r="A390" s="273"/>
      <c r="B390" s="76" t="s">
        <v>522</v>
      </c>
      <c r="C390" s="20"/>
      <c r="D390" s="20"/>
      <c r="E390" s="20"/>
      <c r="F390" s="20"/>
      <c r="G390" s="20"/>
      <c r="H390" s="55" t="s">
        <v>35</v>
      </c>
      <c r="I390" s="20"/>
      <c r="J390" s="20"/>
      <c r="K390" s="20"/>
      <c r="L390" s="20"/>
      <c r="M390" s="20"/>
      <c r="N390" s="20"/>
      <c r="O390" s="20"/>
      <c r="P390" s="20"/>
      <c r="Q390" s="20"/>
      <c r="R390" s="20"/>
      <c r="S390" s="15"/>
      <c r="T390" s="15"/>
      <c r="U390" s="15"/>
      <c r="V390" s="15"/>
      <c r="W390" s="15"/>
      <c r="X390" s="15"/>
      <c r="Y390" s="15"/>
      <c r="Z390" s="15"/>
      <c r="AA390" s="15"/>
    </row>
    <row r="391" spans="1:27" ht="17.25" customHeight="1">
      <c r="A391" s="273"/>
      <c r="B391" s="76" t="s">
        <v>522</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6.5" customHeight="1">
      <c r="A392" s="273"/>
      <c r="B392" s="76" t="s">
        <v>1119</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7.25" customHeight="1">
      <c r="A393" s="274"/>
      <c r="B393" s="76" t="s">
        <v>1119</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sheetData>
  <autoFilter ref="A1:AA393" xr:uid="{00000000-0009-0000-0000-000012000000}"/>
  <customSheetViews>
    <customSheetView guid="{EE409CCF-41C7-4BE1-8A6A-F342F255A85B}" filter="1" showAutoFilter="1">
      <pageMargins left="0.7" right="0.7" top="0.75" bottom="0.75" header="0.3" footer="0.3"/>
      <autoFilter ref="A1:AA393" xr:uid="{57F2B356-9DEF-4672-BC31-0DF7A3E16B74}"/>
    </customSheetView>
  </customSheetViews>
  <mergeCells count="29">
    <mergeCell ref="A380:A393"/>
    <mergeCell ref="A212:A225"/>
    <mergeCell ref="A226:A239"/>
    <mergeCell ref="A240:A253"/>
    <mergeCell ref="A254:A267"/>
    <mergeCell ref="A268:A281"/>
    <mergeCell ref="A282:A295"/>
    <mergeCell ref="A296:A309"/>
    <mergeCell ref="A310:A323"/>
    <mergeCell ref="A324:A337"/>
    <mergeCell ref="A338:A351"/>
    <mergeCell ref="A352:A365"/>
    <mergeCell ref="A366:A379"/>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G4" r:id="rId1" xr:uid="{00000000-0004-0000-1200-000000000000}"/>
    <hyperlink ref="G22" r:id="rId2" xr:uid="{00000000-0004-0000-1200-000001000000}"/>
    <hyperlink ref="F58" r:id="rId3" xr:uid="{00000000-0004-0000-1200-000002000000}"/>
    <hyperlink ref="F60" r:id="rId4" xr:uid="{00000000-0004-0000-1200-000003000000}"/>
    <hyperlink ref="F171" r:id="rId5" xr:uid="{00000000-0004-0000-1200-000004000000}"/>
    <hyperlink ref="G188" r:id="rId6" xr:uid="{00000000-0004-0000-1200-000005000000}"/>
    <hyperlink ref="E189" r:id="rId7" xr:uid="{00000000-0004-0000-1200-000006000000}"/>
    <hyperlink ref="F255" r:id="rId8" xr:uid="{00000000-0004-0000-1200-000007000000}"/>
    <hyperlink ref="F269" r:id="rId9" xr:uid="{00000000-0004-0000-1200-000008000000}"/>
    <hyperlink ref="F283" r:id="rId10" xr:uid="{00000000-0004-0000-1200-000009000000}"/>
    <hyperlink ref="G345" r:id="rId11" xr:uid="{00000000-0004-0000-1200-00000A000000}"/>
    <hyperlink ref="E352" r:id="rId12" xr:uid="{00000000-0004-0000-1200-00000B000000}"/>
    <hyperlink ref="F352" r:id="rId13" xr:uid="{00000000-0004-0000-1200-00000C000000}"/>
    <hyperlink ref="F353" r:id="rId14" xr:uid="{00000000-0004-0000-1200-00000D000000}"/>
    <hyperlink ref="F354" r:id="rId15" xr:uid="{00000000-0004-0000-1200-00000E000000}"/>
  </hyperlinks>
  <pageMargins left="0.7" right="0.7" top="0.75" bottom="0.75" header="0.3" footer="0.3"/>
  <legacyDrawing r:id="rId16"/>
  <extLst>
    <ext xmlns:x14="http://schemas.microsoft.com/office/spreadsheetml/2009/9/main" uri="{CCE6A557-97BC-4b89-ADB6-D9C93CAAB3DF}">
      <x14:dataValidations xmlns:xm="http://schemas.microsoft.com/office/excel/2006/main" count="3">
        <x14:dataValidation type="list" allowBlank="1" showErrorMessage="1" xr:uid="{00000000-0002-0000-1200-000000000000}">
          <x14:formula1>
            <xm:f>'Служебный лист 2'!$A$2:$A$9</xm:f>
          </x14:formula1>
          <xm:sqref>B2:B393</xm:sqref>
        </x14:dataValidation>
        <x14:dataValidation type="list" allowBlank="1" showErrorMessage="1" xr:uid="{00000000-0002-0000-1200-000001000000}">
          <x14:formula1>
            <xm:f>'Служебный лист 2'!$B$2:$B$21</xm:f>
          </x14:formula1>
          <xm:sqref>C2:C380 C382:C393</xm:sqref>
        </x14:dataValidation>
        <x14:dataValidation type="list" allowBlank="1" showErrorMessage="1" xr:uid="{00000000-0002-0000-1200-000002000000}">
          <x14:formula1>
            <xm:f>'Служебный лист'!$C$2:$C$1000</xm:f>
          </x14:formula1>
          <xm:sqref>D2:D393</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A435"/>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19.140625" customWidth="1"/>
    <col min="6" max="6" width="17.28515625" customWidth="1"/>
    <col min="7" max="7" width="36.85546875" customWidth="1"/>
    <col min="8" max="8" width="11" customWidth="1"/>
  </cols>
  <sheetData>
    <row r="1" spans="1:27" ht="51">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45658</v>
      </c>
      <c r="B2" s="76" t="s">
        <v>640</v>
      </c>
      <c r="C2" s="20"/>
      <c r="D2" s="20"/>
      <c r="E2" s="20"/>
      <c r="F2" s="20"/>
      <c r="G2" s="20"/>
      <c r="H2" s="19" t="s">
        <v>17</v>
      </c>
      <c r="I2" s="20"/>
      <c r="J2" s="20"/>
      <c r="K2" s="20"/>
      <c r="L2" s="20"/>
      <c r="M2" s="20"/>
      <c r="N2" s="20"/>
      <c r="O2" s="20"/>
      <c r="P2" s="50"/>
      <c r="Q2" s="20"/>
      <c r="R2" s="15"/>
      <c r="S2" s="15"/>
      <c r="T2" s="15"/>
      <c r="U2" s="15"/>
      <c r="V2" s="15"/>
      <c r="W2" s="15"/>
      <c r="X2" s="15"/>
      <c r="Y2" s="15"/>
      <c r="Z2" s="15"/>
      <c r="AA2" s="15"/>
    </row>
    <row r="3" spans="1:27" ht="12.75">
      <c r="A3" s="273"/>
      <c r="B3" s="76" t="s">
        <v>640</v>
      </c>
      <c r="C3" s="20"/>
      <c r="D3" s="20"/>
      <c r="E3" s="20"/>
      <c r="F3" s="20"/>
      <c r="G3" s="20"/>
      <c r="H3" s="20" t="s">
        <v>22</v>
      </c>
      <c r="I3" s="20"/>
      <c r="J3" s="20"/>
      <c r="K3" s="20"/>
      <c r="L3" s="20"/>
      <c r="M3" s="20"/>
      <c r="N3" s="20"/>
      <c r="O3" s="20"/>
      <c r="P3" s="35"/>
      <c r="Q3" s="20"/>
      <c r="R3" s="15"/>
      <c r="S3" s="15"/>
      <c r="T3" s="15"/>
      <c r="U3" s="15"/>
      <c r="V3" s="15"/>
      <c r="W3" s="15"/>
      <c r="X3" s="15"/>
      <c r="Y3" s="15"/>
      <c r="Z3" s="15"/>
      <c r="AA3" s="15"/>
    </row>
    <row r="4" spans="1:27" ht="15.75" customHeight="1">
      <c r="A4" s="273"/>
      <c r="B4" s="76" t="s">
        <v>640</v>
      </c>
      <c r="C4" s="20"/>
      <c r="D4" s="20"/>
      <c r="E4" s="20"/>
      <c r="F4" s="20"/>
      <c r="G4" s="20"/>
      <c r="H4" s="20" t="s">
        <v>24</v>
      </c>
      <c r="I4" s="20"/>
      <c r="J4" s="20"/>
      <c r="K4" s="20"/>
      <c r="L4" s="20"/>
      <c r="M4" s="20"/>
      <c r="N4" s="20"/>
      <c r="O4" s="20"/>
      <c r="P4" s="35"/>
      <c r="Q4" s="20"/>
      <c r="R4" s="15"/>
      <c r="S4" s="15"/>
      <c r="T4" s="15"/>
      <c r="U4" s="15"/>
      <c r="V4" s="15"/>
      <c r="W4" s="15"/>
      <c r="X4" s="15"/>
      <c r="Y4" s="15"/>
      <c r="Z4" s="15"/>
      <c r="AA4" s="15"/>
    </row>
    <row r="5" spans="1:27" ht="12.75">
      <c r="A5" s="273"/>
      <c r="B5" s="76" t="s">
        <v>640</v>
      </c>
      <c r="C5" s="20"/>
      <c r="D5" s="20"/>
      <c r="E5" s="20"/>
      <c r="F5" s="20"/>
      <c r="G5" s="20"/>
      <c r="H5" s="20" t="s">
        <v>25</v>
      </c>
      <c r="I5" s="20"/>
      <c r="J5" s="20"/>
      <c r="K5" s="20"/>
      <c r="L5" s="20"/>
      <c r="M5" s="20"/>
      <c r="N5" s="20"/>
      <c r="O5" s="20"/>
      <c r="P5" s="35"/>
      <c r="Q5" s="20"/>
      <c r="R5" s="15"/>
      <c r="S5" s="15"/>
      <c r="T5" s="15"/>
      <c r="U5" s="15"/>
      <c r="V5" s="15"/>
      <c r="W5" s="15"/>
      <c r="X5" s="15"/>
      <c r="Y5" s="15"/>
      <c r="Z5" s="15"/>
      <c r="AA5" s="15"/>
    </row>
    <row r="6" spans="1:27" ht="12.75">
      <c r="A6" s="273"/>
      <c r="B6" s="76" t="s">
        <v>640</v>
      </c>
      <c r="C6" s="20"/>
      <c r="D6" s="20"/>
      <c r="E6" s="20"/>
      <c r="F6" s="20"/>
      <c r="G6" s="20"/>
      <c r="H6" s="20" t="s">
        <v>26</v>
      </c>
      <c r="I6" s="20"/>
      <c r="J6" s="20"/>
      <c r="K6" s="20"/>
      <c r="L6" s="20"/>
      <c r="M6" s="20"/>
      <c r="N6" s="20"/>
      <c r="O6" s="20"/>
      <c r="P6" s="35"/>
      <c r="Q6" s="20"/>
      <c r="R6" s="15"/>
      <c r="S6" s="15"/>
      <c r="T6" s="15"/>
      <c r="U6" s="15"/>
      <c r="V6" s="15"/>
      <c r="W6" s="15"/>
      <c r="X6" s="15"/>
      <c r="Y6" s="15"/>
      <c r="Z6" s="15"/>
      <c r="AA6" s="15"/>
    </row>
    <row r="7" spans="1:27" ht="12.75">
      <c r="A7" s="273"/>
      <c r="B7" s="76" t="s">
        <v>640</v>
      </c>
      <c r="C7" s="20"/>
      <c r="D7" s="20"/>
      <c r="E7" s="20"/>
      <c r="F7" s="20"/>
      <c r="G7" s="20"/>
      <c r="H7" s="20" t="s">
        <v>27</v>
      </c>
      <c r="I7" s="20"/>
      <c r="J7" s="20"/>
      <c r="K7" s="20"/>
      <c r="L7" s="20"/>
      <c r="M7" s="20"/>
      <c r="N7" s="20"/>
      <c r="O7" s="20"/>
      <c r="P7" s="35"/>
      <c r="Q7" s="20"/>
      <c r="R7" s="15"/>
      <c r="S7" s="15"/>
      <c r="T7" s="15"/>
      <c r="U7" s="15"/>
      <c r="V7" s="15"/>
      <c r="W7" s="15"/>
      <c r="X7" s="15"/>
      <c r="Y7" s="15"/>
      <c r="Z7" s="15"/>
      <c r="AA7" s="15"/>
    </row>
    <row r="8" spans="1:27" ht="12.75">
      <c r="A8" s="273"/>
      <c r="B8" s="76" t="s">
        <v>522</v>
      </c>
      <c r="C8" s="20"/>
      <c r="D8" s="20"/>
      <c r="E8" s="20"/>
      <c r="F8" s="20"/>
      <c r="G8" s="20"/>
      <c r="H8" s="20" t="s">
        <v>28</v>
      </c>
      <c r="I8" s="20"/>
      <c r="J8" s="20"/>
      <c r="K8" s="20"/>
      <c r="L8" s="20"/>
      <c r="M8" s="20"/>
      <c r="N8" s="20"/>
      <c r="O8" s="20"/>
      <c r="P8" s="35"/>
      <c r="Q8" s="20"/>
      <c r="R8" s="15"/>
      <c r="S8" s="15"/>
      <c r="T8" s="15"/>
      <c r="U8" s="15"/>
      <c r="V8" s="15"/>
      <c r="W8" s="15"/>
      <c r="X8" s="15"/>
      <c r="Y8" s="15"/>
      <c r="Z8" s="15"/>
      <c r="AA8" s="15"/>
    </row>
    <row r="9" spans="1:27" ht="14.25">
      <c r="A9" s="273"/>
      <c r="B9" s="76" t="s">
        <v>522</v>
      </c>
      <c r="C9" s="20"/>
      <c r="D9" s="78"/>
      <c r="E9" s="78"/>
      <c r="F9" s="20"/>
      <c r="G9" s="20"/>
      <c r="H9" s="20" t="s">
        <v>29</v>
      </c>
      <c r="I9" s="20"/>
      <c r="J9" s="20"/>
      <c r="K9" s="20"/>
      <c r="L9" s="20"/>
      <c r="M9" s="20"/>
      <c r="N9" s="20"/>
      <c r="O9" s="20"/>
      <c r="P9" s="35"/>
      <c r="Q9" s="20"/>
      <c r="R9" s="15"/>
      <c r="S9" s="15"/>
      <c r="T9" s="15"/>
      <c r="U9" s="15"/>
      <c r="V9" s="15"/>
      <c r="W9" s="15"/>
      <c r="X9" s="15"/>
      <c r="Y9" s="15"/>
      <c r="Z9" s="15"/>
      <c r="AA9" s="15"/>
    </row>
    <row r="10" spans="1:27" ht="12.75">
      <c r="A10" s="273"/>
      <c r="B10" s="76" t="s">
        <v>522</v>
      </c>
      <c r="C10" s="20"/>
      <c r="D10" s="20"/>
      <c r="E10" s="15"/>
      <c r="F10" s="20"/>
      <c r="G10" s="117"/>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522</v>
      </c>
      <c r="C11" s="20"/>
      <c r="D11" s="20"/>
      <c r="E11" s="20"/>
      <c r="F11" s="20"/>
      <c r="G11" s="20"/>
      <c r="H11" s="24" t="s">
        <v>34</v>
      </c>
      <c r="I11" s="20"/>
      <c r="J11" s="20"/>
      <c r="K11" s="20"/>
      <c r="L11" s="20"/>
      <c r="M11" s="20"/>
      <c r="N11" s="20"/>
      <c r="O11" s="20"/>
      <c r="P11" s="35"/>
      <c r="Q11" s="20"/>
      <c r="R11" s="15"/>
      <c r="S11" s="15"/>
      <c r="T11" s="15"/>
      <c r="U11" s="15"/>
      <c r="V11" s="15"/>
      <c r="W11" s="15"/>
      <c r="X11" s="15"/>
      <c r="Y11" s="15"/>
      <c r="Z11" s="15"/>
      <c r="AA11" s="15"/>
    </row>
    <row r="12" spans="1:27" ht="114.75">
      <c r="A12" s="273"/>
      <c r="B12" s="76" t="s">
        <v>522</v>
      </c>
      <c r="C12" s="20" t="s">
        <v>18</v>
      </c>
      <c r="D12" s="20" t="s">
        <v>19</v>
      </c>
      <c r="E12" s="20" t="s">
        <v>1569</v>
      </c>
      <c r="F12" s="20"/>
      <c r="G12" s="20" t="s">
        <v>1570</v>
      </c>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522</v>
      </c>
      <c r="C13" s="20"/>
      <c r="D13" s="20"/>
      <c r="E13" s="20"/>
      <c r="F13" s="20"/>
      <c r="G13" s="20"/>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640</v>
      </c>
      <c r="C14" s="20"/>
      <c r="D14" s="20"/>
      <c r="E14" s="15"/>
      <c r="F14" s="20"/>
      <c r="G14" s="20"/>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640</v>
      </c>
      <c r="C15" s="20"/>
      <c r="D15" s="20"/>
      <c r="E15" s="20"/>
      <c r="F15" s="20"/>
      <c r="G15" s="20"/>
      <c r="H15" s="25" t="s">
        <v>38</v>
      </c>
      <c r="I15" s="20"/>
      <c r="J15" s="20"/>
      <c r="K15" s="20"/>
      <c r="L15" s="20"/>
      <c r="M15" s="20"/>
      <c r="N15" s="20"/>
      <c r="O15" s="20"/>
      <c r="P15" s="35"/>
      <c r="Q15" s="20"/>
      <c r="R15" s="15"/>
      <c r="S15" s="15"/>
      <c r="T15" s="15"/>
      <c r="U15" s="15"/>
      <c r="V15" s="15"/>
      <c r="W15" s="15"/>
      <c r="X15" s="15"/>
      <c r="Y15" s="15"/>
      <c r="Z15" s="15"/>
      <c r="AA15" s="15"/>
    </row>
    <row r="16" spans="1:27" ht="89.25">
      <c r="A16" s="272">
        <v>45659</v>
      </c>
      <c r="B16" s="76" t="s">
        <v>640</v>
      </c>
      <c r="C16" s="20" t="s">
        <v>18</v>
      </c>
      <c r="D16" s="20" t="s">
        <v>19</v>
      </c>
      <c r="E16" s="20" t="s">
        <v>1571</v>
      </c>
      <c r="F16" s="32" t="s">
        <v>1572</v>
      </c>
      <c r="G16" s="20" t="s">
        <v>1573</v>
      </c>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20"/>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c r="D18" s="20"/>
      <c r="E18" s="20"/>
      <c r="F18" s="20"/>
      <c r="G18" s="20"/>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640</v>
      </c>
      <c r="C19" s="20"/>
      <c r="D19" s="20"/>
      <c r="E19" s="20"/>
      <c r="F19" s="20"/>
      <c r="G19" s="20"/>
      <c r="H19" s="20" t="s">
        <v>25</v>
      </c>
      <c r="I19" s="20"/>
      <c r="J19" s="20"/>
      <c r="K19" s="20"/>
      <c r="L19" s="20"/>
      <c r="M19" s="20"/>
      <c r="N19" s="20"/>
      <c r="O19" s="20"/>
      <c r="P19" s="35"/>
      <c r="Q19" s="20"/>
      <c r="R19" s="15"/>
      <c r="S19" s="15"/>
      <c r="T19" s="15"/>
      <c r="U19" s="15"/>
      <c r="V19" s="15"/>
      <c r="W19" s="15"/>
      <c r="X19" s="15"/>
      <c r="Y19" s="15"/>
      <c r="Z19" s="15"/>
      <c r="AA19" s="15"/>
    </row>
    <row r="20" spans="1:27" ht="12.75">
      <c r="A20" s="273"/>
      <c r="B20" s="76" t="s">
        <v>640</v>
      </c>
      <c r="C20" s="20"/>
      <c r="D20" s="20"/>
      <c r="E20" s="20"/>
      <c r="F20" s="20"/>
      <c r="G20" s="20"/>
      <c r="H20" s="20" t="s">
        <v>26</v>
      </c>
      <c r="I20" s="20"/>
      <c r="J20" s="20"/>
      <c r="K20" s="20"/>
      <c r="L20" s="20"/>
      <c r="M20" s="20"/>
      <c r="N20" s="20"/>
      <c r="O20" s="20"/>
      <c r="P20" s="35"/>
      <c r="Q20" s="20"/>
      <c r="R20" s="15"/>
      <c r="S20" s="15"/>
      <c r="T20" s="15"/>
      <c r="U20" s="15"/>
      <c r="V20" s="15"/>
      <c r="W20" s="15"/>
      <c r="X20" s="15"/>
      <c r="Y20" s="15"/>
      <c r="Z20" s="15"/>
      <c r="AA20" s="15"/>
    </row>
    <row r="21" spans="1:27" ht="12.75">
      <c r="A21" s="273"/>
      <c r="B21" s="76" t="s">
        <v>522</v>
      </c>
      <c r="C21" s="20"/>
      <c r="D21" s="20"/>
      <c r="E21" s="15"/>
      <c r="F21" s="15"/>
      <c r="G21" s="20"/>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522</v>
      </c>
      <c r="C22" s="20"/>
      <c r="D22" s="20"/>
      <c r="E22" s="20"/>
      <c r="F22" s="20"/>
      <c r="G22" s="20"/>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522</v>
      </c>
      <c r="C23" s="20"/>
      <c r="D23" s="20"/>
      <c r="E23" s="20"/>
      <c r="F23" s="20"/>
      <c r="G23" s="20"/>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522</v>
      </c>
      <c r="C24" s="20"/>
      <c r="D24" s="20"/>
      <c r="E24" s="20"/>
      <c r="F24" s="20"/>
      <c r="G24" s="20"/>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76" t="s">
        <v>522</v>
      </c>
      <c r="C25" s="20"/>
      <c r="D25" s="20"/>
      <c r="E25" s="20"/>
      <c r="F25" s="20"/>
      <c r="G25" s="76"/>
      <c r="H25" s="24" t="s">
        <v>34</v>
      </c>
      <c r="I25" s="20"/>
      <c r="J25" s="20"/>
      <c r="K25" s="20"/>
      <c r="L25" s="20"/>
      <c r="M25" s="20"/>
      <c r="N25" s="20"/>
      <c r="O25" s="20"/>
      <c r="P25" s="35"/>
      <c r="Q25" s="20"/>
      <c r="R25" s="15"/>
      <c r="S25" s="15"/>
      <c r="T25" s="15"/>
      <c r="U25" s="15"/>
      <c r="V25" s="15"/>
      <c r="W25" s="15"/>
      <c r="X25" s="15"/>
      <c r="Y25" s="15"/>
      <c r="Z25" s="15"/>
      <c r="AA25" s="15"/>
    </row>
    <row r="26" spans="1:27" ht="18" customHeight="1">
      <c r="A26" s="273"/>
      <c r="B26" s="76" t="s">
        <v>522</v>
      </c>
      <c r="C26" s="20"/>
      <c r="D26" s="20"/>
      <c r="E26" s="20"/>
      <c r="F26" s="20"/>
      <c r="G26" s="76"/>
      <c r="H26" s="25" t="s">
        <v>35</v>
      </c>
      <c r="I26" s="20"/>
      <c r="J26" s="20"/>
      <c r="K26" s="20"/>
      <c r="L26" s="20"/>
      <c r="M26" s="20"/>
      <c r="N26" s="20"/>
      <c r="O26" s="20"/>
      <c r="P26" s="35"/>
      <c r="Q26" s="20"/>
      <c r="R26" s="15"/>
      <c r="S26" s="15"/>
      <c r="T26" s="15"/>
      <c r="U26" s="15"/>
      <c r="V26" s="15"/>
      <c r="W26" s="15"/>
      <c r="X26" s="15"/>
      <c r="Y26" s="15"/>
      <c r="Z26" s="15"/>
      <c r="AA26" s="15"/>
    </row>
    <row r="27" spans="1:27" ht="16.5" customHeight="1">
      <c r="A27" s="273"/>
      <c r="B27" s="76" t="s">
        <v>522</v>
      </c>
      <c r="C27" s="20"/>
      <c r="D27" s="20"/>
      <c r="E27" s="20"/>
      <c r="F27" s="20"/>
      <c r="G27" s="15"/>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1574</v>
      </c>
      <c r="C28" s="20"/>
      <c r="D28" s="20"/>
      <c r="E28" s="20"/>
      <c r="F28" s="20"/>
      <c r="G28" s="15"/>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1574</v>
      </c>
      <c r="C29" s="20"/>
      <c r="D29" s="20"/>
      <c r="E29" s="20"/>
      <c r="F29" s="20"/>
      <c r="G29" s="20"/>
      <c r="H29" s="25" t="s">
        <v>38</v>
      </c>
      <c r="I29" s="20"/>
      <c r="J29" s="20"/>
      <c r="K29" s="20"/>
      <c r="L29" s="20"/>
      <c r="M29" s="20"/>
      <c r="N29" s="20"/>
      <c r="O29" s="20"/>
      <c r="P29" s="35"/>
      <c r="Q29" s="20"/>
      <c r="R29" s="15"/>
      <c r="S29" s="15"/>
      <c r="T29" s="15"/>
      <c r="U29" s="15"/>
      <c r="V29" s="15"/>
      <c r="W29" s="15"/>
      <c r="X29" s="15"/>
      <c r="Y29" s="15"/>
      <c r="Z29" s="15"/>
      <c r="AA29" s="15"/>
    </row>
    <row r="30" spans="1:27" ht="12.75">
      <c r="A30" s="272">
        <v>45660</v>
      </c>
      <c r="B30" s="76" t="s">
        <v>640</v>
      </c>
      <c r="C30" s="20"/>
      <c r="D30" s="20"/>
      <c r="E30" s="20"/>
      <c r="F30" s="20"/>
      <c r="G30" s="20"/>
      <c r="H30" s="19" t="s">
        <v>17</v>
      </c>
      <c r="I30" s="20"/>
      <c r="J30" s="20"/>
      <c r="K30" s="20"/>
      <c r="L30" s="20"/>
      <c r="M30" s="20"/>
      <c r="N30" s="15"/>
      <c r="O30" s="20"/>
      <c r="P30" s="35"/>
      <c r="Q30" s="20"/>
      <c r="R30" s="15"/>
      <c r="S30" s="15"/>
      <c r="T30" s="15"/>
      <c r="U30" s="15"/>
      <c r="V30" s="15"/>
      <c r="W30" s="15"/>
      <c r="X30" s="15"/>
      <c r="Y30" s="15"/>
      <c r="Z30" s="15"/>
      <c r="AA30" s="15"/>
    </row>
    <row r="31" spans="1:27" ht="102">
      <c r="A31" s="273"/>
      <c r="B31" s="76" t="s">
        <v>640</v>
      </c>
      <c r="C31" s="20" t="s">
        <v>41</v>
      </c>
      <c r="D31" s="20" t="s">
        <v>19</v>
      </c>
      <c r="E31" s="20" t="s">
        <v>1575</v>
      </c>
      <c r="F31" s="32" t="s">
        <v>1576</v>
      </c>
      <c r="G31" s="20" t="s">
        <v>1577</v>
      </c>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640</v>
      </c>
      <c r="C32" s="76"/>
      <c r="D32" s="76"/>
      <c r="E32" s="80"/>
      <c r="F32" s="76"/>
      <c r="G32" s="3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640</v>
      </c>
      <c r="C33" s="76"/>
      <c r="D33" s="76"/>
      <c r="E33" s="76"/>
      <c r="F33" s="76"/>
      <c r="G33" s="76"/>
      <c r="H33" s="20" t="s">
        <v>25</v>
      </c>
      <c r="I33" s="20"/>
      <c r="J33" s="20"/>
      <c r="K33" s="20"/>
      <c r="L33" s="20"/>
      <c r="M33" s="20"/>
      <c r="N33" s="20"/>
      <c r="O33" s="20"/>
      <c r="P33" s="35"/>
      <c r="Q33" s="20"/>
      <c r="R33" s="15"/>
      <c r="S33" s="15"/>
      <c r="T33" s="15"/>
      <c r="U33" s="15"/>
      <c r="V33" s="15"/>
      <c r="W33" s="15"/>
      <c r="X33" s="15"/>
      <c r="Y33" s="15"/>
      <c r="Z33" s="15"/>
      <c r="AA33" s="15"/>
    </row>
    <row r="34" spans="1:27" ht="12.75">
      <c r="A34" s="273"/>
      <c r="B34" s="76" t="s">
        <v>1119</v>
      </c>
      <c r="C34" s="20"/>
      <c r="D34" s="20"/>
      <c r="E34" s="20"/>
      <c r="F34" s="20"/>
      <c r="G34" s="20"/>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1119</v>
      </c>
      <c r="C35" s="20"/>
      <c r="D35" s="20"/>
      <c r="E35" s="20"/>
      <c r="F35" s="20"/>
      <c r="G35" s="20"/>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1119</v>
      </c>
      <c r="C36" s="20"/>
      <c r="D36" s="20"/>
      <c r="E36" s="20"/>
      <c r="F36" s="20"/>
      <c r="G36" s="20"/>
      <c r="H36" s="20" t="s">
        <v>28</v>
      </c>
      <c r="I36" s="20"/>
      <c r="J36" s="20"/>
      <c r="K36" s="20"/>
      <c r="L36" s="20"/>
      <c r="M36" s="20"/>
      <c r="N36" s="20"/>
      <c r="O36" s="20"/>
      <c r="P36" s="35"/>
      <c r="Q36" s="20"/>
      <c r="R36" s="15"/>
      <c r="S36" s="15"/>
      <c r="T36" s="15"/>
      <c r="U36" s="15"/>
      <c r="V36" s="15"/>
      <c r="W36" s="15"/>
      <c r="X36" s="15"/>
      <c r="Y36" s="15"/>
      <c r="Z36" s="15"/>
      <c r="AA36" s="15"/>
    </row>
    <row r="37" spans="1:27" ht="29.25" customHeight="1">
      <c r="A37" s="273"/>
      <c r="B37" s="76" t="s">
        <v>522</v>
      </c>
      <c r="C37" s="20" t="s">
        <v>638</v>
      </c>
      <c r="D37" s="20" t="s">
        <v>19</v>
      </c>
      <c r="E37" s="20" t="s">
        <v>1578</v>
      </c>
      <c r="F37" s="20"/>
      <c r="G37" s="20" t="s">
        <v>1579</v>
      </c>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522</v>
      </c>
      <c r="C38" s="20"/>
      <c r="D38" s="20"/>
      <c r="E38" s="20"/>
      <c r="F38" s="20"/>
      <c r="G38" s="76"/>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522</v>
      </c>
      <c r="C39" s="20"/>
      <c r="D39" s="20"/>
      <c r="E39" s="20"/>
      <c r="F39" s="20"/>
      <c r="G39" s="20"/>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522</v>
      </c>
      <c r="C40" s="20"/>
      <c r="D40" s="20"/>
      <c r="E40" s="20"/>
      <c r="F40" s="20"/>
      <c r="G40" s="20"/>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522</v>
      </c>
      <c r="C41" s="20"/>
      <c r="D41" s="20"/>
      <c r="E41" s="20"/>
      <c r="F41" s="20"/>
      <c r="G41" s="20"/>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522</v>
      </c>
      <c r="C42" s="20"/>
      <c r="D42" s="20"/>
      <c r="E42" s="20"/>
      <c r="F42" s="20"/>
      <c r="G42" s="20"/>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522</v>
      </c>
      <c r="C43" s="20"/>
      <c r="D43" s="20"/>
      <c r="E43" s="20"/>
      <c r="F43" s="20"/>
      <c r="G43" s="20"/>
      <c r="H43" s="25" t="s">
        <v>38</v>
      </c>
      <c r="I43" s="20"/>
      <c r="J43" s="20"/>
      <c r="K43" s="20"/>
      <c r="L43" s="20"/>
      <c r="M43" s="20"/>
      <c r="N43" s="20"/>
      <c r="O43" s="20"/>
      <c r="P43" s="35"/>
      <c r="Q43" s="20"/>
      <c r="R43" s="15"/>
      <c r="S43" s="15"/>
      <c r="T43" s="15"/>
      <c r="U43" s="15"/>
      <c r="V43" s="15"/>
      <c r="W43" s="15"/>
      <c r="X43" s="15"/>
      <c r="Y43" s="15"/>
      <c r="Z43" s="15"/>
      <c r="AA43" s="15"/>
    </row>
    <row r="44" spans="1:27" ht="12.75">
      <c r="A44" s="272">
        <v>45661</v>
      </c>
      <c r="B44" s="76" t="s">
        <v>640</v>
      </c>
      <c r="C44" s="20"/>
      <c r="D44" s="20"/>
      <c r="E44" s="20"/>
      <c r="F44" s="20"/>
      <c r="G44" s="76"/>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640</v>
      </c>
      <c r="C45" s="20"/>
      <c r="D45" s="20"/>
      <c r="E45" s="78"/>
      <c r="F45" s="78"/>
      <c r="G45" s="1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640</v>
      </c>
      <c r="C46" s="20"/>
      <c r="D46" s="20"/>
      <c r="E46" s="20"/>
      <c r="F46" s="20"/>
      <c r="G46" s="20"/>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1119</v>
      </c>
      <c r="C47" s="20"/>
      <c r="D47" s="20"/>
      <c r="E47" s="20"/>
      <c r="F47" s="20"/>
      <c r="G47" s="20"/>
      <c r="H47" s="20" t="s">
        <v>25</v>
      </c>
      <c r="I47" s="20"/>
      <c r="J47" s="20"/>
      <c r="K47" s="20"/>
      <c r="L47" s="20"/>
      <c r="M47" s="20"/>
      <c r="N47" s="20"/>
      <c r="O47" s="20"/>
      <c r="P47" s="50"/>
      <c r="Q47" s="20"/>
      <c r="R47" s="15"/>
      <c r="S47" s="15"/>
      <c r="T47" s="15"/>
      <c r="U47" s="15"/>
      <c r="V47" s="15"/>
      <c r="W47" s="15"/>
      <c r="X47" s="15"/>
      <c r="Y47" s="15"/>
      <c r="Z47" s="15"/>
      <c r="AA47" s="15"/>
    </row>
    <row r="48" spans="1:27" ht="12.75">
      <c r="A48" s="273"/>
      <c r="B48" s="76" t="s">
        <v>1119</v>
      </c>
      <c r="C48" s="20"/>
      <c r="D48" s="20"/>
      <c r="E48" s="20"/>
      <c r="F48" s="20"/>
      <c r="G48" s="20"/>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1119</v>
      </c>
      <c r="C49" s="20"/>
      <c r="D49" s="20"/>
      <c r="E49" s="83"/>
      <c r="F49" s="15"/>
      <c r="G49" s="20"/>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1119</v>
      </c>
      <c r="C50" s="20" t="s">
        <v>102</v>
      </c>
      <c r="D50" s="20" t="s">
        <v>19</v>
      </c>
      <c r="E50" s="20"/>
      <c r="F50" s="20"/>
      <c r="G50" s="20" t="s">
        <v>1580</v>
      </c>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1119</v>
      </c>
      <c r="C51" s="20"/>
      <c r="D51" s="20"/>
      <c r="E51" s="20"/>
      <c r="F51" s="20"/>
      <c r="G51" s="20"/>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522</v>
      </c>
      <c r="C52" s="20"/>
      <c r="D52" s="20"/>
      <c r="E52" s="20"/>
      <c r="F52" s="20"/>
      <c r="G52" s="20"/>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522</v>
      </c>
      <c r="C53" s="20"/>
      <c r="D53" s="20"/>
      <c r="E53" s="20"/>
      <c r="F53" s="20"/>
      <c r="G53" s="20"/>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522</v>
      </c>
      <c r="C54" s="20"/>
      <c r="D54" s="20"/>
      <c r="E54" s="20"/>
      <c r="F54" s="20"/>
      <c r="G54" s="20"/>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522</v>
      </c>
      <c r="C55" s="20"/>
      <c r="D55" s="20"/>
      <c r="E55" s="20"/>
      <c r="F55" s="20"/>
      <c r="G55" s="20"/>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522</v>
      </c>
      <c r="C56" s="20"/>
      <c r="D56" s="20"/>
      <c r="E56" s="20"/>
      <c r="F56" s="20"/>
      <c r="G56" s="20"/>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522</v>
      </c>
      <c r="C57" s="20"/>
      <c r="D57" s="20"/>
      <c r="E57" s="20"/>
      <c r="F57" s="20"/>
      <c r="G57" s="20"/>
      <c r="H57" s="25" t="s">
        <v>38</v>
      </c>
      <c r="I57" s="20"/>
      <c r="J57" s="20"/>
      <c r="K57" s="20"/>
      <c r="L57" s="20"/>
      <c r="M57" s="20"/>
      <c r="N57" s="20"/>
      <c r="O57" s="20"/>
      <c r="P57" s="35"/>
      <c r="Q57" s="20"/>
      <c r="R57" s="15"/>
      <c r="S57" s="15"/>
      <c r="T57" s="15"/>
      <c r="U57" s="15"/>
      <c r="V57" s="15"/>
      <c r="W57" s="15"/>
      <c r="X57" s="15"/>
      <c r="Y57" s="15"/>
      <c r="Z57" s="15"/>
      <c r="AA57" s="15"/>
    </row>
    <row r="58" spans="1:27" ht="63.75">
      <c r="A58" s="272">
        <v>45662</v>
      </c>
      <c r="B58" s="76" t="s">
        <v>640</v>
      </c>
      <c r="C58" s="20" t="s">
        <v>18</v>
      </c>
      <c r="D58" s="20" t="s">
        <v>19</v>
      </c>
      <c r="E58" s="20" t="s">
        <v>1581</v>
      </c>
      <c r="F58" s="20" t="s">
        <v>1582</v>
      </c>
      <c r="G58" s="20" t="s">
        <v>1583</v>
      </c>
      <c r="H58" s="34" t="s">
        <v>17</v>
      </c>
      <c r="I58" s="20"/>
      <c r="J58" s="20"/>
      <c r="K58" s="20"/>
      <c r="L58" s="20"/>
      <c r="M58" s="20"/>
      <c r="N58" s="20"/>
      <c r="O58" s="20"/>
      <c r="P58" s="20"/>
      <c r="Q58" s="20"/>
      <c r="R58" s="15"/>
      <c r="S58" s="15"/>
      <c r="T58" s="15"/>
      <c r="U58" s="15"/>
      <c r="V58" s="15"/>
      <c r="W58" s="15"/>
      <c r="X58" s="15"/>
      <c r="Y58" s="15"/>
      <c r="Z58" s="15"/>
      <c r="AA58" s="15"/>
    </row>
    <row r="59" spans="1:27" ht="153">
      <c r="A59" s="273"/>
      <c r="B59" s="76" t="s">
        <v>640</v>
      </c>
      <c r="C59" s="20" t="s">
        <v>102</v>
      </c>
      <c r="D59" s="20" t="s">
        <v>19</v>
      </c>
      <c r="E59" s="20" t="s">
        <v>1584</v>
      </c>
      <c r="F59" s="20" t="s">
        <v>1582</v>
      </c>
      <c r="G59" s="20" t="s">
        <v>1585</v>
      </c>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76" t="s">
        <v>640</v>
      </c>
      <c r="C60" s="20"/>
      <c r="D60" s="20"/>
      <c r="E60" s="83"/>
      <c r="F60" s="15"/>
      <c r="G60" s="76"/>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76" t="s">
        <v>640</v>
      </c>
      <c r="C61" s="20"/>
      <c r="D61" s="20"/>
      <c r="E61" s="20"/>
      <c r="F61" s="20"/>
      <c r="G61" s="20"/>
      <c r="H61" s="35" t="s">
        <v>25</v>
      </c>
      <c r="I61" s="20"/>
      <c r="J61" s="20"/>
      <c r="K61" s="20"/>
      <c r="L61" s="20"/>
      <c r="M61" s="20"/>
      <c r="N61" s="20"/>
      <c r="O61" s="20"/>
      <c r="P61" s="20"/>
      <c r="Q61" s="20"/>
      <c r="R61" s="15"/>
      <c r="S61" s="15"/>
      <c r="T61" s="15"/>
      <c r="U61" s="15"/>
      <c r="V61" s="15"/>
      <c r="W61" s="15"/>
      <c r="X61" s="15"/>
      <c r="Y61" s="15"/>
      <c r="Z61" s="15"/>
      <c r="AA61" s="15"/>
    </row>
    <row r="62" spans="1:27" ht="12.75">
      <c r="A62" s="273"/>
      <c r="B62" s="76" t="s">
        <v>1119</v>
      </c>
      <c r="C62" s="20"/>
      <c r="D62" s="20"/>
      <c r="E62" s="20"/>
      <c r="F62" s="20"/>
      <c r="G62" s="20"/>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1119</v>
      </c>
      <c r="C63" s="20"/>
      <c r="D63" s="20"/>
      <c r="E63" s="20"/>
      <c r="F63" s="20"/>
      <c r="G63" s="76"/>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1119</v>
      </c>
      <c r="C64" s="20"/>
      <c r="D64" s="20"/>
      <c r="E64" s="20"/>
      <c r="F64" s="20"/>
      <c r="G64" s="20"/>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1119</v>
      </c>
      <c r="C65" s="20"/>
      <c r="D65" s="20"/>
      <c r="E65" s="85"/>
      <c r="F65" s="86"/>
      <c r="G65" s="20"/>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1119</v>
      </c>
      <c r="C66" s="20"/>
      <c r="D66" s="20"/>
      <c r="E66" s="20"/>
      <c r="F66" s="20"/>
      <c r="G66" s="20"/>
      <c r="H66" s="35" t="s">
        <v>30</v>
      </c>
      <c r="I66" s="20"/>
      <c r="J66" s="20"/>
      <c r="K66" s="20"/>
      <c r="L66" s="20"/>
      <c r="M66" s="20"/>
      <c r="N66" s="20"/>
      <c r="O66" s="20"/>
      <c r="P66" s="35"/>
      <c r="Q66" s="20"/>
      <c r="R66" s="15"/>
      <c r="S66" s="15"/>
      <c r="T66" s="15"/>
      <c r="U66" s="15"/>
      <c r="V66" s="15"/>
      <c r="W66" s="15"/>
      <c r="X66" s="15"/>
      <c r="Y66" s="15"/>
      <c r="Z66" s="15"/>
      <c r="AA66" s="15"/>
    </row>
    <row r="67" spans="1:27" ht="216.75">
      <c r="A67" s="273"/>
      <c r="B67" s="76" t="s">
        <v>522</v>
      </c>
      <c r="C67" s="20" t="s">
        <v>18</v>
      </c>
      <c r="D67" s="20" t="s">
        <v>19</v>
      </c>
      <c r="E67" s="20" t="s">
        <v>1586</v>
      </c>
      <c r="F67" s="20"/>
      <c r="G67" s="76" t="s">
        <v>1587</v>
      </c>
      <c r="H67" s="38" t="s">
        <v>34</v>
      </c>
      <c r="I67" s="20"/>
      <c r="J67" s="20"/>
      <c r="K67" s="20"/>
      <c r="L67" s="20"/>
      <c r="M67" s="20"/>
      <c r="N67" s="20"/>
      <c r="O67" s="20"/>
      <c r="P67" s="35"/>
      <c r="Q67" s="20"/>
      <c r="R67" s="15"/>
      <c r="S67" s="15"/>
      <c r="T67" s="15"/>
      <c r="U67" s="15"/>
      <c r="V67" s="15"/>
      <c r="W67" s="15"/>
      <c r="X67" s="15"/>
      <c r="Y67" s="15"/>
      <c r="Z67" s="15"/>
      <c r="AA67" s="15"/>
    </row>
    <row r="68" spans="1:27" ht="12.75">
      <c r="A68" s="273"/>
      <c r="B68" s="76" t="s">
        <v>522</v>
      </c>
      <c r="C68" s="20" t="s">
        <v>41</v>
      </c>
      <c r="D68" s="20" t="s">
        <v>19</v>
      </c>
      <c r="E68" s="20"/>
      <c r="F68" s="20"/>
      <c r="G68" s="76" t="s">
        <v>1588</v>
      </c>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76" t="s">
        <v>522</v>
      </c>
      <c r="C69" s="20"/>
      <c r="D69" s="20"/>
      <c r="E69" s="20"/>
      <c r="F69" s="20"/>
      <c r="G69" s="20"/>
      <c r="H69" s="38" t="s">
        <v>36</v>
      </c>
      <c r="I69" s="20"/>
      <c r="J69" s="20"/>
      <c r="K69" s="20"/>
      <c r="L69" s="20"/>
      <c r="M69" s="20"/>
      <c r="N69" s="20"/>
      <c r="O69" s="20"/>
      <c r="P69" s="35"/>
      <c r="Q69" s="20"/>
      <c r="R69" s="15"/>
      <c r="S69" s="15"/>
      <c r="T69" s="15"/>
      <c r="U69" s="15"/>
      <c r="V69" s="15"/>
      <c r="W69" s="15"/>
      <c r="X69" s="15"/>
      <c r="Y69" s="15"/>
      <c r="Z69" s="15"/>
      <c r="AA69" s="15"/>
    </row>
    <row r="70" spans="1:27" ht="12.75">
      <c r="A70" s="273"/>
      <c r="B70" s="76" t="s">
        <v>522</v>
      </c>
      <c r="C70" s="20"/>
      <c r="D70" s="20"/>
      <c r="E70" s="20"/>
      <c r="F70" s="20"/>
      <c r="G70" s="20"/>
      <c r="H70" s="38" t="s">
        <v>37</v>
      </c>
      <c r="I70" s="20"/>
      <c r="J70" s="20"/>
      <c r="K70" s="20"/>
      <c r="L70" s="20"/>
      <c r="M70" s="20"/>
      <c r="N70" s="20"/>
      <c r="O70" s="20"/>
      <c r="P70" s="35"/>
      <c r="Q70" s="20"/>
      <c r="R70" s="15"/>
      <c r="S70" s="15"/>
      <c r="T70" s="15"/>
      <c r="U70" s="15"/>
      <c r="V70" s="15"/>
      <c r="W70" s="15"/>
      <c r="X70" s="15"/>
      <c r="Y70" s="15"/>
      <c r="Z70" s="15"/>
      <c r="AA70" s="15"/>
    </row>
    <row r="71" spans="1:27" ht="12.75">
      <c r="A71" s="274"/>
      <c r="B71" s="76" t="s">
        <v>522</v>
      </c>
      <c r="C71" s="20"/>
      <c r="D71" s="20"/>
      <c r="E71" s="20"/>
      <c r="F71" s="20"/>
      <c r="G71" s="20"/>
      <c r="H71" s="35" t="s">
        <v>38</v>
      </c>
      <c r="I71" s="20"/>
      <c r="J71" s="20"/>
      <c r="K71" s="20"/>
      <c r="L71" s="20"/>
      <c r="M71" s="20"/>
      <c r="N71" s="20"/>
      <c r="O71" s="20"/>
      <c r="P71" s="35"/>
      <c r="Q71" s="20"/>
      <c r="R71" s="15"/>
      <c r="S71" s="15"/>
      <c r="T71" s="15"/>
      <c r="U71" s="15"/>
      <c r="V71" s="15"/>
      <c r="W71" s="15"/>
      <c r="X71" s="15"/>
      <c r="Y71" s="15"/>
      <c r="Z71" s="15"/>
      <c r="AA71" s="15"/>
    </row>
    <row r="72" spans="1:27" ht="12.75">
      <c r="A72" s="272">
        <v>45663</v>
      </c>
      <c r="B72" s="76" t="s">
        <v>640</v>
      </c>
      <c r="C72" s="20"/>
      <c r="D72" s="20"/>
      <c r="E72" s="20"/>
      <c r="F72" s="20"/>
      <c r="G72" s="119"/>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76" t="s">
        <v>640</v>
      </c>
      <c r="C73" s="20"/>
      <c r="D73" s="20"/>
      <c r="E73" s="20"/>
      <c r="F73" s="20"/>
      <c r="G73" s="20"/>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76" t="s">
        <v>640</v>
      </c>
      <c r="C74" s="20"/>
      <c r="D74" s="20"/>
      <c r="E74" s="20"/>
      <c r="F74" s="20"/>
      <c r="G74" s="20"/>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76" t="s">
        <v>640</v>
      </c>
      <c r="C75" s="20"/>
      <c r="D75" s="20"/>
      <c r="E75" s="20"/>
      <c r="F75" s="20"/>
      <c r="G75" s="20"/>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1119</v>
      </c>
      <c r="C76" s="20" t="s">
        <v>102</v>
      </c>
      <c r="D76" s="20" t="s">
        <v>19</v>
      </c>
      <c r="E76" s="20"/>
      <c r="F76" s="20"/>
      <c r="G76" s="76" t="s">
        <v>1589</v>
      </c>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1119</v>
      </c>
      <c r="C77" s="20"/>
      <c r="D77" s="20"/>
      <c r="E77" s="20"/>
      <c r="F77" s="20"/>
      <c r="G77" s="20"/>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1119</v>
      </c>
      <c r="C78" s="20"/>
      <c r="D78" s="20"/>
      <c r="E78" s="20"/>
      <c r="F78" s="20"/>
      <c r="G78" s="76"/>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1119</v>
      </c>
      <c r="C79" s="20"/>
      <c r="D79" s="20"/>
      <c r="E79" s="20"/>
      <c r="F79" s="20"/>
      <c r="G79" s="76"/>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1119</v>
      </c>
      <c r="C80" s="20"/>
      <c r="D80" s="20"/>
      <c r="E80" s="20"/>
      <c r="F80" s="20"/>
      <c r="G80" s="20"/>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522</v>
      </c>
      <c r="C81" s="20"/>
      <c r="D81" s="20"/>
      <c r="E81" s="20"/>
      <c r="F81" s="20"/>
      <c r="G81" s="20"/>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76" t="s">
        <v>522</v>
      </c>
      <c r="C82" s="20"/>
      <c r="D82" s="20"/>
      <c r="E82" s="20"/>
      <c r="F82" s="20"/>
      <c r="G82" s="20"/>
      <c r="H82" s="38" t="s">
        <v>35</v>
      </c>
      <c r="I82" s="20"/>
      <c r="J82" s="20"/>
      <c r="K82" s="20"/>
      <c r="L82" s="20"/>
      <c r="M82" s="20"/>
      <c r="N82" s="20"/>
      <c r="O82" s="20"/>
      <c r="P82" s="20"/>
      <c r="Q82" s="20"/>
      <c r="R82" s="15"/>
      <c r="S82" s="15"/>
      <c r="T82" s="15"/>
      <c r="U82" s="15"/>
      <c r="V82" s="15"/>
      <c r="W82" s="15"/>
      <c r="X82" s="15"/>
      <c r="Y82" s="15"/>
      <c r="Z82" s="15"/>
      <c r="AA82" s="15"/>
    </row>
    <row r="83" spans="1:27" ht="17.25" customHeight="1">
      <c r="A83" s="273"/>
      <c r="B83" s="76" t="s">
        <v>522</v>
      </c>
      <c r="C83" s="20"/>
      <c r="D83" s="20"/>
      <c r="E83" s="20"/>
      <c r="F83" s="20"/>
      <c r="G83" s="20"/>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522</v>
      </c>
      <c r="C84" s="20"/>
      <c r="D84" s="20"/>
      <c r="E84" s="83"/>
      <c r="F84" s="20"/>
      <c r="G84" s="20"/>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522</v>
      </c>
      <c r="C85" s="20" t="s">
        <v>41</v>
      </c>
      <c r="D85" s="20" t="s">
        <v>19</v>
      </c>
      <c r="E85" s="20"/>
      <c r="F85" s="20"/>
      <c r="G85" s="76" t="s">
        <v>1590</v>
      </c>
      <c r="H85" s="35" t="s">
        <v>38</v>
      </c>
      <c r="I85" s="20"/>
      <c r="J85" s="20"/>
      <c r="K85" s="20"/>
      <c r="L85" s="20"/>
      <c r="M85" s="20"/>
      <c r="N85" s="20"/>
      <c r="O85" s="20"/>
      <c r="P85" s="20"/>
      <c r="Q85" s="20"/>
      <c r="R85" s="15"/>
      <c r="S85" s="15"/>
      <c r="T85" s="15"/>
      <c r="U85" s="15"/>
      <c r="V85" s="15"/>
      <c r="W85" s="15"/>
      <c r="X85" s="15"/>
      <c r="Y85" s="15"/>
      <c r="Z85" s="15"/>
      <c r="AA85" s="15"/>
    </row>
    <row r="86" spans="1:27" ht="204">
      <c r="A86" s="272">
        <v>45664</v>
      </c>
      <c r="B86" s="76" t="s">
        <v>640</v>
      </c>
      <c r="C86" s="20" t="s">
        <v>18</v>
      </c>
      <c r="D86" s="20" t="s">
        <v>19</v>
      </c>
      <c r="E86" s="20" t="s">
        <v>1591</v>
      </c>
      <c r="F86" s="32" t="s">
        <v>1592</v>
      </c>
      <c r="G86" s="20" t="s">
        <v>1593</v>
      </c>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640</v>
      </c>
      <c r="C87" s="20"/>
      <c r="D87" s="20"/>
      <c r="E87" s="20"/>
      <c r="F87" s="20"/>
      <c r="G87" s="20"/>
      <c r="H87" s="35" t="s">
        <v>22</v>
      </c>
      <c r="I87" s="20"/>
      <c r="J87" s="20"/>
      <c r="K87" s="20"/>
      <c r="L87" s="20"/>
      <c r="M87" s="20"/>
      <c r="N87" s="20"/>
      <c r="O87" s="20"/>
      <c r="P87" s="20"/>
      <c r="Q87" s="20"/>
      <c r="R87" s="15"/>
      <c r="S87" s="15"/>
      <c r="T87" s="15"/>
      <c r="U87" s="15"/>
      <c r="V87" s="15"/>
      <c r="W87" s="15"/>
      <c r="X87" s="15"/>
      <c r="Y87" s="15"/>
      <c r="Z87" s="15"/>
      <c r="AA87" s="15"/>
    </row>
    <row r="88" spans="1:27" ht="76.5">
      <c r="A88" s="273"/>
      <c r="B88" s="76" t="s">
        <v>640</v>
      </c>
      <c r="C88" s="20" t="s">
        <v>18</v>
      </c>
      <c r="D88" s="20" t="s">
        <v>19</v>
      </c>
      <c r="E88" s="20" t="s">
        <v>1594</v>
      </c>
      <c r="F88" s="65" t="s">
        <v>1595</v>
      </c>
      <c r="G88" s="20" t="s">
        <v>1596</v>
      </c>
      <c r="H88" s="35" t="s">
        <v>24</v>
      </c>
      <c r="I88" s="20"/>
      <c r="J88" s="20"/>
      <c r="K88" s="20"/>
      <c r="L88" s="20"/>
      <c r="M88" s="20"/>
      <c r="N88" s="20"/>
      <c r="O88" s="20"/>
      <c r="P88" s="20"/>
      <c r="Q88" s="20"/>
      <c r="R88" s="15"/>
      <c r="S88" s="15"/>
      <c r="T88" s="15"/>
      <c r="U88" s="15"/>
      <c r="V88" s="15"/>
      <c r="W88" s="15"/>
      <c r="X88" s="15"/>
      <c r="Y88" s="15"/>
      <c r="Z88" s="15"/>
      <c r="AA88" s="15"/>
    </row>
    <row r="89" spans="1:27" ht="102">
      <c r="A89" s="273"/>
      <c r="B89" s="76" t="s">
        <v>640</v>
      </c>
      <c r="C89" s="20" t="s">
        <v>18</v>
      </c>
      <c r="D89" s="20" t="s">
        <v>92</v>
      </c>
      <c r="E89" s="20"/>
      <c r="F89" s="65" t="s">
        <v>1597</v>
      </c>
      <c r="G89" s="20" t="s">
        <v>1596</v>
      </c>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76" t="s">
        <v>1119</v>
      </c>
      <c r="C90" s="20"/>
      <c r="D90" s="20"/>
      <c r="E90" s="20"/>
      <c r="F90" s="20"/>
      <c r="G90" s="20"/>
      <c r="H90" s="35" t="s">
        <v>26</v>
      </c>
      <c r="I90" s="20"/>
      <c r="J90" s="20"/>
      <c r="K90" s="20"/>
      <c r="L90" s="20"/>
      <c r="M90" s="20"/>
      <c r="N90" s="20"/>
      <c r="O90" s="20"/>
      <c r="P90" s="20"/>
      <c r="Q90" s="20"/>
      <c r="R90" s="15"/>
      <c r="S90" s="15"/>
      <c r="T90" s="15"/>
      <c r="U90" s="15"/>
      <c r="V90" s="15"/>
      <c r="W90" s="15"/>
      <c r="X90" s="15"/>
      <c r="Y90" s="15"/>
      <c r="Z90" s="15"/>
      <c r="AA90" s="15"/>
    </row>
    <row r="91" spans="1:27" ht="12.75">
      <c r="A91" s="273"/>
      <c r="B91" s="76" t="s">
        <v>1119</v>
      </c>
      <c r="C91" s="20"/>
      <c r="D91" s="20"/>
      <c r="E91" s="20"/>
      <c r="F91" s="20"/>
      <c r="G91" s="20"/>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1119</v>
      </c>
      <c r="C92" s="20"/>
      <c r="D92" s="20"/>
      <c r="E92" s="20"/>
      <c r="F92" s="20"/>
      <c r="G92" s="20"/>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1119</v>
      </c>
      <c r="C93" s="20"/>
      <c r="D93" s="20"/>
      <c r="E93" s="20"/>
      <c r="F93" s="78"/>
      <c r="G93" s="20"/>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1119</v>
      </c>
      <c r="C94" s="20"/>
      <c r="D94" s="20"/>
      <c r="E94" s="20"/>
      <c r="F94" s="20"/>
      <c r="G94" s="20"/>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522</v>
      </c>
      <c r="C95" s="20"/>
      <c r="D95" s="20"/>
      <c r="E95" s="20"/>
      <c r="F95" s="20"/>
      <c r="G95" s="20"/>
      <c r="H95" s="38" t="s">
        <v>34</v>
      </c>
      <c r="I95" s="20"/>
      <c r="J95" s="20"/>
      <c r="K95" s="20"/>
      <c r="L95" s="20"/>
      <c r="M95" s="20"/>
      <c r="N95" s="20"/>
      <c r="O95" s="20"/>
      <c r="P95" s="20"/>
      <c r="Q95" s="20"/>
      <c r="R95" s="15"/>
      <c r="S95" s="15"/>
      <c r="T95" s="15"/>
      <c r="U95" s="15"/>
      <c r="V95" s="15"/>
      <c r="W95" s="15"/>
      <c r="X95" s="15"/>
      <c r="Y95" s="15"/>
      <c r="Z95" s="15"/>
      <c r="AA95" s="15"/>
    </row>
    <row r="96" spans="1:27" ht="63.75">
      <c r="A96" s="273"/>
      <c r="B96" s="76" t="s">
        <v>522</v>
      </c>
      <c r="C96" s="20" t="s">
        <v>18</v>
      </c>
      <c r="D96" s="20" t="s">
        <v>19</v>
      </c>
      <c r="E96" s="20"/>
      <c r="F96" s="20"/>
      <c r="G96" s="20" t="s">
        <v>1598</v>
      </c>
      <c r="H96" s="38" t="s">
        <v>35</v>
      </c>
      <c r="I96" s="20"/>
      <c r="J96" s="20"/>
      <c r="K96" s="20"/>
      <c r="L96" s="20"/>
      <c r="M96" s="20"/>
      <c r="N96" s="20"/>
      <c r="O96" s="20"/>
      <c r="P96" s="20"/>
      <c r="Q96" s="20"/>
      <c r="R96" s="15"/>
      <c r="S96" s="15"/>
      <c r="T96" s="15"/>
      <c r="U96" s="15"/>
      <c r="V96" s="15"/>
      <c r="W96" s="15"/>
      <c r="X96" s="15"/>
      <c r="Y96" s="15"/>
      <c r="Z96" s="15"/>
      <c r="AA96" s="15"/>
    </row>
    <row r="97" spans="1:27" ht="12.75">
      <c r="A97" s="273"/>
      <c r="B97" s="76" t="s">
        <v>522</v>
      </c>
      <c r="C97" s="20"/>
      <c r="D97" s="20"/>
      <c r="E97" s="20"/>
      <c r="F97" s="20"/>
      <c r="G97" s="20"/>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522</v>
      </c>
      <c r="C98" s="20"/>
      <c r="D98" s="20"/>
      <c r="E98" s="20"/>
      <c r="F98" s="20"/>
      <c r="G98" s="20"/>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522</v>
      </c>
      <c r="C99" s="20"/>
      <c r="D99" s="20"/>
      <c r="E99" s="20"/>
      <c r="F99" s="20"/>
      <c r="G99" s="20"/>
      <c r="H99" s="35" t="s">
        <v>38</v>
      </c>
      <c r="I99" s="20"/>
      <c r="J99" s="20"/>
      <c r="K99" s="20"/>
      <c r="L99" s="20"/>
      <c r="M99" s="20"/>
      <c r="N99" s="20"/>
      <c r="O99" s="20"/>
      <c r="P99" s="20"/>
      <c r="Q99" s="20"/>
      <c r="R99" s="15"/>
      <c r="S99" s="15"/>
      <c r="T99" s="15"/>
      <c r="U99" s="15"/>
      <c r="V99" s="15"/>
      <c r="W99" s="15"/>
      <c r="X99" s="15"/>
      <c r="Y99" s="15"/>
      <c r="Z99" s="15"/>
      <c r="AA99" s="15"/>
    </row>
    <row r="100" spans="1:27" ht="12.75">
      <c r="A100" s="272">
        <v>45665</v>
      </c>
      <c r="B100" s="76" t="s">
        <v>640</v>
      </c>
      <c r="C100" s="20"/>
      <c r="D100" s="20"/>
      <c r="E100" s="20"/>
      <c r="F100" s="20"/>
      <c r="G100" s="20"/>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640</v>
      </c>
      <c r="C101" s="20"/>
      <c r="D101" s="20"/>
      <c r="E101" s="20"/>
      <c r="F101" s="20"/>
      <c r="G101" s="20"/>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640</v>
      </c>
      <c r="C102" s="20"/>
      <c r="D102" s="20"/>
      <c r="E102" s="20"/>
      <c r="F102" s="20"/>
      <c r="G102" s="20"/>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640</v>
      </c>
      <c r="C103" s="20"/>
      <c r="D103" s="20"/>
      <c r="E103" s="78"/>
      <c r="F103" s="88"/>
      <c r="G103" s="20"/>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1119</v>
      </c>
      <c r="C104" s="20"/>
      <c r="D104" s="20"/>
      <c r="E104" s="20"/>
      <c r="F104" s="20"/>
      <c r="G104" s="20"/>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1119</v>
      </c>
      <c r="C105" s="20"/>
      <c r="D105" s="20"/>
      <c r="E105" s="20"/>
      <c r="F105" s="20"/>
      <c r="G105" s="20"/>
      <c r="H105" s="35" t="s">
        <v>27</v>
      </c>
      <c r="I105" s="20"/>
      <c r="J105" s="20"/>
      <c r="K105" s="20"/>
      <c r="L105" s="20"/>
      <c r="M105" s="20"/>
      <c r="N105" s="20"/>
      <c r="O105" s="20"/>
      <c r="P105" s="20"/>
      <c r="Q105" s="20"/>
      <c r="R105" s="15"/>
      <c r="S105" s="15"/>
      <c r="T105" s="15"/>
      <c r="U105" s="15"/>
      <c r="V105" s="15"/>
      <c r="W105" s="15"/>
      <c r="X105" s="15"/>
      <c r="Y105" s="15"/>
      <c r="Z105" s="15"/>
      <c r="AA105" s="15"/>
    </row>
    <row r="106" spans="1:27" ht="76.5">
      <c r="A106" s="273"/>
      <c r="B106" s="76" t="s">
        <v>1119</v>
      </c>
      <c r="C106" s="20" t="s">
        <v>18</v>
      </c>
      <c r="D106" s="20" t="s">
        <v>19</v>
      </c>
      <c r="E106" s="20"/>
      <c r="F106" s="20" t="s">
        <v>1599</v>
      </c>
      <c r="G106" s="20" t="s">
        <v>1600</v>
      </c>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1119</v>
      </c>
      <c r="C107" s="20"/>
      <c r="D107" s="20"/>
      <c r="E107" s="20"/>
      <c r="F107" s="20"/>
      <c r="G107" s="20"/>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76" t="s">
        <v>1119</v>
      </c>
      <c r="C108" s="20"/>
      <c r="D108" s="20"/>
      <c r="E108" s="20"/>
      <c r="F108" s="20"/>
      <c r="G108" s="20"/>
      <c r="H108" s="35" t="s">
        <v>30</v>
      </c>
      <c r="I108" s="20"/>
      <c r="J108" s="20"/>
      <c r="K108" s="20"/>
      <c r="L108" s="20"/>
      <c r="M108" s="20"/>
      <c r="N108" s="20"/>
      <c r="O108" s="20"/>
      <c r="P108" s="20"/>
      <c r="Q108" s="20"/>
      <c r="R108" s="15"/>
      <c r="S108" s="15"/>
      <c r="T108" s="15"/>
      <c r="U108" s="15"/>
      <c r="V108" s="15"/>
      <c r="W108" s="15"/>
      <c r="X108" s="15"/>
      <c r="Y108" s="15"/>
      <c r="Z108" s="15"/>
      <c r="AA108" s="15"/>
    </row>
    <row r="109" spans="1:27" ht="12.75">
      <c r="A109" s="273"/>
      <c r="B109" s="76" t="s">
        <v>522</v>
      </c>
      <c r="C109" s="20"/>
      <c r="D109" s="20"/>
      <c r="E109" s="20"/>
      <c r="F109" s="20"/>
      <c r="G109" s="76"/>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522</v>
      </c>
      <c r="C110" s="20"/>
      <c r="D110" s="20"/>
      <c r="E110" s="20"/>
      <c r="F110" s="20"/>
      <c r="G110" s="20"/>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522</v>
      </c>
      <c r="C111" s="20"/>
      <c r="D111" s="20"/>
      <c r="E111" s="20"/>
      <c r="F111" s="20"/>
      <c r="G111" s="76"/>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522</v>
      </c>
      <c r="C112" s="20"/>
      <c r="D112" s="20"/>
      <c r="E112" s="20"/>
      <c r="F112" s="20"/>
      <c r="G112" s="20"/>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522</v>
      </c>
      <c r="C113" s="20"/>
      <c r="D113" s="20"/>
      <c r="E113" s="20"/>
      <c r="F113" s="20"/>
      <c r="G113" s="20"/>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45666</v>
      </c>
      <c r="B114" s="76" t="s">
        <v>1601</v>
      </c>
      <c r="C114" s="20"/>
      <c r="D114" s="20"/>
      <c r="E114" s="20"/>
      <c r="F114" s="20"/>
      <c r="G114" s="20"/>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1601</v>
      </c>
      <c r="C115" s="20"/>
      <c r="D115" s="20"/>
      <c r="E115" s="20"/>
      <c r="F115" s="20"/>
      <c r="G115" s="20"/>
      <c r="H115" s="35" t="s">
        <v>22</v>
      </c>
      <c r="I115" s="20"/>
      <c r="J115" s="20"/>
      <c r="K115" s="20"/>
      <c r="L115" s="20"/>
      <c r="M115" s="20"/>
      <c r="N115" s="20"/>
      <c r="O115" s="20"/>
      <c r="P115" s="20"/>
      <c r="Q115" s="20"/>
      <c r="R115" s="15"/>
      <c r="S115" s="15"/>
      <c r="T115" s="15"/>
      <c r="U115" s="15"/>
      <c r="V115" s="15"/>
      <c r="W115" s="15"/>
      <c r="X115" s="15"/>
      <c r="Y115" s="15"/>
      <c r="Z115" s="15"/>
      <c r="AA115" s="15"/>
    </row>
    <row r="116" spans="1:27" ht="89.25">
      <c r="A116" s="273"/>
      <c r="B116" s="76" t="s">
        <v>1601</v>
      </c>
      <c r="C116" s="20" t="s">
        <v>224</v>
      </c>
      <c r="D116" s="20" t="s">
        <v>19</v>
      </c>
      <c r="E116" s="20"/>
      <c r="F116" s="20"/>
      <c r="G116" s="20" t="s">
        <v>1602</v>
      </c>
      <c r="H116" s="35" t="s">
        <v>24</v>
      </c>
      <c r="I116" s="20"/>
      <c r="J116" s="20"/>
      <c r="K116" s="20"/>
      <c r="L116" s="20"/>
      <c r="M116" s="20"/>
      <c r="N116" s="20"/>
      <c r="O116" s="20"/>
      <c r="P116" s="20"/>
      <c r="Q116" s="20"/>
      <c r="R116" s="15"/>
      <c r="S116" s="15"/>
      <c r="T116" s="15"/>
      <c r="U116" s="15"/>
      <c r="V116" s="15"/>
      <c r="W116" s="15"/>
      <c r="X116" s="15"/>
      <c r="Y116" s="15"/>
      <c r="Z116" s="15"/>
      <c r="AA116" s="15"/>
    </row>
    <row r="117" spans="1:27" ht="76.5">
      <c r="A117" s="273"/>
      <c r="B117" s="76" t="s">
        <v>1601</v>
      </c>
      <c r="C117" s="20" t="s">
        <v>18</v>
      </c>
      <c r="D117" s="20" t="s">
        <v>19</v>
      </c>
      <c r="E117" s="20" t="s">
        <v>1603</v>
      </c>
      <c r="F117" s="20"/>
      <c r="G117" s="119" t="s">
        <v>1604</v>
      </c>
      <c r="H117" s="35" t="s">
        <v>25</v>
      </c>
      <c r="I117" s="20"/>
      <c r="J117" s="20"/>
      <c r="K117" s="20"/>
      <c r="L117" s="20"/>
      <c r="M117" s="20"/>
      <c r="N117" s="20"/>
      <c r="O117" s="20"/>
      <c r="P117" s="20"/>
      <c r="Q117" s="20"/>
      <c r="R117" s="15"/>
      <c r="S117" s="15"/>
      <c r="T117" s="15"/>
      <c r="U117" s="15"/>
      <c r="V117" s="15"/>
      <c r="W117" s="15"/>
      <c r="X117" s="15"/>
      <c r="Y117" s="15"/>
      <c r="Z117" s="15"/>
      <c r="AA117" s="15"/>
    </row>
    <row r="118" spans="1:27" ht="48.75" customHeight="1">
      <c r="A118" s="273"/>
      <c r="B118" s="76" t="s">
        <v>640</v>
      </c>
      <c r="C118" s="20" t="s">
        <v>18</v>
      </c>
      <c r="D118" s="20" t="s">
        <v>92</v>
      </c>
      <c r="E118" s="20" t="s">
        <v>1605</v>
      </c>
      <c r="F118" s="65" t="s">
        <v>1606</v>
      </c>
      <c r="G118" s="20" t="s">
        <v>1607</v>
      </c>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76" t="s">
        <v>640</v>
      </c>
      <c r="C119" s="20"/>
      <c r="D119" s="20"/>
      <c r="E119" s="20"/>
      <c r="F119" s="20"/>
      <c r="G119" s="20"/>
      <c r="H119" s="35" t="s">
        <v>27</v>
      </c>
      <c r="I119" s="20"/>
      <c r="J119" s="20"/>
      <c r="K119" s="20"/>
      <c r="L119" s="20"/>
      <c r="M119" s="20"/>
      <c r="N119" s="20"/>
      <c r="O119" s="20"/>
      <c r="P119" s="20"/>
      <c r="Q119" s="20"/>
      <c r="R119" s="15"/>
      <c r="S119" s="15"/>
      <c r="T119" s="15"/>
      <c r="U119" s="15"/>
      <c r="V119" s="15"/>
      <c r="W119" s="15"/>
      <c r="X119" s="15"/>
      <c r="Y119" s="15"/>
      <c r="Z119" s="15"/>
      <c r="AA119" s="15"/>
    </row>
    <row r="120" spans="1:27" ht="12.75">
      <c r="A120" s="273"/>
      <c r="B120" s="76" t="s">
        <v>640</v>
      </c>
      <c r="C120" s="20"/>
      <c r="D120" s="20"/>
      <c r="E120" s="20"/>
      <c r="F120" s="20"/>
      <c r="G120" s="20"/>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1119</v>
      </c>
      <c r="C121" s="20"/>
      <c r="D121" s="20"/>
      <c r="E121" s="47"/>
      <c r="F121" s="47"/>
      <c r="G121" s="20"/>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1119</v>
      </c>
      <c r="C122" s="20" t="s">
        <v>102</v>
      </c>
      <c r="D122" s="20" t="s">
        <v>19</v>
      </c>
      <c r="E122" s="20"/>
      <c r="F122" s="76" t="s">
        <v>1608</v>
      </c>
      <c r="G122" s="76" t="s">
        <v>1609</v>
      </c>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1119</v>
      </c>
      <c r="C123" s="20"/>
      <c r="D123" s="20"/>
      <c r="E123" s="20"/>
      <c r="F123" s="20"/>
      <c r="G123" s="20"/>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522</v>
      </c>
      <c r="C124" s="20"/>
      <c r="D124" s="20"/>
      <c r="E124" s="20"/>
      <c r="F124" s="20"/>
      <c r="G124" s="20"/>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522</v>
      </c>
      <c r="C125" s="20"/>
      <c r="D125" s="20"/>
      <c r="E125" s="20"/>
      <c r="F125" s="20"/>
      <c r="G125" s="20"/>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522</v>
      </c>
      <c r="C126" s="20"/>
      <c r="D126" s="20"/>
      <c r="E126" s="20"/>
      <c r="F126" s="20"/>
      <c r="G126" s="20"/>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522</v>
      </c>
      <c r="C127" s="20"/>
      <c r="D127" s="20"/>
      <c r="E127" s="20"/>
      <c r="F127" s="78"/>
      <c r="G127" s="20"/>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45667</v>
      </c>
      <c r="B128" s="76" t="s">
        <v>640</v>
      </c>
      <c r="C128" s="20"/>
      <c r="D128" s="20"/>
      <c r="E128" s="20"/>
      <c r="F128" s="20"/>
      <c r="G128" s="20"/>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640</v>
      </c>
      <c r="C129" s="20"/>
      <c r="D129" s="20"/>
      <c r="E129" s="20"/>
      <c r="F129" s="20"/>
      <c r="G129" s="20"/>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640</v>
      </c>
      <c r="C130" s="20"/>
      <c r="D130" s="20"/>
      <c r="E130" s="20"/>
      <c r="F130" s="20"/>
      <c r="G130" s="20"/>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640</v>
      </c>
      <c r="C131" s="20"/>
      <c r="D131" s="20"/>
      <c r="E131" s="20"/>
      <c r="F131" s="20"/>
      <c r="G131" s="20"/>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640</v>
      </c>
      <c r="C132" s="20"/>
      <c r="D132" s="20"/>
      <c r="E132" s="20"/>
      <c r="F132" s="20"/>
      <c r="G132" s="76"/>
      <c r="H132" s="35" t="s">
        <v>26</v>
      </c>
      <c r="I132" s="20"/>
      <c r="J132" s="20"/>
      <c r="K132" s="20"/>
      <c r="L132" s="20"/>
      <c r="M132" s="20"/>
      <c r="N132" s="20"/>
      <c r="O132" s="20"/>
      <c r="P132" s="20"/>
      <c r="Q132" s="20"/>
      <c r="R132" s="15"/>
      <c r="S132" s="15"/>
      <c r="T132" s="15"/>
      <c r="U132" s="15"/>
      <c r="V132" s="15"/>
      <c r="W132" s="15"/>
      <c r="X132" s="15"/>
      <c r="Y132" s="15"/>
      <c r="Z132" s="15"/>
      <c r="AA132" s="15"/>
    </row>
    <row r="133" spans="1:27" ht="63.75">
      <c r="A133" s="273"/>
      <c r="B133" s="76" t="s">
        <v>640</v>
      </c>
      <c r="C133" s="20" t="s">
        <v>18</v>
      </c>
      <c r="D133" s="20" t="s">
        <v>19</v>
      </c>
      <c r="E133" s="20" t="s">
        <v>1610</v>
      </c>
      <c r="F133" s="20" t="s">
        <v>1582</v>
      </c>
      <c r="G133" s="20" t="s">
        <v>1611</v>
      </c>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640</v>
      </c>
      <c r="C134" s="20"/>
      <c r="D134" s="20"/>
      <c r="E134" s="20"/>
      <c r="F134" s="20"/>
      <c r="G134" s="20"/>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1119</v>
      </c>
      <c r="C135" s="20"/>
      <c r="D135" s="20"/>
      <c r="E135" s="20"/>
      <c r="F135" s="20"/>
      <c r="G135" s="20"/>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1119</v>
      </c>
      <c r="C136" s="20"/>
      <c r="D136" s="20"/>
      <c r="E136" s="20"/>
      <c r="F136" s="20"/>
      <c r="G136" s="20"/>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1119</v>
      </c>
      <c r="C137" s="20"/>
      <c r="D137" s="20"/>
      <c r="E137" s="20"/>
      <c r="F137" s="20"/>
      <c r="G137" s="20"/>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1119</v>
      </c>
      <c r="C138" s="20"/>
      <c r="D138" s="20"/>
      <c r="E138" s="20"/>
      <c r="F138" s="20"/>
      <c r="G138" s="20"/>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78</v>
      </c>
      <c r="C139" s="20"/>
      <c r="D139" s="20"/>
      <c r="E139" s="78"/>
      <c r="F139" s="20"/>
      <c r="G139" s="20"/>
      <c r="H139" s="38" t="s">
        <v>36</v>
      </c>
      <c r="I139" s="20"/>
      <c r="J139" s="20"/>
      <c r="K139" s="20"/>
      <c r="L139" s="20"/>
      <c r="M139" s="20"/>
      <c r="N139" s="20"/>
      <c r="O139" s="20"/>
      <c r="P139" s="20"/>
      <c r="Q139" s="20"/>
      <c r="R139" s="15"/>
      <c r="S139" s="15"/>
      <c r="T139" s="15"/>
      <c r="U139" s="15"/>
      <c r="V139" s="15"/>
      <c r="W139" s="15"/>
      <c r="X139" s="15"/>
      <c r="Y139" s="15"/>
      <c r="Z139" s="15"/>
      <c r="AA139" s="15"/>
    </row>
    <row r="140" spans="1:27" ht="89.25">
      <c r="A140" s="273"/>
      <c r="B140" s="76" t="s">
        <v>78</v>
      </c>
      <c r="C140" s="20" t="s">
        <v>44</v>
      </c>
      <c r="D140" s="20" t="s">
        <v>19</v>
      </c>
      <c r="E140" s="20"/>
      <c r="F140" s="20" t="s">
        <v>1612</v>
      </c>
      <c r="G140" s="20" t="s">
        <v>1613</v>
      </c>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78</v>
      </c>
      <c r="C141" s="20"/>
      <c r="D141" s="20"/>
      <c r="E141" s="20"/>
      <c r="F141" s="20"/>
      <c r="G141" s="20"/>
      <c r="H141" s="35" t="s">
        <v>38</v>
      </c>
      <c r="I141" s="20"/>
      <c r="J141" s="20"/>
      <c r="K141" s="20"/>
      <c r="L141" s="20"/>
      <c r="M141" s="20"/>
      <c r="N141" s="20"/>
      <c r="O141" s="20"/>
      <c r="P141" s="20"/>
      <c r="Q141" s="20"/>
      <c r="R141" s="15"/>
      <c r="S141" s="15"/>
      <c r="T141" s="15"/>
      <c r="U141" s="15"/>
      <c r="V141" s="15"/>
      <c r="W141" s="15"/>
      <c r="X141" s="15"/>
      <c r="Y141" s="15"/>
      <c r="Z141" s="15"/>
      <c r="AA141" s="15"/>
    </row>
    <row r="142" spans="1:27" ht="12.75">
      <c r="A142" s="272">
        <v>45668</v>
      </c>
      <c r="B142" s="76" t="s">
        <v>640</v>
      </c>
      <c r="C142" s="20"/>
      <c r="D142" s="20"/>
      <c r="E142" s="20"/>
      <c r="F142" s="20"/>
      <c r="G142" s="20"/>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640</v>
      </c>
      <c r="C143" s="20"/>
      <c r="D143" s="20"/>
      <c r="E143" s="20"/>
      <c r="F143" s="20"/>
      <c r="G143" s="20"/>
      <c r="H143" s="35" t="s">
        <v>22</v>
      </c>
      <c r="I143" s="20"/>
      <c r="J143" s="20"/>
      <c r="K143" s="20"/>
      <c r="L143" s="20"/>
      <c r="M143" s="20"/>
      <c r="N143" s="20"/>
      <c r="O143" s="20"/>
      <c r="P143" s="20"/>
      <c r="Q143" s="20"/>
      <c r="R143" s="15"/>
      <c r="S143" s="15"/>
      <c r="T143" s="15"/>
      <c r="U143" s="15"/>
      <c r="V143" s="15"/>
      <c r="W143" s="15"/>
      <c r="X143" s="15"/>
      <c r="Y143" s="15"/>
      <c r="Z143" s="15"/>
      <c r="AA143" s="15"/>
    </row>
    <row r="144" spans="1:27" ht="89.25">
      <c r="A144" s="273"/>
      <c r="B144" s="76" t="s">
        <v>640</v>
      </c>
      <c r="C144" s="20" t="s">
        <v>638</v>
      </c>
      <c r="D144" s="20" t="s">
        <v>19</v>
      </c>
      <c r="E144" s="20"/>
      <c r="F144" s="32" t="s">
        <v>1614</v>
      </c>
      <c r="G144" s="20" t="s">
        <v>1615</v>
      </c>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640</v>
      </c>
      <c r="C145" s="20"/>
      <c r="D145" s="20"/>
      <c r="E145" s="20"/>
      <c r="F145" s="20"/>
      <c r="G145" s="20"/>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640</v>
      </c>
      <c r="C146" s="20"/>
      <c r="D146" s="20"/>
      <c r="E146" s="20"/>
      <c r="F146" s="20"/>
      <c r="G146" s="20"/>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1119</v>
      </c>
      <c r="C147" s="20"/>
      <c r="D147" s="20"/>
      <c r="E147" s="20"/>
      <c r="F147" s="20"/>
      <c r="G147" s="20"/>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1119</v>
      </c>
      <c r="C148" s="20"/>
      <c r="D148" s="20"/>
      <c r="E148" s="20"/>
      <c r="F148" s="20"/>
      <c r="G148" s="20"/>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1119</v>
      </c>
      <c r="C149" s="20"/>
      <c r="D149" s="20"/>
      <c r="E149" s="20"/>
      <c r="F149" s="20"/>
      <c r="G149" s="20"/>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1119</v>
      </c>
      <c r="C150" s="20" t="s">
        <v>18</v>
      </c>
      <c r="D150" s="20" t="s">
        <v>19</v>
      </c>
      <c r="E150" s="20"/>
      <c r="F150" s="20"/>
      <c r="G150" s="20" t="s">
        <v>1616</v>
      </c>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1119</v>
      </c>
      <c r="C151" s="20" t="s">
        <v>18</v>
      </c>
      <c r="D151" s="20" t="s">
        <v>19</v>
      </c>
      <c r="E151" s="20"/>
      <c r="F151" s="20" t="s">
        <v>1617</v>
      </c>
      <c r="G151" s="20" t="s">
        <v>1618</v>
      </c>
      <c r="H151" s="38" t="s">
        <v>34</v>
      </c>
      <c r="I151" s="20"/>
      <c r="J151" s="20"/>
      <c r="K151" s="20"/>
      <c r="L151" s="20"/>
      <c r="M151" s="20"/>
      <c r="N151" s="20"/>
      <c r="O151" s="20"/>
      <c r="P151" s="20"/>
      <c r="Q151" s="20"/>
      <c r="R151" s="15"/>
      <c r="S151" s="15"/>
      <c r="T151" s="15"/>
      <c r="U151" s="15"/>
      <c r="V151" s="15"/>
      <c r="W151" s="15"/>
      <c r="X151" s="15"/>
      <c r="Y151" s="15"/>
      <c r="Z151" s="15"/>
      <c r="AA151" s="15"/>
    </row>
    <row r="152" spans="1:27" ht="63.75">
      <c r="A152" s="273"/>
      <c r="B152" s="76" t="s">
        <v>522</v>
      </c>
      <c r="C152" s="20" t="s">
        <v>18</v>
      </c>
      <c r="D152" s="20" t="s">
        <v>19</v>
      </c>
      <c r="E152" s="20"/>
      <c r="F152" s="20"/>
      <c r="G152" s="20" t="s">
        <v>1619</v>
      </c>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522</v>
      </c>
      <c r="C153" s="20" t="s">
        <v>18</v>
      </c>
      <c r="D153" s="20" t="s">
        <v>31</v>
      </c>
      <c r="E153" s="20"/>
      <c r="F153" s="20"/>
      <c r="G153" s="20" t="s">
        <v>1620</v>
      </c>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522</v>
      </c>
      <c r="C154" s="20"/>
      <c r="D154" s="20"/>
      <c r="E154" s="20"/>
      <c r="F154" s="20"/>
      <c r="G154" s="20"/>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522</v>
      </c>
      <c r="C155" s="20"/>
      <c r="D155" s="20"/>
      <c r="E155" s="20"/>
      <c r="F155" s="20"/>
      <c r="G155" s="20"/>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45669</v>
      </c>
      <c r="B156" s="76" t="s">
        <v>640</v>
      </c>
      <c r="C156" s="20"/>
      <c r="D156" s="20"/>
      <c r="E156" s="20"/>
      <c r="F156" s="20"/>
      <c r="G156" s="20"/>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640</v>
      </c>
      <c r="C157" s="20"/>
      <c r="D157" s="20"/>
      <c r="E157" s="20"/>
      <c r="F157" s="20"/>
      <c r="G157" s="20"/>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640</v>
      </c>
      <c r="C158" s="20" t="s">
        <v>18</v>
      </c>
      <c r="D158" s="20" t="s">
        <v>19</v>
      </c>
      <c r="E158" s="20"/>
      <c r="F158" s="20"/>
      <c r="G158" s="20" t="s">
        <v>1621</v>
      </c>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640</v>
      </c>
      <c r="C159" s="20"/>
      <c r="D159" s="20"/>
      <c r="E159" s="20"/>
      <c r="F159" s="20"/>
      <c r="G159" s="20"/>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640</v>
      </c>
      <c r="C160" s="20"/>
      <c r="D160" s="20"/>
      <c r="E160" s="20"/>
      <c r="F160" s="78"/>
      <c r="G160" s="20"/>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1119</v>
      </c>
      <c r="C161" s="20"/>
      <c r="D161" s="20"/>
      <c r="E161" s="20"/>
      <c r="F161" s="20"/>
      <c r="G161" s="20"/>
      <c r="H161" s="35" t="s">
        <v>27</v>
      </c>
      <c r="I161" s="20"/>
      <c r="J161" s="20"/>
      <c r="K161" s="20"/>
      <c r="L161" s="20"/>
      <c r="M161" s="20"/>
      <c r="N161" s="20"/>
      <c r="O161" s="20"/>
      <c r="P161" s="20"/>
      <c r="Q161" s="20"/>
      <c r="R161" s="15"/>
      <c r="S161" s="15"/>
      <c r="T161" s="15"/>
      <c r="U161" s="15"/>
      <c r="V161" s="15"/>
      <c r="W161" s="15"/>
      <c r="X161" s="15"/>
      <c r="Y161" s="15"/>
      <c r="Z161" s="15"/>
      <c r="AA161" s="15"/>
    </row>
    <row r="162" spans="1:27" ht="153">
      <c r="A162" s="273"/>
      <c r="B162" s="76" t="s">
        <v>1119</v>
      </c>
      <c r="C162" s="20" t="s">
        <v>18</v>
      </c>
      <c r="D162" s="20" t="s">
        <v>19</v>
      </c>
      <c r="E162" s="20"/>
      <c r="F162" s="20" t="s">
        <v>1622</v>
      </c>
      <c r="G162" s="20" t="s">
        <v>1623</v>
      </c>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1119</v>
      </c>
      <c r="C163" s="20"/>
      <c r="D163" s="20"/>
      <c r="E163" s="20"/>
      <c r="F163" s="20"/>
      <c r="G163" s="20"/>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522</v>
      </c>
      <c r="C164" s="20"/>
      <c r="D164" s="20"/>
      <c r="E164" s="20"/>
      <c r="F164" s="20"/>
      <c r="G164" s="20"/>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522</v>
      </c>
      <c r="C165" s="20"/>
      <c r="D165" s="20"/>
      <c r="E165" s="78"/>
      <c r="F165" s="20"/>
      <c r="G165" s="20"/>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522</v>
      </c>
      <c r="C166" s="20" t="s">
        <v>18</v>
      </c>
      <c r="D166" s="20" t="s">
        <v>31</v>
      </c>
      <c r="E166" s="20"/>
      <c r="F166" s="20"/>
      <c r="G166" s="20" t="s">
        <v>1624</v>
      </c>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522</v>
      </c>
      <c r="C167" s="20"/>
      <c r="D167" s="20"/>
      <c r="E167" s="20"/>
      <c r="F167" s="20"/>
      <c r="G167" s="20"/>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522</v>
      </c>
      <c r="C168" s="20"/>
      <c r="D168" s="20"/>
      <c r="E168" s="20"/>
      <c r="F168" s="20"/>
      <c r="G168" s="20"/>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522</v>
      </c>
      <c r="C169" s="20"/>
      <c r="D169" s="20"/>
      <c r="E169" s="20"/>
      <c r="F169" s="20"/>
      <c r="G169" s="76"/>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45670</v>
      </c>
      <c r="B170" s="76" t="s">
        <v>640</v>
      </c>
      <c r="C170" s="20"/>
      <c r="D170" s="20"/>
      <c r="E170" s="20"/>
      <c r="F170" s="20"/>
      <c r="G170" s="20"/>
      <c r="H170" s="34" t="s">
        <v>17</v>
      </c>
      <c r="I170" s="20"/>
      <c r="J170" s="20"/>
      <c r="K170" s="20"/>
      <c r="L170" s="20"/>
      <c r="M170" s="20"/>
      <c r="N170" s="20"/>
      <c r="O170" s="20"/>
      <c r="P170" s="20"/>
      <c r="Q170" s="20"/>
      <c r="R170" s="15"/>
      <c r="S170" s="15"/>
      <c r="T170" s="15"/>
      <c r="U170" s="15"/>
      <c r="V170" s="15"/>
      <c r="W170" s="15"/>
      <c r="X170" s="15"/>
      <c r="Y170" s="15"/>
      <c r="Z170" s="15"/>
      <c r="AA170" s="15"/>
    </row>
    <row r="171" spans="1:27" ht="242.25">
      <c r="A171" s="273"/>
      <c r="B171" s="76" t="s">
        <v>640</v>
      </c>
      <c r="C171" s="20" t="s">
        <v>41</v>
      </c>
      <c r="D171" s="20" t="s">
        <v>92</v>
      </c>
      <c r="E171" s="78"/>
      <c r="F171" s="146" t="s">
        <v>1625</v>
      </c>
      <c r="G171" s="20" t="s">
        <v>1626</v>
      </c>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640</v>
      </c>
      <c r="C172" s="20"/>
      <c r="D172" s="20"/>
      <c r="E172" s="78"/>
      <c r="F172" s="78"/>
      <c r="G172" s="20"/>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640</v>
      </c>
      <c r="C173" s="20"/>
      <c r="D173" s="20"/>
      <c r="E173" s="88"/>
      <c r="F173" s="78"/>
      <c r="G173" s="20"/>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640</v>
      </c>
      <c r="C174" s="20"/>
      <c r="D174" s="20"/>
      <c r="E174" s="78"/>
      <c r="F174" s="78"/>
      <c r="G174" s="20"/>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1119</v>
      </c>
      <c r="C175" s="20" t="s">
        <v>18</v>
      </c>
      <c r="D175" s="20" t="s">
        <v>19</v>
      </c>
      <c r="E175" s="20"/>
      <c r="F175" s="122" t="s">
        <v>1627</v>
      </c>
      <c r="G175" s="20" t="s">
        <v>1628</v>
      </c>
      <c r="H175" s="50" t="s">
        <v>27</v>
      </c>
      <c r="I175" s="20"/>
      <c r="J175" s="20"/>
      <c r="K175" s="20"/>
      <c r="L175" s="20"/>
      <c r="M175" s="20"/>
      <c r="N175" s="20"/>
      <c r="O175" s="20"/>
      <c r="P175" s="20"/>
      <c r="Q175" s="20"/>
      <c r="R175" s="15"/>
      <c r="S175" s="15"/>
      <c r="T175" s="15"/>
      <c r="U175" s="15"/>
      <c r="V175" s="15"/>
      <c r="W175" s="15"/>
      <c r="X175" s="15"/>
      <c r="Y175" s="15"/>
      <c r="Z175" s="15"/>
      <c r="AA175" s="15"/>
    </row>
    <row r="176" spans="1:27" ht="140.25">
      <c r="A176" s="273"/>
      <c r="B176" s="76" t="s">
        <v>1119</v>
      </c>
      <c r="C176" s="20" t="s">
        <v>102</v>
      </c>
      <c r="D176" s="20" t="s">
        <v>19</v>
      </c>
      <c r="E176" s="20"/>
      <c r="F176" s="20" t="s">
        <v>1629</v>
      </c>
      <c r="G176" s="122" t="s">
        <v>1630</v>
      </c>
      <c r="H176" s="50" t="s">
        <v>28</v>
      </c>
      <c r="I176" s="20"/>
      <c r="J176" s="20"/>
      <c r="K176" s="20"/>
      <c r="L176" s="20"/>
      <c r="M176" s="20"/>
      <c r="N176" s="20"/>
      <c r="O176" s="20"/>
      <c r="P176" s="20"/>
      <c r="Q176" s="20"/>
      <c r="R176" s="15"/>
      <c r="S176" s="15"/>
      <c r="T176" s="15"/>
      <c r="U176" s="15"/>
      <c r="V176" s="15"/>
      <c r="W176" s="15"/>
      <c r="X176" s="15"/>
      <c r="Y176" s="15"/>
      <c r="Z176" s="15"/>
      <c r="AA176" s="15"/>
    </row>
    <row r="177" spans="1:27" ht="102">
      <c r="A177" s="273"/>
      <c r="B177" s="76" t="s">
        <v>1119</v>
      </c>
      <c r="C177" s="20" t="s">
        <v>18</v>
      </c>
      <c r="D177" s="20" t="s">
        <v>19</v>
      </c>
      <c r="E177" s="20"/>
      <c r="F177" s="20" t="s">
        <v>1631</v>
      </c>
      <c r="G177" s="122" t="s">
        <v>1632</v>
      </c>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78</v>
      </c>
      <c r="C178" s="20"/>
      <c r="D178" s="20"/>
      <c r="E178" s="20"/>
      <c r="F178" s="20"/>
      <c r="G178" s="20"/>
      <c r="H178" s="50" t="s">
        <v>30</v>
      </c>
      <c r="I178" s="20"/>
      <c r="J178" s="20"/>
      <c r="K178" s="20"/>
      <c r="L178" s="20"/>
      <c r="M178" s="20"/>
      <c r="N178" s="20"/>
      <c r="O178" s="20"/>
      <c r="P178" s="20"/>
      <c r="Q178" s="20"/>
      <c r="R178" s="15"/>
      <c r="S178" s="15"/>
      <c r="T178" s="15"/>
      <c r="U178" s="15"/>
      <c r="V178" s="15"/>
      <c r="W178" s="15"/>
      <c r="X178" s="15"/>
      <c r="Y178" s="15"/>
      <c r="Z178" s="15"/>
      <c r="AA178" s="15"/>
    </row>
    <row r="179" spans="1:27" ht="34.5" customHeight="1">
      <c r="A179" s="273"/>
      <c r="B179" s="76" t="s">
        <v>78</v>
      </c>
      <c r="C179" s="20" t="s">
        <v>102</v>
      </c>
      <c r="D179" s="20" t="s">
        <v>19</v>
      </c>
      <c r="E179" s="20"/>
      <c r="F179" s="20" t="s">
        <v>1633</v>
      </c>
      <c r="G179" s="20" t="s">
        <v>1634</v>
      </c>
      <c r="H179" s="50" t="s">
        <v>34</v>
      </c>
      <c r="I179" s="20"/>
      <c r="J179" s="20"/>
      <c r="K179" s="20"/>
      <c r="L179" s="20"/>
      <c r="M179" s="20"/>
      <c r="N179" s="20"/>
      <c r="O179" s="20"/>
      <c r="P179" s="20"/>
      <c r="Q179" s="20"/>
      <c r="R179" s="15"/>
      <c r="S179" s="15"/>
      <c r="T179" s="15"/>
      <c r="U179" s="15"/>
      <c r="V179" s="15"/>
      <c r="W179" s="15"/>
      <c r="X179" s="15"/>
      <c r="Y179" s="15"/>
      <c r="Z179" s="15"/>
      <c r="AA179" s="15"/>
    </row>
    <row r="180" spans="1:27" ht="25.5">
      <c r="A180" s="273"/>
      <c r="B180" s="76" t="s">
        <v>78</v>
      </c>
      <c r="C180" s="20" t="s">
        <v>18</v>
      </c>
      <c r="D180" s="20" t="s">
        <v>19</v>
      </c>
      <c r="E180" s="20"/>
      <c r="F180" s="20" t="s">
        <v>1635</v>
      </c>
      <c r="G180" s="20" t="s">
        <v>1636</v>
      </c>
      <c r="H180" s="50" t="s">
        <v>35</v>
      </c>
      <c r="I180" s="20"/>
      <c r="J180" s="20"/>
      <c r="K180" s="20"/>
      <c r="L180" s="20"/>
      <c r="M180" s="20"/>
      <c r="N180" s="20"/>
      <c r="O180" s="20"/>
      <c r="P180" s="20"/>
      <c r="Q180" s="20"/>
      <c r="R180" s="15"/>
      <c r="S180" s="15"/>
      <c r="T180" s="15"/>
      <c r="U180" s="15"/>
      <c r="V180" s="15"/>
      <c r="W180" s="15"/>
      <c r="X180" s="15"/>
      <c r="Y180" s="15"/>
      <c r="Z180" s="15"/>
      <c r="AA180" s="15"/>
    </row>
    <row r="181" spans="1:27" ht="25.5">
      <c r="A181" s="273"/>
      <c r="B181" s="76" t="s">
        <v>78</v>
      </c>
      <c r="C181" s="20" t="s">
        <v>18</v>
      </c>
      <c r="D181" s="20" t="s">
        <v>19</v>
      </c>
      <c r="E181" s="20"/>
      <c r="F181" s="20" t="s">
        <v>1635</v>
      </c>
      <c r="G181" s="20" t="s">
        <v>1637</v>
      </c>
      <c r="H181" s="50" t="s">
        <v>36</v>
      </c>
      <c r="I181" s="20"/>
      <c r="J181" s="20"/>
      <c r="K181" s="20"/>
      <c r="L181" s="20"/>
      <c r="M181" s="20"/>
      <c r="N181" s="20"/>
      <c r="O181" s="20"/>
      <c r="P181" s="20"/>
      <c r="Q181" s="20"/>
      <c r="R181" s="15"/>
      <c r="S181" s="15"/>
      <c r="T181" s="15"/>
      <c r="U181" s="15"/>
      <c r="V181" s="15"/>
      <c r="W181" s="15"/>
      <c r="X181" s="15"/>
      <c r="Y181" s="15"/>
      <c r="Z181" s="15"/>
      <c r="AA181" s="15"/>
    </row>
    <row r="182" spans="1:27" ht="63.75">
      <c r="A182" s="273"/>
      <c r="B182" s="76" t="s">
        <v>78</v>
      </c>
      <c r="C182" s="20" t="s">
        <v>41</v>
      </c>
      <c r="D182" s="20" t="s">
        <v>19</v>
      </c>
      <c r="E182" s="20"/>
      <c r="F182" s="65" t="s">
        <v>1638</v>
      </c>
      <c r="G182" s="20" t="s">
        <v>1639</v>
      </c>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78</v>
      </c>
      <c r="C183" s="20"/>
      <c r="D183" s="20"/>
      <c r="E183" s="20"/>
      <c r="F183" s="20"/>
      <c r="G183" s="20"/>
      <c r="H183" s="51" t="s">
        <v>38</v>
      </c>
      <c r="I183" s="20"/>
      <c r="J183" s="20"/>
      <c r="K183" s="20"/>
      <c r="L183" s="20"/>
      <c r="M183" s="20"/>
      <c r="N183" s="20"/>
      <c r="O183" s="20"/>
      <c r="P183" s="20"/>
      <c r="Q183" s="20"/>
      <c r="R183" s="15"/>
      <c r="S183" s="15"/>
      <c r="T183" s="15"/>
      <c r="U183" s="15"/>
      <c r="V183" s="15"/>
      <c r="W183" s="15"/>
      <c r="X183" s="15"/>
      <c r="Y183" s="15"/>
      <c r="Z183" s="15"/>
      <c r="AA183" s="15"/>
    </row>
    <row r="184" spans="1:27" ht="12.75">
      <c r="A184" s="272">
        <v>45671</v>
      </c>
      <c r="B184" s="76" t="s">
        <v>640</v>
      </c>
      <c r="C184" s="20"/>
      <c r="D184" s="20"/>
      <c r="E184" s="20"/>
      <c r="F184" s="20"/>
      <c r="G184" s="20"/>
      <c r="H184" s="55" t="s">
        <v>17</v>
      </c>
      <c r="I184" s="20"/>
      <c r="J184" s="20"/>
      <c r="K184" s="20"/>
      <c r="L184" s="20"/>
      <c r="M184" s="20"/>
      <c r="N184" s="20"/>
      <c r="O184" s="20"/>
      <c r="P184" s="20"/>
      <c r="Q184" s="20"/>
      <c r="R184" s="15"/>
      <c r="S184" s="15"/>
      <c r="T184" s="15"/>
      <c r="U184" s="15"/>
      <c r="V184" s="15"/>
      <c r="W184" s="15"/>
      <c r="X184" s="15"/>
      <c r="Y184" s="15"/>
      <c r="Z184" s="15"/>
      <c r="AA184" s="15"/>
    </row>
    <row r="185" spans="1:27" ht="12.75">
      <c r="A185" s="273"/>
      <c r="B185" s="76" t="s">
        <v>640</v>
      </c>
      <c r="C185" s="20"/>
      <c r="D185" s="20"/>
      <c r="E185" s="20"/>
      <c r="F185" s="20"/>
      <c r="G185" s="119"/>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76" t="s">
        <v>640</v>
      </c>
      <c r="C186" s="20"/>
      <c r="D186" s="20"/>
      <c r="E186" s="78"/>
      <c r="F186" s="78"/>
      <c r="G186" s="20"/>
      <c r="H186" s="52" t="s">
        <v>24</v>
      </c>
      <c r="I186" s="20"/>
      <c r="J186" s="20"/>
      <c r="K186" s="20"/>
      <c r="L186" s="20"/>
      <c r="M186" s="20"/>
      <c r="N186" s="20"/>
      <c r="O186" s="20"/>
      <c r="P186" s="20"/>
      <c r="Q186" s="20"/>
      <c r="R186" s="15"/>
      <c r="S186" s="15"/>
      <c r="T186" s="15"/>
      <c r="U186" s="15"/>
      <c r="V186" s="15"/>
      <c r="W186" s="15"/>
      <c r="X186" s="15"/>
      <c r="Y186" s="15"/>
      <c r="Z186" s="15"/>
      <c r="AA186" s="15"/>
    </row>
    <row r="187" spans="1:27" ht="12.75">
      <c r="A187" s="273"/>
      <c r="B187" s="76" t="s">
        <v>640</v>
      </c>
      <c r="C187" s="20"/>
      <c r="D187" s="20"/>
      <c r="E187" s="20"/>
      <c r="F187" s="20"/>
      <c r="G187" s="20"/>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640</v>
      </c>
      <c r="C188" s="20"/>
      <c r="D188" s="20"/>
      <c r="E188" s="76"/>
      <c r="F188" s="20"/>
      <c r="G188" s="76"/>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76" t="s">
        <v>522</v>
      </c>
      <c r="C189" s="20"/>
      <c r="D189" s="20"/>
      <c r="E189" s="20"/>
      <c r="F189" s="20"/>
      <c r="G189" s="20"/>
      <c r="H189" s="52" t="s">
        <v>27</v>
      </c>
      <c r="I189" s="20"/>
      <c r="J189" s="20"/>
      <c r="K189" s="20"/>
      <c r="L189" s="20"/>
      <c r="M189" s="20"/>
      <c r="N189" s="20"/>
      <c r="O189" s="20"/>
      <c r="P189" s="20"/>
      <c r="Q189" s="20"/>
      <c r="R189" s="15"/>
      <c r="S189" s="15"/>
      <c r="T189" s="15"/>
      <c r="U189" s="15"/>
      <c r="V189" s="15"/>
      <c r="W189" s="15"/>
      <c r="X189" s="15"/>
      <c r="Y189" s="15"/>
      <c r="Z189" s="15"/>
      <c r="AA189" s="15"/>
    </row>
    <row r="190" spans="1:27" ht="12.75">
      <c r="A190" s="273"/>
      <c r="B190" s="76" t="s">
        <v>522</v>
      </c>
      <c r="C190" s="20"/>
      <c r="D190" s="20"/>
      <c r="E190" s="20"/>
      <c r="F190" s="15"/>
      <c r="G190" s="20"/>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522</v>
      </c>
      <c r="C191" s="20"/>
      <c r="D191" s="20"/>
      <c r="E191" s="20"/>
      <c r="F191" s="20"/>
      <c r="G191" s="20"/>
      <c r="H191" s="52" t="s">
        <v>29</v>
      </c>
      <c r="I191" s="20"/>
      <c r="J191" s="20"/>
      <c r="K191" s="20"/>
      <c r="L191" s="20"/>
      <c r="M191" s="20"/>
      <c r="N191" s="20"/>
      <c r="O191" s="20"/>
      <c r="P191" s="20"/>
      <c r="Q191" s="20"/>
      <c r="R191" s="15"/>
      <c r="S191" s="15"/>
      <c r="T191" s="15"/>
      <c r="U191" s="15"/>
      <c r="V191" s="15"/>
      <c r="W191" s="15"/>
      <c r="X191" s="15"/>
      <c r="Y191" s="15"/>
      <c r="Z191" s="15"/>
      <c r="AA191" s="15"/>
    </row>
    <row r="192" spans="1:27" ht="51">
      <c r="A192" s="273"/>
      <c r="B192" s="76" t="s">
        <v>522</v>
      </c>
      <c r="C192" s="20" t="s">
        <v>18</v>
      </c>
      <c r="D192" s="20" t="s">
        <v>19</v>
      </c>
      <c r="E192" s="20"/>
      <c r="F192" s="20" t="s">
        <v>1640</v>
      </c>
      <c r="G192" s="76" t="s">
        <v>1641</v>
      </c>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1119</v>
      </c>
      <c r="C193" s="20"/>
      <c r="D193" s="20"/>
      <c r="E193" s="20"/>
      <c r="F193" s="20"/>
      <c r="G193" s="20"/>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1119</v>
      </c>
      <c r="C194" s="20"/>
      <c r="D194" s="20"/>
      <c r="E194" s="20"/>
      <c r="F194" s="20"/>
      <c r="G194" s="20"/>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78</v>
      </c>
      <c r="C195" s="20" t="s">
        <v>41</v>
      </c>
      <c r="D195" s="20" t="s">
        <v>31</v>
      </c>
      <c r="E195" s="20"/>
      <c r="F195" s="20" t="s">
        <v>1642</v>
      </c>
      <c r="G195" s="20" t="s">
        <v>1643</v>
      </c>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78</v>
      </c>
      <c r="C196" s="20"/>
      <c r="D196" s="20"/>
      <c r="E196" s="20"/>
      <c r="F196" s="20"/>
      <c r="G196" s="20"/>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78</v>
      </c>
      <c r="C197" s="20"/>
      <c r="D197" s="20"/>
      <c r="E197" s="20"/>
      <c r="F197" s="20"/>
      <c r="G197" s="20"/>
      <c r="H197" s="54" t="s">
        <v>38</v>
      </c>
      <c r="I197" s="20"/>
      <c r="J197" s="20"/>
      <c r="K197" s="20"/>
      <c r="L197" s="20"/>
      <c r="M197" s="20"/>
      <c r="N197" s="20"/>
      <c r="O197" s="20"/>
      <c r="P197" s="20"/>
      <c r="Q197" s="20"/>
      <c r="R197" s="15"/>
      <c r="S197" s="15"/>
      <c r="T197" s="15"/>
      <c r="U197" s="15"/>
      <c r="V197" s="15"/>
      <c r="W197" s="15"/>
      <c r="X197" s="15"/>
      <c r="Y197" s="15"/>
      <c r="Z197" s="15"/>
      <c r="AA197" s="15"/>
    </row>
    <row r="198" spans="1:27" ht="38.25">
      <c r="A198" s="272">
        <v>45672</v>
      </c>
      <c r="B198" s="76" t="s">
        <v>640</v>
      </c>
      <c r="C198" s="20" t="s">
        <v>18</v>
      </c>
      <c r="D198" s="20" t="s">
        <v>19</v>
      </c>
      <c r="E198" s="20" t="s">
        <v>1644</v>
      </c>
      <c r="F198" s="20" t="s">
        <v>1582</v>
      </c>
      <c r="G198" s="20" t="s">
        <v>1645</v>
      </c>
      <c r="H198" s="55" t="s">
        <v>17</v>
      </c>
      <c r="I198" s="20"/>
      <c r="J198" s="20"/>
      <c r="K198" s="20"/>
      <c r="L198" s="20"/>
      <c r="M198" s="20"/>
      <c r="N198" s="20"/>
      <c r="O198" s="20"/>
      <c r="P198" s="20"/>
      <c r="Q198" s="20"/>
      <c r="R198" s="15"/>
      <c r="S198" s="15"/>
      <c r="T198" s="15"/>
      <c r="U198" s="15"/>
      <c r="V198" s="15"/>
      <c r="W198" s="15"/>
      <c r="X198" s="15"/>
      <c r="Y198" s="15"/>
      <c r="Z198" s="15"/>
      <c r="AA198" s="15"/>
    </row>
    <row r="199" spans="1:27" ht="51">
      <c r="A199" s="273"/>
      <c r="B199" s="76" t="s">
        <v>640</v>
      </c>
      <c r="C199" s="20" t="s">
        <v>18</v>
      </c>
      <c r="D199" s="20" t="s">
        <v>19</v>
      </c>
      <c r="E199" s="20" t="s">
        <v>1646</v>
      </c>
      <c r="F199" s="20" t="s">
        <v>1582</v>
      </c>
      <c r="G199" s="119" t="s">
        <v>1647</v>
      </c>
      <c r="H199" s="52" t="s">
        <v>22</v>
      </c>
      <c r="I199" s="20"/>
      <c r="J199" s="20"/>
      <c r="K199" s="20"/>
      <c r="L199" s="20"/>
      <c r="M199" s="20"/>
      <c r="N199" s="20"/>
      <c r="O199" s="20"/>
      <c r="P199" s="20"/>
      <c r="Q199" s="20"/>
      <c r="R199" s="15"/>
      <c r="S199" s="15"/>
      <c r="T199" s="15"/>
      <c r="U199" s="15"/>
      <c r="V199" s="15"/>
      <c r="W199" s="15"/>
      <c r="X199" s="15"/>
      <c r="Y199" s="15"/>
      <c r="Z199" s="15"/>
      <c r="AA199" s="15"/>
    </row>
    <row r="200" spans="1:27" ht="143.25" customHeight="1">
      <c r="A200" s="273"/>
      <c r="B200" s="76" t="s">
        <v>640</v>
      </c>
      <c r="C200" s="20" t="s">
        <v>18</v>
      </c>
      <c r="D200" s="20" t="s">
        <v>19</v>
      </c>
      <c r="E200" s="20" t="s">
        <v>1648</v>
      </c>
      <c r="F200" s="32" t="s">
        <v>1595</v>
      </c>
      <c r="G200" s="119" t="s">
        <v>1649</v>
      </c>
      <c r="H200" s="52" t="s">
        <v>24</v>
      </c>
      <c r="I200" s="20"/>
      <c r="J200" s="20"/>
      <c r="K200" s="20"/>
      <c r="L200" s="20"/>
      <c r="M200" s="20"/>
      <c r="N200" s="20"/>
      <c r="O200" s="20"/>
      <c r="P200" s="20"/>
      <c r="Q200" s="20"/>
      <c r="R200" s="15"/>
      <c r="S200" s="15"/>
      <c r="T200" s="15"/>
      <c r="U200" s="15"/>
      <c r="V200" s="15"/>
      <c r="W200" s="15"/>
      <c r="X200" s="15"/>
      <c r="Y200" s="15"/>
      <c r="Z200" s="15"/>
      <c r="AA200" s="15"/>
    </row>
    <row r="201" spans="1:27" ht="12.75">
      <c r="A201" s="273"/>
      <c r="B201" s="76" t="s">
        <v>640</v>
      </c>
      <c r="C201" s="20"/>
      <c r="D201" s="20"/>
      <c r="E201" s="20"/>
      <c r="F201" s="20"/>
      <c r="G201" s="20"/>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1119</v>
      </c>
      <c r="C202" s="20"/>
      <c r="D202" s="20"/>
      <c r="E202" s="20"/>
      <c r="F202" s="20"/>
      <c r="G202" s="20"/>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1119</v>
      </c>
      <c r="C203" s="20"/>
      <c r="D203" s="20"/>
      <c r="E203" s="20"/>
      <c r="F203" s="20"/>
      <c r="G203" s="76"/>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1119</v>
      </c>
      <c r="C204" s="20"/>
      <c r="D204" s="20"/>
      <c r="E204" s="20"/>
      <c r="F204" s="20"/>
      <c r="G204" s="20"/>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1119</v>
      </c>
      <c r="C205" s="20"/>
      <c r="D205" s="20"/>
      <c r="E205" s="20"/>
      <c r="F205" s="20"/>
      <c r="G205" s="20"/>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1119</v>
      </c>
      <c r="C206" s="20"/>
      <c r="D206" s="20"/>
      <c r="E206" s="20"/>
      <c r="F206" s="20"/>
      <c r="G206" s="20"/>
      <c r="H206" s="52" t="s">
        <v>30</v>
      </c>
      <c r="I206" s="20"/>
      <c r="J206" s="20"/>
      <c r="K206" s="20"/>
      <c r="L206" s="20"/>
      <c r="M206" s="20"/>
      <c r="N206" s="20"/>
      <c r="O206" s="20"/>
      <c r="P206" s="20"/>
      <c r="Q206" s="20"/>
      <c r="R206" s="20"/>
      <c r="S206" s="15"/>
      <c r="T206" s="15"/>
      <c r="U206" s="15"/>
      <c r="V206" s="15"/>
      <c r="W206" s="15"/>
      <c r="X206" s="15"/>
      <c r="Y206" s="15"/>
      <c r="Z206" s="15"/>
      <c r="AA206" s="15"/>
    </row>
    <row r="207" spans="1:27" ht="21" customHeight="1">
      <c r="A207" s="273"/>
      <c r="B207" s="76" t="s">
        <v>78</v>
      </c>
      <c r="C207" s="20" t="s">
        <v>18</v>
      </c>
      <c r="D207" s="20" t="s">
        <v>19</v>
      </c>
      <c r="E207" s="20"/>
      <c r="F207" s="20"/>
      <c r="G207" s="20" t="s">
        <v>1650</v>
      </c>
      <c r="H207" s="52" t="s">
        <v>34</v>
      </c>
      <c r="I207" s="20"/>
      <c r="J207" s="20"/>
      <c r="K207" s="20"/>
      <c r="L207" s="20"/>
      <c r="M207" s="20"/>
      <c r="N207" s="20"/>
      <c r="O207" s="20"/>
      <c r="P207" s="20"/>
      <c r="Q207" s="20"/>
      <c r="R207" s="20"/>
      <c r="S207" s="15"/>
      <c r="T207" s="15"/>
      <c r="U207" s="15"/>
      <c r="V207" s="15"/>
      <c r="W207" s="15"/>
      <c r="X207" s="15"/>
      <c r="Y207" s="15"/>
      <c r="Z207" s="15"/>
      <c r="AA207" s="15"/>
    </row>
    <row r="208" spans="1:27" ht="12.75">
      <c r="A208" s="273"/>
      <c r="B208" s="76" t="s">
        <v>78</v>
      </c>
      <c r="C208" s="20"/>
      <c r="D208" s="20"/>
      <c r="E208" s="20"/>
      <c r="F208" s="20"/>
      <c r="G208" s="20"/>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78</v>
      </c>
      <c r="C209" s="20"/>
      <c r="D209" s="20"/>
      <c r="E209" s="20"/>
      <c r="F209" s="20"/>
      <c r="G209" s="20"/>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78</v>
      </c>
      <c r="C210" s="20"/>
      <c r="D210" s="20"/>
      <c r="E210" s="92"/>
      <c r="F210" s="20"/>
      <c r="G210" s="20"/>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78</v>
      </c>
      <c r="C211" s="20"/>
      <c r="D211" s="20"/>
      <c r="E211" s="20"/>
      <c r="F211" s="20"/>
      <c r="G211" s="20"/>
      <c r="H211" s="54" t="s">
        <v>38</v>
      </c>
      <c r="I211" s="20"/>
      <c r="J211" s="20"/>
      <c r="K211" s="20"/>
      <c r="L211" s="20"/>
      <c r="M211" s="20"/>
      <c r="N211" s="20"/>
      <c r="O211" s="20"/>
      <c r="P211" s="20"/>
      <c r="Q211" s="20"/>
      <c r="R211" s="20"/>
      <c r="S211" s="15"/>
      <c r="T211" s="15"/>
      <c r="U211" s="15"/>
      <c r="V211" s="15"/>
      <c r="W211" s="15"/>
      <c r="X211" s="15"/>
      <c r="Y211" s="15"/>
      <c r="Z211" s="15"/>
      <c r="AA211" s="15"/>
    </row>
    <row r="212" spans="1:27" ht="45.75" customHeight="1">
      <c r="A212" s="272">
        <v>45673</v>
      </c>
      <c r="B212" s="76" t="s">
        <v>640</v>
      </c>
      <c r="C212" s="20" t="s">
        <v>18</v>
      </c>
      <c r="D212" s="20" t="s">
        <v>19</v>
      </c>
      <c r="E212" s="20" t="s">
        <v>1651</v>
      </c>
      <c r="F212" s="32" t="s">
        <v>1652</v>
      </c>
      <c r="G212" s="20" t="s">
        <v>1653</v>
      </c>
      <c r="H212" s="55" t="s">
        <v>17</v>
      </c>
      <c r="I212" s="20"/>
      <c r="J212" s="20"/>
      <c r="K212" s="20"/>
      <c r="L212" s="20"/>
      <c r="M212" s="20"/>
      <c r="N212" s="20"/>
      <c r="O212" s="20"/>
      <c r="P212" s="20"/>
      <c r="Q212" s="20"/>
      <c r="R212" s="20"/>
      <c r="S212" s="15"/>
      <c r="T212" s="15"/>
      <c r="U212" s="15"/>
      <c r="V212" s="15"/>
      <c r="W212" s="15"/>
      <c r="X212" s="15"/>
      <c r="Y212" s="15"/>
      <c r="Z212" s="15"/>
      <c r="AA212" s="15"/>
    </row>
    <row r="213" spans="1:27" ht="76.5">
      <c r="A213" s="273"/>
      <c r="B213" s="76" t="s">
        <v>640</v>
      </c>
      <c r="C213" s="20" t="s">
        <v>18</v>
      </c>
      <c r="D213" s="20" t="s">
        <v>19</v>
      </c>
      <c r="E213" s="20" t="s">
        <v>1654</v>
      </c>
      <c r="F213" s="20" t="s">
        <v>1582</v>
      </c>
      <c r="G213" s="20" t="s">
        <v>1655</v>
      </c>
      <c r="H213" s="52" t="s">
        <v>22</v>
      </c>
      <c r="I213" s="20"/>
      <c r="J213" s="20"/>
      <c r="K213" s="20"/>
      <c r="L213" s="20"/>
      <c r="M213" s="20"/>
      <c r="N213" s="20"/>
      <c r="O213" s="20"/>
      <c r="P213" s="20"/>
      <c r="Q213" s="20"/>
      <c r="R213" s="20"/>
      <c r="S213" s="15"/>
      <c r="T213" s="15"/>
      <c r="U213" s="15"/>
      <c r="V213" s="15"/>
      <c r="W213" s="15"/>
      <c r="X213" s="15"/>
      <c r="Y213" s="15"/>
      <c r="Z213" s="15"/>
      <c r="AA213" s="15"/>
    </row>
    <row r="214" spans="1:27" ht="76.5">
      <c r="A214" s="273"/>
      <c r="B214" s="76" t="s">
        <v>640</v>
      </c>
      <c r="C214" s="20" t="s">
        <v>102</v>
      </c>
      <c r="D214" s="20" t="s">
        <v>19</v>
      </c>
      <c r="E214" s="20"/>
      <c r="F214" s="32" t="s">
        <v>1656</v>
      </c>
      <c r="G214" s="20" t="s">
        <v>1657</v>
      </c>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640</v>
      </c>
      <c r="C215" s="20"/>
      <c r="D215" s="20"/>
      <c r="E215" s="20"/>
      <c r="F215" s="20"/>
      <c r="G215" s="20"/>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1119</v>
      </c>
      <c r="C216" s="20" t="s">
        <v>154</v>
      </c>
      <c r="D216" s="20" t="s">
        <v>19</v>
      </c>
      <c r="E216" s="20"/>
      <c r="F216" s="20" t="s">
        <v>1658</v>
      </c>
      <c r="G216" s="20" t="s">
        <v>1659</v>
      </c>
      <c r="H216" s="52" t="s">
        <v>26</v>
      </c>
      <c r="I216" s="20"/>
      <c r="J216" s="20"/>
      <c r="K216" s="20"/>
      <c r="L216" s="20"/>
      <c r="M216" s="20"/>
      <c r="N216" s="20"/>
      <c r="O216" s="20"/>
      <c r="P216" s="20"/>
      <c r="Q216" s="20"/>
      <c r="R216" s="20"/>
      <c r="S216" s="15"/>
      <c r="T216" s="15"/>
      <c r="U216" s="15"/>
      <c r="V216" s="15"/>
      <c r="W216" s="15"/>
      <c r="X216" s="15"/>
      <c r="Y216" s="15"/>
      <c r="Z216" s="15"/>
      <c r="AA216" s="15"/>
    </row>
    <row r="217" spans="1:27" ht="25.5">
      <c r="A217" s="273"/>
      <c r="B217" s="76" t="s">
        <v>1119</v>
      </c>
      <c r="C217" s="20" t="s">
        <v>18</v>
      </c>
      <c r="D217" s="20" t="s">
        <v>19</v>
      </c>
      <c r="E217" s="78"/>
      <c r="F217" s="20" t="s">
        <v>1660</v>
      </c>
      <c r="G217" s="76" t="s">
        <v>1661</v>
      </c>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1119</v>
      </c>
      <c r="C218" s="20" t="s">
        <v>18</v>
      </c>
      <c r="D218" s="20" t="s">
        <v>19</v>
      </c>
      <c r="E218" s="20"/>
      <c r="F218" s="76" t="s">
        <v>1662</v>
      </c>
      <c r="G218" s="76" t="s">
        <v>1663</v>
      </c>
      <c r="H218" s="52" t="s">
        <v>28</v>
      </c>
      <c r="I218" s="20"/>
      <c r="J218" s="20"/>
      <c r="K218" s="20"/>
      <c r="L218" s="20"/>
      <c r="M218" s="20"/>
      <c r="N218" s="20"/>
      <c r="O218" s="20"/>
      <c r="P218" s="20"/>
      <c r="Q218" s="20"/>
      <c r="R218" s="20"/>
      <c r="S218" s="15"/>
      <c r="T218" s="15"/>
      <c r="U218" s="15"/>
      <c r="V218" s="15"/>
      <c r="W218" s="15"/>
      <c r="X218" s="15"/>
      <c r="Y218" s="15"/>
      <c r="Z218" s="15"/>
      <c r="AA218" s="15"/>
    </row>
    <row r="219" spans="1:27" ht="20.25" customHeight="1">
      <c r="A219" s="273"/>
      <c r="B219" s="76" t="s">
        <v>1119</v>
      </c>
      <c r="C219" s="20"/>
      <c r="D219" s="20"/>
      <c r="E219" s="20"/>
      <c r="F219" s="20"/>
      <c r="G219" s="20"/>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1119</v>
      </c>
      <c r="C220" s="20"/>
      <c r="D220" s="20"/>
      <c r="E220" s="20"/>
      <c r="F220" s="20"/>
      <c r="G220" s="20"/>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1119</v>
      </c>
      <c r="C221" s="20"/>
      <c r="D221" s="20"/>
      <c r="E221" s="20"/>
      <c r="F221" s="93"/>
      <c r="G221" s="20"/>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78</v>
      </c>
      <c r="C222" s="20"/>
      <c r="D222" s="20"/>
      <c r="E222" s="20"/>
      <c r="F222" s="20"/>
      <c r="G222" s="20"/>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78</v>
      </c>
      <c r="C223" s="20"/>
      <c r="D223" s="20"/>
      <c r="E223" s="20"/>
      <c r="F223" s="20"/>
      <c r="G223" s="20"/>
      <c r="H223" s="52" t="s">
        <v>36</v>
      </c>
      <c r="I223" s="20"/>
      <c r="J223" s="20"/>
      <c r="K223" s="20"/>
      <c r="L223" s="20"/>
      <c r="M223" s="20"/>
      <c r="N223" s="20"/>
      <c r="O223" s="20"/>
      <c r="P223" s="20"/>
      <c r="Q223" s="20"/>
      <c r="R223" s="20"/>
      <c r="S223" s="15"/>
      <c r="T223" s="15"/>
      <c r="U223" s="15"/>
      <c r="V223" s="15"/>
      <c r="W223" s="15"/>
      <c r="X223" s="15"/>
      <c r="Y223" s="15"/>
      <c r="Z223" s="15"/>
      <c r="AA223" s="15"/>
    </row>
    <row r="224" spans="1:27" ht="18" customHeight="1">
      <c r="A224" s="273"/>
      <c r="B224" s="76" t="s">
        <v>78</v>
      </c>
      <c r="C224" s="20" t="s">
        <v>18</v>
      </c>
      <c r="D224" s="20" t="s">
        <v>19</v>
      </c>
      <c r="E224" s="20"/>
      <c r="F224" s="20"/>
      <c r="G224" s="20" t="s">
        <v>1664</v>
      </c>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v>
      </c>
      <c r="C225" s="20"/>
      <c r="D225" s="20"/>
      <c r="E225" s="20"/>
      <c r="F225" s="20"/>
      <c r="G225" s="20"/>
      <c r="H225" s="54" t="s">
        <v>38</v>
      </c>
      <c r="I225" s="20"/>
      <c r="J225" s="20"/>
      <c r="K225" s="20"/>
      <c r="L225" s="20"/>
      <c r="M225" s="20"/>
      <c r="N225" s="20"/>
      <c r="O225" s="20"/>
      <c r="P225" s="20"/>
      <c r="Q225" s="20"/>
      <c r="R225" s="20"/>
      <c r="S225" s="15"/>
      <c r="T225" s="15"/>
      <c r="U225" s="15"/>
      <c r="V225" s="15"/>
      <c r="W225" s="15"/>
      <c r="X225" s="15"/>
      <c r="Y225" s="15"/>
      <c r="Z225" s="15"/>
      <c r="AA225" s="15"/>
    </row>
    <row r="226" spans="1:27" ht="409.5">
      <c r="A226" s="272">
        <v>45674</v>
      </c>
      <c r="B226" s="76" t="s">
        <v>640</v>
      </c>
      <c r="C226" s="20" t="s">
        <v>18</v>
      </c>
      <c r="D226" s="20" t="s">
        <v>19</v>
      </c>
      <c r="E226" s="20" t="s">
        <v>1665</v>
      </c>
      <c r="F226" s="32" t="s">
        <v>1652</v>
      </c>
      <c r="G226" s="20" t="s">
        <v>1666</v>
      </c>
      <c r="H226" s="55" t="s">
        <v>17</v>
      </c>
      <c r="I226" s="20"/>
      <c r="J226" s="20"/>
      <c r="K226" s="20"/>
      <c r="L226" s="20"/>
      <c r="M226" s="20"/>
      <c r="N226" s="20"/>
      <c r="O226" s="20"/>
      <c r="P226" s="20"/>
      <c r="Q226" s="20"/>
      <c r="R226" s="20"/>
      <c r="S226" s="15"/>
      <c r="T226" s="15"/>
      <c r="U226" s="15"/>
      <c r="V226" s="15"/>
      <c r="W226" s="15"/>
      <c r="X226" s="15"/>
      <c r="Y226" s="15"/>
      <c r="Z226" s="15"/>
      <c r="AA226" s="15"/>
    </row>
    <row r="227" spans="1:27" ht="255">
      <c r="A227" s="273"/>
      <c r="B227" s="76" t="s">
        <v>640</v>
      </c>
      <c r="C227" s="20" t="s">
        <v>41</v>
      </c>
      <c r="D227" s="20" t="s">
        <v>19</v>
      </c>
      <c r="E227" s="20" t="s">
        <v>1667</v>
      </c>
      <c r="F227" s="32" t="s">
        <v>1668</v>
      </c>
      <c r="G227" s="20" t="s">
        <v>1669</v>
      </c>
      <c r="H227" s="52" t="s">
        <v>22</v>
      </c>
      <c r="I227" s="20"/>
      <c r="J227" s="20"/>
      <c r="K227" s="20"/>
      <c r="L227" s="20"/>
      <c r="M227" s="20"/>
      <c r="N227" s="20"/>
      <c r="O227" s="20"/>
      <c r="P227" s="20"/>
      <c r="Q227" s="20"/>
      <c r="R227" s="20"/>
      <c r="S227" s="15"/>
      <c r="T227" s="15"/>
      <c r="U227" s="15"/>
      <c r="V227" s="15"/>
      <c r="W227" s="15"/>
      <c r="X227" s="15"/>
      <c r="Y227" s="15"/>
      <c r="Z227" s="15"/>
      <c r="AA227" s="15"/>
    </row>
    <row r="228" spans="1:27" ht="191.25">
      <c r="A228" s="273"/>
      <c r="B228" s="76" t="s">
        <v>640</v>
      </c>
      <c r="C228" s="20" t="s">
        <v>18</v>
      </c>
      <c r="D228" s="20" t="s">
        <v>19</v>
      </c>
      <c r="E228" s="20" t="s">
        <v>1648</v>
      </c>
      <c r="F228" s="32" t="s">
        <v>1595</v>
      </c>
      <c r="G228" s="20" t="s">
        <v>1670</v>
      </c>
      <c r="H228" s="52" t="s">
        <v>24</v>
      </c>
      <c r="I228" s="20"/>
      <c r="J228" s="20"/>
      <c r="K228" s="20"/>
      <c r="L228" s="20"/>
      <c r="M228" s="20"/>
      <c r="N228" s="20"/>
      <c r="O228" s="20"/>
      <c r="P228" s="20"/>
      <c r="Q228" s="20"/>
      <c r="R228" s="20"/>
      <c r="S228" s="15"/>
      <c r="T228" s="15"/>
      <c r="U228" s="15"/>
      <c r="V228" s="15"/>
      <c r="W228" s="15"/>
      <c r="X228" s="15"/>
      <c r="Y228" s="15"/>
      <c r="Z228" s="15"/>
      <c r="AA228" s="15"/>
    </row>
    <row r="229" spans="1:27" ht="140.25">
      <c r="A229" s="273"/>
      <c r="B229" s="76" t="s">
        <v>640</v>
      </c>
      <c r="C229" s="20" t="s">
        <v>102</v>
      </c>
      <c r="D229" s="20" t="s">
        <v>19</v>
      </c>
      <c r="E229" s="20" t="s">
        <v>1671</v>
      </c>
      <c r="F229" s="20" t="s">
        <v>1582</v>
      </c>
      <c r="G229" s="20" t="s">
        <v>1672</v>
      </c>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640</v>
      </c>
      <c r="C230" s="20"/>
      <c r="D230" s="20"/>
      <c r="E230" s="20"/>
      <c r="F230" s="20"/>
      <c r="G230" s="20"/>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640</v>
      </c>
      <c r="C231" s="20"/>
      <c r="D231" s="20"/>
      <c r="E231" s="20"/>
      <c r="F231" s="20"/>
      <c r="G231" s="20"/>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640</v>
      </c>
      <c r="C232" s="20"/>
      <c r="D232" s="20"/>
      <c r="E232" s="20"/>
      <c r="F232" s="20"/>
      <c r="G232" s="20"/>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1119</v>
      </c>
      <c r="C233" s="20" t="s">
        <v>1117</v>
      </c>
      <c r="D233" s="20" t="s">
        <v>19</v>
      </c>
      <c r="E233" s="20"/>
      <c r="F233" s="20"/>
      <c r="G233" s="76" t="s">
        <v>1673</v>
      </c>
      <c r="H233" s="52" t="s">
        <v>29</v>
      </c>
      <c r="I233" s="20"/>
      <c r="J233" s="20"/>
      <c r="K233" s="20"/>
      <c r="L233" s="20"/>
      <c r="M233" s="20"/>
      <c r="N233" s="20"/>
      <c r="O233" s="20"/>
      <c r="P233" s="20"/>
      <c r="Q233" s="20"/>
      <c r="R233" s="20"/>
      <c r="S233" s="15"/>
      <c r="T233" s="15"/>
      <c r="U233" s="15"/>
      <c r="V233" s="15"/>
      <c r="W233" s="15"/>
      <c r="X233" s="15"/>
      <c r="Y233" s="15"/>
      <c r="Z233" s="15"/>
      <c r="AA233" s="15"/>
    </row>
    <row r="234" spans="1:27" ht="22.5" customHeight="1">
      <c r="A234" s="273"/>
      <c r="B234" s="76" t="s">
        <v>1119</v>
      </c>
      <c r="C234" s="20"/>
      <c r="D234" s="20"/>
      <c r="E234" s="20"/>
      <c r="F234" s="20"/>
      <c r="G234" s="20"/>
      <c r="H234" s="52" t="s">
        <v>30</v>
      </c>
      <c r="I234" s="20"/>
      <c r="J234" s="20"/>
      <c r="K234" s="20"/>
      <c r="L234" s="20"/>
      <c r="M234" s="20"/>
      <c r="N234" s="20"/>
      <c r="O234" s="20"/>
      <c r="P234" s="20"/>
      <c r="Q234" s="20"/>
      <c r="R234" s="20"/>
      <c r="S234" s="15"/>
      <c r="T234" s="15"/>
      <c r="U234" s="15"/>
      <c r="V234" s="15"/>
      <c r="W234" s="15"/>
      <c r="X234" s="15"/>
      <c r="Y234" s="15"/>
      <c r="Z234" s="15"/>
      <c r="AA234" s="15"/>
    </row>
    <row r="235" spans="1:27" ht="25.5">
      <c r="A235" s="273"/>
      <c r="B235" s="76" t="s">
        <v>1119</v>
      </c>
      <c r="C235" s="20" t="s">
        <v>18</v>
      </c>
      <c r="D235" s="20" t="s">
        <v>19</v>
      </c>
      <c r="E235" s="20"/>
      <c r="F235" s="76" t="s">
        <v>1674</v>
      </c>
      <c r="G235" s="20" t="s">
        <v>1675</v>
      </c>
      <c r="H235" s="52" t="s">
        <v>34</v>
      </c>
      <c r="I235" s="20"/>
      <c r="J235" s="20"/>
      <c r="K235" s="20"/>
      <c r="L235" s="20"/>
      <c r="M235" s="20"/>
      <c r="N235" s="20"/>
      <c r="O235" s="20"/>
      <c r="P235" s="20"/>
      <c r="Q235" s="20"/>
      <c r="R235" s="20"/>
      <c r="S235" s="15"/>
      <c r="T235" s="15"/>
      <c r="U235" s="15"/>
      <c r="V235" s="15"/>
      <c r="W235" s="15"/>
      <c r="X235" s="15"/>
      <c r="Y235" s="15"/>
      <c r="Z235" s="15"/>
      <c r="AA235" s="15"/>
    </row>
    <row r="236" spans="1:27" ht="102">
      <c r="A236" s="273"/>
      <c r="B236" s="76" t="s">
        <v>1119</v>
      </c>
      <c r="C236" s="20" t="s">
        <v>41</v>
      </c>
      <c r="D236" s="20" t="s">
        <v>19</v>
      </c>
      <c r="E236" s="20"/>
      <c r="F236" s="20" t="s">
        <v>1676</v>
      </c>
      <c r="G236" s="76" t="s">
        <v>1677</v>
      </c>
      <c r="H236" s="57" t="s">
        <v>35</v>
      </c>
      <c r="I236" s="20"/>
      <c r="J236" s="20"/>
      <c r="K236" s="20"/>
      <c r="L236" s="20"/>
      <c r="M236" s="20"/>
      <c r="N236" s="20"/>
      <c r="O236" s="20"/>
      <c r="P236" s="20"/>
      <c r="Q236" s="20"/>
      <c r="R236" s="20"/>
      <c r="S236" s="15"/>
      <c r="T236" s="15"/>
      <c r="U236" s="15"/>
      <c r="V236" s="15"/>
      <c r="W236" s="15"/>
      <c r="X236" s="15"/>
      <c r="Y236" s="15"/>
      <c r="Z236" s="15"/>
      <c r="AA236" s="15"/>
    </row>
    <row r="237" spans="1:27" ht="19.5" customHeight="1">
      <c r="A237" s="273"/>
      <c r="B237" s="76" t="s">
        <v>1119</v>
      </c>
      <c r="C237" s="20"/>
      <c r="D237" s="20"/>
      <c r="E237" s="20"/>
      <c r="F237" s="20"/>
      <c r="G237" s="20"/>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78</v>
      </c>
      <c r="C238" s="20"/>
      <c r="D238" s="20"/>
      <c r="E238" s="20"/>
      <c r="F238" s="20"/>
      <c r="G238" s="20"/>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78</v>
      </c>
      <c r="C239" s="20"/>
      <c r="D239" s="20"/>
      <c r="E239" s="20"/>
      <c r="F239" s="20"/>
      <c r="G239" s="20"/>
      <c r="H239" s="54" t="s">
        <v>38</v>
      </c>
      <c r="I239" s="20"/>
      <c r="J239" s="20"/>
      <c r="K239" s="20"/>
      <c r="L239" s="20"/>
      <c r="M239" s="20"/>
      <c r="N239" s="20"/>
      <c r="O239" s="20"/>
      <c r="P239" s="20"/>
      <c r="Q239" s="20"/>
      <c r="R239" s="20"/>
      <c r="S239" s="15"/>
      <c r="T239" s="15"/>
      <c r="U239" s="15"/>
      <c r="V239" s="15"/>
      <c r="W239" s="15"/>
      <c r="X239" s="15"/>
      <c r="Y239" s="15"/>
      <c r="Z239" s="15"/>
      <c r="AA239" s="15"/>
    </row>
    <row r="240" spans="1:27" ht="12.75">
      <c r="A240" s="272">
        <v>45675</v>
      </c>
      <c r="B240" s="76" t="s">
        <v>640</v>
      </c>
      <c r="C240" s="20"/>
      <c r="D240" s="20"/>
      <c r="E240" s="20"/>
      <c r="F240" s="20"/>
      <c r="G240" s="20"/>
      <c r="H240" s="61" t="s">
        <v>17</v>
      </c>
      <c r="I240" s="20"/>
      <c r="J240" s="20"/>
      <c r="K240" s="20"/>
      <c r="L240" s="20"/>
      <c r="M240" s="20"/>
      <c r="N240" s="20"/>
      <c r="O240" s="20"/>
      <c r="P240" s="20"/>
      <c r="Q240" s="20"/>
      <c r="R240" s="20"/>
      <c r="S240" s="15"/>
      <c r="T240" s="15"/>
      <c r="U240" s="15"/>
      <c r="V240" s="15"/>
      <c r="W240" s="15"/>
      <c r="X240" s="15"/>
      <c r="Y240" s="15"/>
      <c r="Z240" s="15"/>
      <c r="AA240" s="15"/>
    </row>
    <row r="241" spans="1:27" ht="153">
      <c r="A241" s="273"/>
      <c r="B241" s="76" t="s">
        <v>640</v>
      </c>
      <c r="C241" s="20" t="s">
        <v>18</v>
      </c>
      <c r="D241" s="20" t="s">
        <v>19</v>
      </c>
      <c r="E241" s="20" t="s">
        <v>1678</v>
      </c>
      <c r="F241" s="32" t="s">
        <v>1679</v>
      </c>
      <c r="G241" s="20" t="s">
        <v>1680</v>
      </c>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640</v>
      </c>
      <c r="C242" s="20"/>
      <c r="D242" s="20"/>
      <c r="E242" s="92"/>
      <c r="F242" s="20"/>
      <c r="G242" s="20"/>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640</v>
      </c>
      <c r="C243" s="20"/>
      <c r="D243" s="20"/>
      <c r="E243" s="20"/>
      <c r="F243" s="20"/>
      <c r="G243" s="20"/>
      <c r="H243" s="55" t="s">
        <v>25</v>
      </c>
      <c r="I243" s="20"/>
      <c r="J243" s="20"/>
      <c r="K243" s="20"/>
      <c r="L243" s="20"/>
      <c r="M243" s="20"/>
      <c r="N243" s="20"/>
      <c r="O243" s="20"/>
      <c r="P243" s="20"/>
      <c r="Q243" s="20"/>
      <c r="R243" s="20"/>
      <c r="S243" s="15"/>
      <c r="T243" s="15"/>
      <c r="U243" s="15"/>
      <c r="V243" s="15"/>
      <c r="W243" s="15"/>
      <c r="X243" s="15"/>
      <c r="Y243" s="15"/>
      <c r="Z243" s="15"/>
      <c r="AA243" s="15"/>
    </row>
    <row r="244" spans="1:27" ht="102">
      <c r="A244" s="273"/>
      <c r="B244" s="76" t="s">
        <v>1119</v>
      </c>
      <c r="C244" s="20" t="s">
        <v>102</v>
      </c>
      <c r="D244" s="20" t="s">
        <v>19</v>
      </c>
      <c r="E244" s="20"/>
      <c r="F244" s="20" t="s">
        <v>1681</v>
      </c>
      <c r="G244" s="20" t="s">
        <v>1682</v>
      </c>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1119</v>
      </c>
      <c r="C245" s="20"/>
      <c r="D245" s="20"/>
      <c r="E245" s="20"/>
      <c r="F245" s="20"/>
      <c r="G245" s="20"/>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78</v>
      </c>
      <c r="C246" s="20"/>
      <c r="D246" s="20"/>
      <c r="E246" s="20"/>
      <c r="F246" s="20"/>
      <c r="G246" s="20"/>
      <c r="H246" s="55" t="s">
        <v>28</v>
      </c>
      <c r="I246" s="20"/>
      <c r="J246" s="20"/>
      <c r="K246" s="20"/>
      <c r="L246" s="20"/>
      <c r="M246" s="20"/>
      <c r="N246" s="20"/>
      <c r="O246" s="20"/>
      <c r="P246" s="20"/>
      <c r="Q246" s="20"/>
      <c r="R246" s="20"/>
      <c r="S246" s="15"/>
      <c r="T246" s="15"/>
      <c r="U246" s="15"/>
      <c r="V246" s="15"/>
      <c r="W246" s="15"/>
      <c r="X246" s="15"/>
      <c r="Y246" s="15"/>
      <c r="Z246" s="15"/>
      <c r="AA246" s="15"/>
    </row>
    <row r="247" spans="1:27" ht="19.5" customHeight="1">
      <c r="A247" s="273"/>
      <c r="B247" s="76" t="s">
        <v>78</v>
      </c>
      <c r="C247" s="20" t="s">
        <v>41</v>
      </c>
      <c r="D247" s="20" t="s">
        <v>19</v>
      </c>
      <c r="E247" s="20"/>
      <c r="F247" s="20"/>
      <c r="G247" s="65" t="s">
        <v>1683</v>
      </c>
      <c r="H247" s="55" t="s">
        <v>29</v>
      </c>
      <c r="I247" s="20"/>
      <c r="J247" s="20"/>
      <c r="K247" s="20"/>
      <c r="L247" s="20"/>
      <c r="M247" s="20"/>
      <c r="N247" s="20"/>
      <c r="O247" s="20"/>
      <c r="P247" s="20"/>
      <c r="Q247" s="20"/>
      <c r="R247" s="20"/>
      <c r="S247" s="15"/>
      <c r="T247" s="15"/>
      <c r="U247" s="15"/>
      <c r="V247" s="15"/>
      <c r="W247" s="15"/>
      <c r="X247" s="15"/>
      <c r="Y247" s="15"/>
      <c r="Z247" s="15"/>
      <c r="AA247" s="15"/>
    </row>
    <row r="248" spans="1:27" ht="21.75" customHeight="1">
      <c r="A248" s="273"/>
      <c r="B248" s="76" t="s">
        <v>78</v>
      </c>
      <c r="C248" s="20" t="s">
        <v>41</v>
      </c>
      <c r="D248" s="20" t="s">
        <v>19</v>
      </c>
      <c r="E248" s="20"/>
      <c r="F248" s="20"/>
      <c r="G248" s="20" t="s">
        <v>1684</v>
      </c>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78</v>
      </c>
      <c r="C249" s="20"/>
      <c r="D249" s="20"/>
      <c r="E249" s="20"/>
      <c r="F249" s="20"/>
      <c r="G249" s="20"/>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78</v>
      </c>
      <c r="C250" s="20"/>
      <c r="D250" s="20"/>
      <c r="E250" s="20"/>
      <c r="F250" s="20"/>
      <c r="G250" s="20"/>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78</v>
      </c>
      <c r="C251" s="20"/>
      <c r="D251" s="20"/>
      <c r="E251" s="20"/>
      <c r="F251" s="20"/>
      <c r="G251" s="20"/>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78</v>
      </c>
      <c r="C252" s="20"/>
      <c r="D252" s="20"/>
      <c r="E252" s="20"/>
      <c r="F252" s="20"/>
      <c r="G252" s="20"/>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78</v>
      </c>
      <c r="C253" s="20"/>
      <c r="D253" s="20"/>
      <c r="E253" s="20"/>
      <c r="F253" s="20"/>
      <c r="G253" s="76"/>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72">
        <v>45676</v>
      </c>
      <c r="B254" s="76" t="s">
        <v>640</v>
      </c>
      <c r="C254" s="20" t="s">
        <v>18</v>
      </c>
      <c r="D254" s="20" t="s">
        <v>19</v>
      </c>
      <c r="E254" s="20" t="s">
        <v>1685</v>
      </c>
      <c r="F254" s="32" t="s">
        <v>1652</v>
      </c>
      <c r="G254" s="20" t="s">
        <v>1686</v>
      </c>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640</v>
      </c>
      <c r="C255" s="20"/>
      <c r="D255" s="20"/>
      <c r="E255" s="20"/>
      <c r="F255" s="20"/>
      <c r="G255" s="20"/>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640</v>
      </c>
      <c r="C256" s="20" t="s">
        <v>638</v>
      </c>
      <c r="D256" s="20" t="s">
        <v>19</v>
      </c>
      <c r="E256" s="20"/>
      <c r="F256" s="32" t="s">
        <v>1614</v>
      </c>
      <c r="G256" s="20" t="s">
        <v>1687</v>
      </c>
      <c r="H256" s="55" t="s">
        <v>24</v>
      </c>
      <c r="I256" s="20"/>
      <c r="J256" s="20"/>
      <c r="K256" s="20"/>
      <c r="L256" s="20"/>
      <c r="M256" s="20"/>
      <c r="N256" s="20"/>
      <c r="O256" s="20"/>
      <c r="P256" s="20"/>
      <c r="Q256" s="20"/>
      <c r="R256" s="20"/>
      <c r="S256" s="15"/>
      <c r="T256" s="15"/>
      <c r="U256" s="15"/>
      <c r="V256" s="15"/>
      <c r="W256" s="15"/>
      <c r="X256" s="15"/>
      <c r="Y256" s="15"/>
      <c r="Z256" s="15"/>
      <c r="AA256" s="15"/>
    </row>
    <row r="257" spans="1:27" ht="12.75">
      <c r="A257" s="273"/>
      <c r="B257" s="76" t="s">
        <v>640</v>
      </c>
      <c r="C257" s="20"/>
      <c r="D257" s="20"/>
      <c r="E257" s="20"/>
      <c r="F257" s="20"/>
      <c r="G257" s="20"/>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640</v>
      </c>
      <c r="C258" s="20"/>
      <c r="D258" s="20"/>
      <c r="E258" s="20"/>
      <c r="F258" s="20"/>
      <c r="G258" s="20"/>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640</v>
      </c>
      <c r="C259" s="20"/>
      <c r="D259" s="20"/>
      <c r="E259" s="20"/>
      <c r="F259" s="20"/>
      <c r="G259" s="20"/>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1119</v>
      </c>
      <c r="C260" s="20" t="s">
        <v>102</v>
      </c>
      <c r="D260" s="20" t="s">
        <v>19</v>
      </c>
      <c r="E260" s="20"/>
      <c r="F260" s="20" t="s">
        <v>1688</v>
      </c>
      <c r="G260" s="20" t="s">
        <v>1689</v>
      </c>
      <c r="H260" s="55" t="s">
        <v>28</v>
      </c>
      <c r="I260" s="20"/>
      <c r="J260" s="20"/>
      <c r="K260" s="20"/>
      <c r="L260" s="20"/>
      <c r="M260" s="20"/>
      <c r="N260" s="20"/>
      <c r="O260" s="20"/>
      <c r="P260" s="20"/>
      <c r="Q260" s="20"/>
      <c r="R260" s="20"/>
      <c r="S260" s="15"/>
      <c r="T260" s="15"/>
      <c r="U260" s="15"/>
      <c r="V260" s="15"/>
      <c r="W260" s="15"/>
      <c r="X260" s="15"/>
      <c r="Y260" s="15"/>
      <c r="Z260" s="15"/>
      <c r="AA260" s="15"/>
    </row>
    <row r="261" spans="1:27" ht="25.5">
      <c r="A261" s="273"/>
      <c r="B261" s="76" t="s">
        <v>1119</v>
      </c>
      <c r="C261" s="20" t="s">
        <v>18</v>
      </c>
      <c r="D261" s="20" t="s">
        <v>19</v>
      </c>
      <c r="E261" s="76" t="s">
        <v>1690</v>
      </c>
      <c r="F261" s="20"/>
      <c r="G261" s="20" t="s">
        <v>1691</v>
      </c>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1119</v>
      </c>
      <c r="C262" s="20"/>
      <c r="D262" s="20"/>
      <c r="E262" s="20"/>
      <c r="F262" s="20"/>
      <c r="G262" s="76"/>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1119</v>
      </c>
      <c r="C263" s="20"/>
      <c r="D263" s="20"/>
      <c r="E263" s="20"/>
      <c r="G263" s="122"/>
      <c r="H263" s="55" t="s">
        <v>34</v>
      </c>
      <c r="I263" s="20"/>
      <c r="J263" s="20"/>
      <c r="K263" s="20"/>
      <c r="L263" s="20"/>
      <c r="M263" s="20"/>
      <c r="N263" s="20"/>
      <c r="O263" s="20"/>
      <c r="P263" s="20"/>
      <c r="Q263" s="20"/>
      <c r="R263" s="20"/>
      <c r="S263" s="15"/>
      <c r="T263" s="15"/>
      <c r="U263" s="15"/>
      <c r="V263" s="15"/>
      <c r="W263" s="15"/>
      <c r="X263" s="15"/>
      <c r="Y263" s="15"/>
      <c r="Z263" s="15"/>
      <c r="AA263" s="15"/>
    </row>
    <row r="264" spans="1:27" ht="21.75" customHeight="1">
      <c r="A264" s="273"/>
      <c r="B264" s="76" t="s">
        <v>78</v>
      </c>
      <c r="C264" s="20" t="s">
        <v>18</v>
      </c>
      <c r="D264" s="20" t="s">
        <v>19</v>
      </c>
      <c r="E264" s="20"/>
      <c r="F264" s="20"/>
      <c r="G264" s="20" t="s">
        <v>1692</v>
      </c>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78</v>
      </c>
      <c r="C265" s="20"/>
      <c r="D265" s="20"/>
      <c r="E265" s="20"/>
      <c r="F265" s="20"/>
      <c r="G265" s="20"/>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78</v>
      </c>
      <c r="C266" s="20"/>
      <c r="D266" s="20"/>
      <c r="E266" s="20"/>
      <c r="F266" s="20"/>
      <c r="G266" s="20"/>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78</v>
      </c>
      <c r="C267" s="20"/>
      <c r="D267" s="20"/>
      <c r="E267" s="20"/>
      <c r="F267" s="20"/>
      <c r="G267" s="20"/>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45677</v>
      </c>
      <c r="B268" s="76" t="s">
        <v>1601</v>
      </c>
      <c r="C268" s="20"/>
      <c r="D268" s="20"/>
      <c r="E268" s="20"/>
      <c r="F268" s="20"/>
      <c r="G268" s="76"/>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1601</v>
      </c>
      <c r="C269" s="20"/>
      <c r="D269" s="20"/>
      <c r="E269" s="20"/>
      <c r="F269" s="20"/>
      <c r="G269" s="20"/>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1601</v>
      </c>
      <c r="C270" s="20"/>
      <c r="D270" s="20"/>
      <c r="E270" s="20"/>
      <c r="F270" s="20"/>
      <c r="G270" s="20"/>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1601</v>
      </c>
      <c r="C271" s="20"/>
      <c r="D271" s="20"/>
      <c r="E271" s="20"/>
      <c r="F271" s="20"/>
      <c r="G271" s="20"/>
      <c r="H271" s="55" t="s">
        <v>25</v>
      </c>
      <c r="I271" s="20"/>
      <c r="J271" s="20"/>
      <c r="K271" s="20"/>
      <c r="L271" s="20"/>
      <c r="M271" s="20"/>
      <c r="N271" s="20"/>
      <c r="O271" s="20"/>
      <c r="P271" s="20"/>
      <c r="Q271" s="20"/>
      <c r="R271" s="20"/>
      <c r="S271" s="15"/>
      <c r="T271" s="15"/>
      <c r="U271" s="15"/>
      <c r="V271" s="15"/>
      <c r="W271" s="15"/>
      <c r="X271" s="15"/>
      <c r="Y271" s="15"/>
      <c r="Z271" s="15"/>
      <c r="AA271" s="15"/>
    </row>
    <row r="272" spans="1:27" ht="18" customHeight="1">
      <c r="A272" s="273"/>
      <c r="B272" s="76" t="s">
        <v>640</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640</v>
      </c>
      <c r="C273" s="20"/>
      <c r="D273" s="20"/>
      <c r="E273" s="20"/>
      <c r="F273" s="20"/>
      <c r="G273" s="20"/>
      <c r="H273" s="55" t="s">
        <v>27</v>
      </c>
      <c r="I273" s="20"/>
      <c r="J273" s="20"/>
      <c r="K273" s="20"/>
      <c r="L273" s="20"/>
      <c r="M273" s="20"/>
      <c r="N273" s="20"/>
      <c r="O273" s="20"/>
      <c r="P273" s="20"/>
      <c r="Q273" s="20"/>
      <c r="R273" s="20"/>
      <c r="S273" s="15"/>
      <c r="T273" s="15"/>
      <c r="U273" s="15"/>
      <c r="V273" s="15"/>
      <c r="W273" s="15"/>
      <c r="X273" s="15"/>
      <c r="Y273" s="15"/>
      <c r="Z273" s="15"/>
      <c r="AA273" s="15"/>
    </row>
    <row r="274" spans="1:27" ht="191.25">
      <c r="A274" s="273"/>
      <c r="B274" s="76" t="s">
        <v>640</v>
      </c>
      <c r="C274" s="20" t="s">
        <v>18</v>
      </c>
      <c r="D274" s="20" t="s">
        <v>19</v>
      </c>
      <c r="E274" s="20" t="s">
        <v>1693</v>
      </c>
      <c r="F274" s="20" t="s">
        <v>1582</v>
      </c>
      <c r="G274" s="20" t="s">
        <v>1694</v>
      </c>
      <c r="H274" s="55" t="s">
        <v>28</v>
      </c>
      <c r="I274" s="20"/>
      <c r="J274" s="20"/>
      <c r="K274" s="20"/>
      <c r="L274" s="20"/>
      <c r="M274" s="20"/>
      <c r="N274" s="20"/>
      <c r="O274" s="20"/>
      <c r="P274" s="20"/>
      <c r="Q274" s="20"/>
      <c r="R274" s="20"/>
      <c r="S274" s="15"/>
      <c r="T274" s="15"/>
      <c r="U274" s="15"/>
      <c r="V274" s="15"/>
      <c r="W274" s="15"/>
      <c r="X274" s="15"/>
      <c r="Y274" s="15"/>
      <c r="Z274" s="15"/>
      <c r="AA274" s="15"/>
    </row>
    <row r="275" spans="1:27" ht="23.25" customHeight="1">
      <c r="A275" s="273"/>
      <c r="B275" s="76" t="s">
        <v>78</v>
      </c>
      <c r="C275" s="20" t="s">
        <v>41</v>
      </c>
      <c r="D275" s="20" t="s">
        <v>19</v>
      </c>
      <c r="E275" s="20"/>
      <c r="F275" s="20"/>
      <c r="G275" s="20" t="s">
        <v>1695</v>
      </c>
      <c r="H275" s="55" t="s">
        <v>29</v>
      </c>
      <c r="I275" s="20"/>
      <c r="J275" s="20"/>
      <c r="K275" s="20"/>
      <c r="L275" s="20"/>
      <c r="M275" s="20"/>
      <c r="N275" s="20"/>
      <c r="O275" s="20"/>
      <c r="P275" s="20"/>
      <c r="Q275" s="20"/>
      <c r="R275" s="20"/>
      <c r="S275" s="15"/>
      <c r="T275" s="15"/>
      <c r="U275" s="15"/>
      <c r="V275" s="15"/>
      <c r="W275" s="15"/>
      <c r="X275" s="15"/>
      <c r="Y275" s="15"/>
      <c r="Z275" s="15"/>
      <c r="AA275" s="15"/>
    </row>
    <row r="276" spans="1:27" ht="21.75" customHeight="1">
      <c r="A276" s="273"/>
      <c r="B276" s="76" t="s">
        <v>78</v>
      </c>
      <c r="C276" s="20" t="s">
        <v>41</v>
      </c>
      <c r="D276" s="20" t="s">
        <v>19</v>
      </c>
      <c r="E276" s="20"/>
      <c r="F276" s="20"/>
      <c r="G276" s="20" t="s">
        <v>1696</v>
      </c>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1119</v>
      </c>
      <c r="C277" s="20"/>
      <c r="D277" s="20"/>
      <c r="E277" s="20"/>
      <c r="F277" s="20"/>
      <c r="G277" s="20"/>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1119</v>
      </c>
      <c r="C278" s="20"/>
      <c r="D278" s="20"/>
      <c r="E278" s="20"/>
      <c r="F278" s="20"/>
      <c r="G278" s="20"/>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1119</v>
      </c>
      <c r="C279" s="20"/>
      <c r="D279" s="20"/>
      <c r="E279" s="20"/>
      <c r="F279" s="20"/>
      <c r="G279" s="20"/>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78</v>
      </c>
      <c r="C280" s="20"/>
      <c r="D280" s="20"/>
      <c r="E280" s="20"/>
      <c r="F280" s="20"/>
      <c r="G280" s="20"/>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78</v>
      </c>
      <c r="C281" s="20"/>
      <c r="D281" s="20"/>
      <c r="E281" s="20"/>
      <c r="F281" s="20"/>
      <c r="G281" s="20"/>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45678</v>
      </c>
      <c r="B282" s="76" t="s">
        <v>640</v>
      </c>
      <c r="C282" s="20"/>
      <c r="D282" s="20"/>
      <c r="E282" s="20"/>
      <c r="F282" s="20"/>
      <c r="G282" s="20"/>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640</v>
      </c>
      <c r="C283" s="20"/>
      <c r="D283" s="20"/>
      <c r="E283" s="20"/>
      <c r="F283" s="20"/>
      <c r="G283" s="20"/>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640</v>
      </c>
      <c r="C284" s="20"/>
      <c r="D284" s="20"/>
      <c r="E284" s="20"/>
      <c r="F284" s="20"/>
      <c r="G284" s="20"/>
      <c r="H284" s="55" t="s">
        <v>24</v>
      </c>
      <c r="I284" s="20"/>
      <c r="J284" s="20"/>
      <c r="K284" s="20"/>
      <c r="L284" s="20"/>
      <c r="M284" s="20"/>
      <c r="N284" s="20"/>
      <c r="O284" s="20"/>
      <c r="P284" s="20"/>
      <c r="Q284" s="20"/>
      <c r="R284" s="20"/>
      <c r="S284" s="15"/>
      <c r="T284" s="15"/>
      <c r="U284" s="15"/>
      <c r="V284" s="15"/>
      <c r="W284" s="15"/>
      <c r="X284" s="15"/>
      <c r="Y284" s="15"/>
      <c r="Z284" s="15"/>
      <c r="AA284" s="15"/>
    </row>
    <row r="285" spans="1:27" ht="63.75">
      <c r="A285" s="273"/>
      <c r="B285" s="76" t="s">
        <v>1119</v>
      </c>
      <c r="C285" s="20" t="s">
        <v>18</v>
      </c>
      <c r="D285" s="20" t="s">
        <v>19</v>
      </c>
      <c r="E285" s="20"/>
      <c r="F285" s="20" t="s">
        <v>1697</v>
      </c>
      <c r="G285" s="20" t="s">
        <v>1698</v>
      </c>
      <c r="H285" s="55" t="s">
        <v>25</v>
      </c>
      <c r="I285" s="20"/>
      <c r="J285" s="20"/>
      <c r="K285" s="20"/>
      <c r="L285" s="20"/>
      <c r="M285" s="20"/>
      <c r="N285" s="20"/>
      <c r="O285" s="20"/>
      <c r="P285" s="20"/>
      <c r="Q285" s="20"/>
      <c r="R285" s="20"/>
      <c r="S285" s="15"/>
      <c r="T285" s="15"/>
      <c r="U285" s="15"/>
      <c r="V285" s="15"/>
      <c r="W285" s="15"/>
      <c r="X285" s="15"/>
      <c r="Y285" s="15"/>
      <c r="Z285" s="15"/>
      <c r="AA285" s="15"/>
    </row>
    <row r="286" spans="1:27" ht="38.25">
      <c r="A286" s="273"/>
      <c r="B286" s="76" t="s">
        <v>1119</v>
      </c>
      <c r="C286" s="20" t="s">
        <v>18</v>
      </c>
      <c r="D286" s="20" t="s">
        <v>19</v>
      </c>
      <c r="E286" s="20" t="s">
        <v>1699</v>
      </c>
      <c r="F286" s="20"/>
      <c r="G286" s="20" t="s">
        <v>1700</v>
      </c>
      <c r="H286" s="55" t="s">
        <v>26</v>
      </c>
      <c r="I286" s="20"/>
      <c r="J286" s="20"/>
      <c r="K286" s="20"/>
      <c r="L286" s="20"/>
      <c r="M286" s="20"/>
      <c r="N286" s="20"/>
      <c r="O286" s="20"/>
      <c r="P286" s="20"/>
      <c r="Q286" s="20"/>
      <c r="R286" s="20"/>
      <c r="S286" s="15"/>
      <c r="T286" s="15"/>
      <c r="U286" s="15"/>
      <c r="V286" s="15"/>
      <c r="W286" s="15"/>
      <c r="X286" s="15"/>
      <c r="Y286" s="15"/>
      <c r="Z286" s="15"/>
      <c r="AA286" s="15"/>
    </row>
    <row r="287" spans="1:27" ht="76.5">
      <c r="A287" s="273"/>
      <c r="B287" s="76" t="s">
        <v>1119</v>
      </c>
      <c r="C287" s="20" t="s">
        <v>18</v>
      </c>
      <c r="D287" s="20" t="s">
        <v>19</v>
      </c>
      <c r="E287" s="20"/>
      <c r="F287" s="20" t="s">
        <v>1701</v>
      </c>
      <c r="G287" s="20" t="s">
        <v>1702</v>
      </c>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1119</v>
      </c>
      <c r="C288" s="20"/>
      <c r="D288" s="20"/>
      <c r="E288" s="20"/>
      <c r="F288" s="88"/>
      <c r="G288" s="20"/>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1119</v>
      </c>
      <c r="C289" s="20"/>
      <c r="D289" s="20"/>
      <c r="E289" s="20"/>
      <c r="F289" s="20"/>
      <c r="G289" s="20"/>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78</v>
      </c>
      <c r="C290" s="20"/>
      <c r="D290" s="20"/>
      <c r="E290" s="20"/>
      <c r="F290" s="20"/>
      <c r="G290" s="20"/>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78</v>
      </c>
      <c r="C291" s="20"/>
      <c r="D291" s="20"/>
      <c r="E291" s="20"/>
      <c r="F291" s="20"/>
      <c r="G291" s="20"/>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78</v>
      </c>
      <c r="C292" s="20"/>
      <c r="D292" s="20"/>
      <c r="E292" s="20"/>
      <c r="F292" s="20"/>
      <c r="G292" s="20"/>
      <c r="H292" s="55" t="s">
        <v>35</v>
      </c>
      <c r="I292" s="20"/>
      <c r="J292" s="20"/>
      <c r="K292" s="20"/>
      <c r="L292" s="20"/>
      <c r="M292" s="20"/>
      <c r="N292" s="20"/>
      <c r="O292" s="20"/>
      <c r="P292" s="20"/>
      <c r="Q292" s="20"/>
      <c r="R292" s="20"/>
      <c r="S292" s="15"/>
      <c r="T292" s="15"/>
      <c r="U292" s="15"/>
      <c r="V292" s="15"/>
      <c r="W292" s="15"/>
      <c r="X292" s="15"/>
      <c r="Y292" s="15"/>
      <c r="Z292" s="15"/>
      <c r="AA292" s="15"/>
    </row>
    <row r="293" spans="1:27" ht="21" customHeight="1">
      <c r="A293" s="273"/>
      <c r="B293" s="76" t="s">
        <v>78</v>
      </c>
      <c r="C293" s="20" t="s">
        <v>41</v>
      </c>
      <c r="D293" s="20" t="s">
        <v>19</v>
      </c>
      <c r="E293" s="20"/>
      <c r="F293" s="20"/>
      <c r="G293" s="20" t="s">
        <v>1703</v>
      </c>
      <c r="H293" s="55" t="s">
        <v>36</v>
      </c>
      <c r="I293" s="20"/>
      <c r="J293" s="20"/>
      <c r="K293" s="20"/>
      <c r="L293" s="20"/>
      <c r="M293" s="20"/>
      <c r="N293" s="20"/>
      <c r="O293" s="20"/>
      <c r="P293" s="20"/>
      <c r="Q293" s="20"/>
      <c r="R293" s="20"/>
      <c r="S293" s="15"/>
      <c r="T293" s="15"/>
      <c r="U293" s="15"/>
      <c r="V293" s="15"/>
      <c r="W293" s="15"/>
      <c r="X293" s="15"/>
      <c r="Y293" s="15"/>
      <c r="Z293" s="15"/>
      <c r="AA293" s="15"/>
    </row>
    <row r="294" spans="1:27" ht="21.75" customHeight="1">
      <c r="A294" s="273"/>
      <c r="B294" s="76" t="s">
        <v>78</v>
      </c>
      <c r="C294" s="20" t="s">
        <v>41</v>
      </c>
      <c r="D294" s="20" t="s">
        <v>19</v>
      </c>
      <c r="E294" s="20"/>
      <c r="F294" s="20"/>
      <c r="G294" s="65" t="s">
        <v>1704</v>
      </c>
      <c r="H294" s="55" t="s">
        <v>37</v>
      </c>
      <c r="I294" s="20"/>
      <c r="J294" s="20"/>
      <c r="K294" s="20"/>
      <c r="L294" s="20"/>
      <c r="M294" s="20"/>
      <c r="N294" s="20"/>
      <c r="O294" s="20"/>
      <c r="P294" s="20"/>
      <c r="Q294" s="20"/>
      <c r="R294" s="20"/>
      <c r="S294" s="15"/>
      <c r="T294" s="15"/>
      <c r="U294" s="15"/>
      <c r="V294" s="15"/>
      <c r="W294" s="15"/>
      <c r="X294" s="15"/>
      <c r="Y294" s="15"/>
      <c r="Z294" s="15"/>
      <c r="AA294" s="15"/>
    </row>
    <row r="295" spans="1:27" ht="20.25" customHeight="1">
      <c r="A295" s="274"/>
      <c r="B295" s="76" t="s">
        <v>78</v>
      </c>
      <c r="C295" s="20" t="s">
        <v>102</v>
      </c>
      <c r="D295" s="20" t="s">
        <v>19</v>
      </c>
      <c r="E295" s="20"/>
      <c r="F295" s="20"/>
      <c r="G295" s="20" t="s">
        <v>1705</v>
      </c>
      <c r="H295" s="62" t="s">
        <v>38</v>
      </c>
      <c r="I295" s="20"/>
      <c r="J295" s="20"/>
      <c r="K295" s="20"/>
      <c r="L295" s="20"/>
      <c r="M295" s="20"/>
      <c r="N295" s="20"/>
      <c r="O295" s="20"/>
      <c r="P295" s="20"/>
      <c r="Q295" s="20"/>
      <c r="R295" s="20"/>
      <c r="S295" s="15"/>
      <c r="T295" s="15"/>
      <c r="U295" s="15"/>
      <c r="V295" s="15"/>
      <c r="W295" s="15"/>
      <c r="X295" s="15"/>
      <c r="Y295" s="15"/>
      <c r="Z295" s="15"/>
      <c r="AA295" s="15"/>
    </row>
    <row r="296" spans="1:27" ht="12.75">
      <c r="A296" s="272">
        <v>45679</v>
      </c>
      <c r="B296" s="76" t="s">
        <v>640</v>
      </c>
      <c r="C296" s="20"/>
      <c r="D296" s="20"/>
      <c r="E296" s="20"/>
      <c r="F296" s="20"/>
      <c r="G296" s="20"/>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640</v>
      </c>
      <c r="C297" s="20"/>
      <c r="D297" s="20"/>
      <c r="E297" s="20"/>
      <c r="F297" s="20"/>
      <c r="H297" s="55" t="s">
        <v>22</v>
      </c>
      <c r="I297" s="20"/>
      <c r="J297" s="20"/>
      <c r="K297" s="20"/>
      <c r="L297" s="20"/>
      <c r="M297" s="20"/>
      <c r="N297" s="20"/>
      <c r="O297" s="20"/>
      <c r="P297" s="20"/>
      <c r="Q297" s="20"/>
      <c r="R297" s="20"/>
      <c r="S297" s="15"/>
      <c r="T297" s="15"/>
      <c r="U297" s="15"/>
      <c r="V297" s="15"/>
      <c r="W297" s="15"/>
      <c r="X297" s="15"/>
      <c r="Y297" s="15"/>
      <c r="Z297" s="15"/>
      <c r="AA297" s="15"/>
    </row>
    <row r="298" spans="1:27" ht="153">
      <c r="A298" s="273"/>
      <c r="B298" s="76" t="s">
        <v>640</v>
      </c>
      <c r="C298" s="20" t="s">
        <v>18</v>
      </c>
      <c r="D298" s="20" t="s">
        <v>19</v>
      </c>
      <c r="E298" s="20" t="s">
        <v>1706</v>
      </c>
      <c r="F298" s="20" t="s">
        <v>1582</v>
      </c>
      <c r="G298" s="20" t="s">
        <v>1255</v>
      </c>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640</v>
      </c>
      <c r="C299" s="20"/>
      <c r="D299" s="20"/>
      <c r="E299" s="20"/>
      <c r="F299" s="20"/>
      <c r="G299" s="20"/>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640</v>
      </c>
      <c r="C300" s="20"/>
      <c r="D300" s="20"/>
      <c r="E300" s="20"/>
      <c r="F300" s="20"/>
      <c r="G300" s="20"/>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78</v>
      </c>
      <c r="C301" s="20"/>
      <c r="D301" s="20"/>
      <c r="E301" s="20"/>
      <c r="F301" s="20"/>
      <c r="G301" s="20"/>
      <c r="H301" s="55" t="s">
        <v>27</v>
      </c>
      <c r="I301" s="20"/>
      <c r="J301" s="20"/>
      <c r="K301" s="20"/>
      <c r="L301" s="20"/>
      <c r="M301" s="20"/>
      <c r="N301" s="20"/>
      <c r="O301" s="20"/>
      <c r="P301" s="20"/>
      <c r="Q301" s="20"/>
      <c r="R301" s="20"/>
      <c r="S301" s="15"/>
      <c r="T301" s="15"/>
      <c r="U301" s="15"/>
      <c r="V301" s="15"/>
      <c r="W301" s="15"/>
      <c r="X301" s="15"/>
      <c r="Y301" s="15"/>
      <c r="Z301" s="15"/>
      <c r="AA301" s="15"/>
    </row>
    <row r="302" spans="1:27" ht="25.5">
      <c r="A302" s="273"/>
      <c r="B302" s="76" t="s">
        <v>78</v>
      </c>
      <c r="C302" s="20" t="s">
        <v>18</v>
      </c>
      <c r="D302" s="20" t="s">
        <v>19</v>
      </c>
      <c r="E302" s="20"/>
      <c r="F302" s="20"/>
      <c r="G302" s="20" t="s">
        <v>1707</v>
      </c>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78</v>
      </c>
      <c r="C303" s="20"/>
      <c r="D303" s="20"/>
      <c r="E303" s="20"/>
      <c r="F303" s="20"/>
      <c r="G303" s="20"/>
      <c r="H303" s="55" t="s">
        <v>29</v>
      </c>
      <c r="I303" s="20"/>
      <c r="J303" s="20"/>
      <c r="K303" s="20"/>
      <c r="L303" s="20"/>
      <c r="M303" s="20"/>
      <c r="N303" s="20"/>
      <c r="O303" s="20"/>
      <c r="P303" s="20"/>
      <c r="Q303" s="20"/>
      <c r="R303" s="20"/>
      <c r="S303" s="15"/>
      <c r="T303" s="15"/>
      <c r="U303" s="15"/>
      <c r="V303" s="15"/>
      <c r="W303" s="15"/>
      <c r="X303" s="15"/>
      <c r="Y303" s="15"/>
      <c r="Z303" s="15"/>
      <c r="AA303" s="15"/>
    </row>
    <row r="304" spans="1:27" ht="18.75" customHeight="1">
      <c r="A304" s="273"/>
      <c r="B304" s="76" t="s">
        <v>78</v>
      </c>
      <c r="C304" s="20" t="s">
        <v>18</v>
      </c>
      <c r="D304" s="20" t="s">
        <v>19</v>
      </c>
      <c r="E304" s="20"/>
      <c r="F304" s="20"/>
      <c r="G304" s="20" t="s">
        <v>1708</v>
      </c>
      <c r="H304" s="55" t="s">
        <v>30</v>
      </c>
      <c r="I304" s="20"/>
      <c r="J304" s="20"/>
      <c r="K304" s="20"/>
      <c r="L304" s="20"/>
      <c r="M304" s="20"/>
      <c r="N304" s="20"/>
      <c r="O304" s="20"/>
      <c r="P304" s="20"/>
      <c r="Q304" s="20"/>
      <c r="R304" s="20"/>
      <c r="S304" s="15"/>
      <c r="T304" s="15"/>
      <c r="U304" s="15"/>
      <c r="V304" s="15"/>
      <c r="W304" s="15"/>
      <c r="X304" s="15"/>
      <c r="Y304" s="15"/>
      <c r="Z304" s="15"/>
      <c r="AA304" s="15"/>
    </row>
    <row r="305" spans="1:27" ht="25.5">
      <c r="A305" s="273"/>
      <c r="B305" s="76" t="s">
        <v>78</v>
      </c>
      <c r="C305" s="20" t="s">
        <v>18</v>
      </c>
      <c r="D305" s="20" t="s">
        <v>19</v>
      </c>
      <c r="E305" s="20"/>
      <c r="F305" s="20"/>
      <c r="G305" s="20" t="s">
        <v>1709</v>
      </c>
      <c r="H305" s="55" t="s">
        <v>34</v>
      </c>
      <c r="I305" s="20"/>
      <c r="J305" s="20"/>
      <c r="K305" s="20"/>
      <c r="L305" s="20"/>
      <c r="M305" s="20"/>
      <c r="N305" s="20"/>
      <c r="O305" s="20"/>
      <c r="P305" s="20"/>
      <c r="Q305" s="20"/>
      <c r="R305" s="20"/>
      <c r="S305" s="15"/>
      <c r="T305" s="15"/>
      <c r="U305" s="15"/>
      <c r="V305" s="15"/>
      <c r="W305" s="15"/>
      <c r="X305" s="15"/>
      <c r="Y305" s="15"/>
      <c r="Z305" s="15"/>
      <c r="AA305" s="15"/>
    </row>
    <row r="306" spans="1:27" ht="19.5" customHeight="1">
      <c r="A306" s="273"/>
      <c r="B306" s="76" t="s">
        <v>78</v>
      </c>
      <c r="C306" s="20" t="s">
        <v>18</v>
      </c>
      <c r="D306" s="20" t="s">
        <v>19</v>
      </c>
      <c r="E306" s="20"/>
      <c r="F306" s="20"/>
      <c r="G306" s="20" t="s">
        <v>1710</v>
      </c>
      <c r="H306" s="55" t="s">
        <v>35</v>
      </c>
      <c r="I306" s="20"/>
      <c r="J306" s="20"/>
      <c r="K306" s="20"/>
      <c r="L306" s="20"/>
      <c r="M306" s="20"/>
      <c r="N306" s="20"/>
      <c r="O306" s="20"/>
      <c r="P306" s="20"/>
      <c r="Q306" s="20"/>
      <c r="R306" s="20"/>
      <c r="S306" s="15"/>
      <c r="T306" s="15"/>
      <c r="U306" s="15"/>
      <c r="V306" s="15"/>
      <c r="W306" s="15"/>
      <c r="X306" s="15"/>
      <c r="Y306" s="15"/>
      <c r="Z306" s="15"/>
      <c r="AA306" s="15"/>
    </row>
    <row r="307" spans="1:27" ht="19.5" customHeight="1">
      <c r="A307" s="273"/>
      <c r="B307" s="76" t="s">
        <v>78</v>
      </c>
      <c r="C307" s="20" t="s">
        <v>102</v>
      </c>
      <c r="D307" s="20" t="s">
        <v>19</v>
      </c>
      <c r="E307" s="20"/>
      <c r="F307" s="20"/>
      <c r="G307" s="20" t="s">
        <v>1711</v>
      </c>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78</v>
      </c>
      <c r="C308" s="20"/>
      <c r="D308" s="20"/>
      <c r="E308" s="20"/>
      <c r="F308" s="20"/>
      <c r="G308" s="20"/>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78</v>
      </c>
      <c r="C309" s="20"/>
      <c r="D309" s="20"/>
      <c r="E309" s="20"/>
      <c r="F309" s="20"/>
      <c r="G309" s="20"/>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45680</v>
      </c>
      <c r="B310" s="76" t="s">
        <v>640</v>
      </c>
      <c r="C310" s="20"/>
      <c r="D310" s="20"/>
      <c r="E310" s="20"/>
      <c r="F310" s="20"/>
      <c r="G310" s="20"/>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640</v>
      </c>
      <c r="C311" s="20"/>
      <c r="D311" s="20"/>
      <c r="E311" s="20"/>
      <c r="F311" s="20"/>
      <c r="G311" s="20"/>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640</v>
      </c>
      <c r="C312" s="20"/>
      <c r="D312" s="20"/>
      <c r="E312" s="20"/>
      <c r="F312" s="20"/>
      <c r="G312" s="20"/>
      <c r="H312" s="55" t="s">
        <v>24</v>
      </c>
      <c r="I312" s="20"/>
      <c r="J312" s="20"/>
      <c r="K312" s="20"/>
      <c r="L312" s="20"/>
      <c r="M312" s="20"/>
      <c r="N312" s="20"/>
      <c r="O312" s="20"/>
      <c r="P312" s="20"/>
      <c r="Q312" s="20"/>
      <c r="R312" s="20"/>
      <c r="S312" s="15"/>
      <c r="T312" s="15"/>
      <c r="U312" s="15"/>
      <c r="V312" s="15"/>
      <c r="W312" s="15"/>
      <c r="X312" s="15"/>
      <c r="Y312" s="15"/>
      <c r="Z312" s="15"/>
      <c r="AA312" s="15"/>
    </row>
    <row r="313" spans="1:27" ht="14.25">
      <c r="A313" s="273"/>
      <c r="B313" s="76" t="s">
        <v>1119</v>
      </c>
      <c r="C313" s="20"/>
      <c r="D313" s="20"/>
      <c r="E313" s="78"/>
      <c r="F313" s="78"/>
      <c r="G313" s="20"/>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1119</v>
      </c>
      <c r="C314" s="20"/>
      <c r="D314" s="20"/>
      <c r="E314" s="20"/>
      <c r="F314" s="20"/>
      <c r="G314" s="20"/>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1119</v>
      </c>
      <c r="C315" s="20"/>
      <c r="D315" s="20"/>
      <c r="E315" s="20"/>
      <c r="F315" s="20"/>
      <c r="G315" s="20"/>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1119</v>
      </c>
      <c r="C316" s="20"/>
      <c r="D316" s="20"/>
      <c r="E316" s="20"/>
      <c r="F316" s="20"/>
      <c r="G316" s="20"/>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1119</v>
      </c>
      <c r="C317" s="20"/>
      <c r="D317" s="20"/>
      <c r="E317" s="20"/>
      <c r="F317" s="20"/>
      <c r="G317" s="20"/>
      <c r="H317" s="55" t="s">
        <v>29</v>
      </c>
      <c r="I317" s="20"/>
      <c r="J317" s="20"/>
      <c r="K317" s="20"/>
      <c r="L317" s="20"/>
      <c r="M317" s="20"/>
      <c r="N317" s="20"/>
      <c r="O317" s="20"/>
      <c r="P317" s="20"/>
      <c r="Q317" s="20"/>
      <c r="R317" s="20"/>
      <c r="S317" s="15"/>
      <c r="T317" s="15"/>
      <c r="U317" s="15"/>
      <c r="V317" s="15"/>
      <c r="W317" s="15"/>
      <c r="X317" s="15"/>
      <c r="Y317" s="15"/>
      <c r="Z317" s="15"/>
      <c r="AA317" s="15"/>
    </row>
    <row r="318" spans="1:27" ht="25.5">
      <c r="A318" s="273"/>
      <c r="B318" s="76" t="s">
        <v>78</v>
      </c>
      <c r="C318" s="20" t="s">
        <v>18</v>
      </c>
      <c r="D318" s="20" t="s">
        <v>19</v>
      </c>
      <c r="E318" s="20"/>
      <c r="F318" s="20"/>
      <c r="G318" s="20" t="s">
        <v>1708</v>
      </c>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78</v>
      </c>
      <c r="C319" s="20"/>
      <c r="D319" s="20"/>
      <c r="E319" s="20"/>
      <c r="F319" s="20"/>
      <c r="G319" s="20"/>
      <c r="H319" s="55" t="s">
        <v>34</v>
      </c>
      <c r="I319" s="20"/>
      <c r="J319" s="20"/>
      <c r="K319" s="20"/>
      <c r="L319" s="20"/>
      <c r="M319" s="20"/>
      <c r="N319" s="20"/>
      <c r="O319" s="20"/>
      <c r="P319" s="20"/>
      <c r="Q319" s="20"/>
      <c r="R319" s="20"/>
      <c r="S319" s="15"/>
      <c r="T319" s="15"/>
      <c r="U319" s="15"/>
      <c r="V319" s="15"/>
      <c r="W319" s="15"/>
      <c r="X319" s="15"/>
      <c r="Y319" s="15"/>
      <c r="Z319" s="15"/>
      <c r="AA319" s="15"/>
    </row>
    <row r="320" spans="1:27" ht="25.5">
      <c r="A320" s="273"/>
      <c r="B320" s="76" t="s">
        <v>78</v>
      </c>
      <c r="C320" s="20" t="s">
        <v>18</v>
      </c>
      <c r="D320" s="20" t="s">
        <v>19</v>
      </c>
      <c r="E320" s="20"/>
      <c r="F320" s="20"/>
      <c r="G320" s="20" t="s">
        <v>1712</v>
      </c>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78</v>
      </c>
      <c r="C321" s="20"/>
      <c r="D321" s="20"/>
      <c r="E321" s="20"/>
      <c r="F321" s="20"/>
      <c r="G321" s="20"/>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78</v>
      </c>
      <c r="C322" s="20" t="s">
        <v>18</v>
      </c>
      <c r="D322" s="20" t="s">
        <v>19</v>
      </c>
      <c r="E322" s="20"/>
      <c r="F322" s="20"/>
      <c r="G322" s="20" t="s">
        <v>1713</v>
      </c>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78</v>
      </c>
      <c r="C323" s="20"/>
      <c r="D323" s="20"/>
      <c r="E323" s="20"/>
      <c r="F323" s="20"/>
      <c r="G323" s="20"/>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45681</v>
      </c>
      <c r="B324" s="76" t="s">
        <v>640</v>
      </c>
      <c r="C324" s="20"/>
      <c r="D324" s="20"/>
      <c r="E324" s="20"/>
      <c r="F324" s="20"/>
      <c r="G324" s="20"/>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640</v>
      </c>
      <c r="C325" s="20"/>
      <c r="D325" s="20"/>
      <c r="E325" s="20"/>
      <c r="F325" s="20"/>
      <c r="G325" s="20"/>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640</v>
      </c>
      <c r="C326" s="20"/>
      <c r="D326" s="20"/>
      <c r="E326" s="20"/>
      <c r="F326" s="20"/>
      <c r="G326" s="20"/>
      <c r="H326" s="55" t="s">
        <v>24</v>
      </c>
      <c r="I326" s="20"/>
      <c r="J326" s="20"/>
      <c r="K326" s="20"/>
      <c r="L326" s="20"/>
      <c r="M326" s="20"/>
      <c r="N326" s="20"/>
      <c r="O326" s="20"/>
      <c r="P326" s="20"/>
      <c r="Q326" s="20"/>
      <c r="R326" s="20"/>
      <c r="S326" s="15"/>
      <c r="T326" s="15"/>
      <c r="U326" s="15"/>
      <c r="V326" s="15"/>
      <c r="W326" s="15"/>
      <c r="X326" s="15"/>
      <c r="Y326" s="15"/>
      <c r="Z326" s="15"/>
      <c r="AA326" s="15"/>
    </row>
    <row r="327" spans="1:27" ht="12.75">
      <c r="A327" s="273"/>
      <c r="B327" s="76" t="s">
        <v>640</v>
      </c>
      <c r="C327" s="20"/>
      <c r="D327" s="20"/>
      <c r="E327" s="20"/>
      <c r="F327" s="20"/>
      <c r="G327" s="20"/>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640</v>
      </c>
      <c r="C328" s="20"/>
      <c r="D328" s="20"/>
      <c r="E328" s="20"/>
      <c r="F328" s="20"/>
      <c r="G328" s="20"/>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640</v>
      </c>
      <c r="C329" s="20"/>
      <c r="D329" s="20"/>
      <c r="E329" s="20"/>
      <c r="F329" s="20"/>
      <c r="G329" s="20"/>
      <c r="H329" s="55" t="s">
        <v>27</v>
      </c>
      <c r="I329" s="20"/>
      <c r="J329" s="20"/>
      <c r="K329" s="20"/>
      <c r="L329" s="20"/>
      <c r="M329" s="20"/>
      <c r="N329" s="20"/>
      <c r="O329" s="20"/>
      <c r="P329" s="20"/>
      <c r="Q329" s="20"/>
      <c r="R329" s="20"/>
      <c r="S329" s="15"/>
      <c r="T329" s="15"/>
      <c r="U329" s="15"/>
      <c r="V329" s="15"/>
      <c r="W329" s="15"/>
      <c r="X329" s="15"/>
      <c r="Y329" s="15"/>
      <c r="Z329" s="15"/>
      <c r="AA329" s="15"/>
    </row>
    <row r="330" spans="1:27" ht="280.5">
      <c r="A330" s="273"/>
      <c r="B330" s="76" t="s">
        <v>640</v>
      </c>
      <c r="C330" s="20" t="s">
        <v>41</v>
      </c>
      <c r="D330" s="20" t="s">
        <v>19</v>
      </c>
      <c r="E330" s="20" t="s">
        <v>1714</v>
      </c>
      <c r="F330" s="32" t="s">
        <v>1715</v>
      </c>
      <c r="G330" s="20" t="s">
        <v>1716</v>
      </c>
      <c r="H330" s="55" t="s">
        <v>28</v>
      </c>
      <c r="I330" s="20"/>
      <c r="J330" s="20"/>
      <c r="K330" s="20"/>
      <c r="L330" s="20"/>
      <c r="M330" s="20"/>
      <c r="N330" s="20"/>
      <c r="O330" s="20"/>
      <c r="P330" s="20"/>
      <c r="Q330" s="20"/>
      <c r="R330" s="20"/>
      <c r="S330" s="15"/>
      <c r="T330" s="15"/>
      <c r="U330" s="15"/>
      <c r="V330" s="15"/>
      <c r="W330" s="15"/>
      <c r="X330" s="15"/>
      <c r="Y330" s="15"/>
      <c r="Z330" s="15"/>
      <c r="AA330" s="15"/>
    </row>
    <row r="331" spans="1:27" ht="20.25" customHeight="1">
      <c r="A331" s="273"/>
      <c r="B331" s="76" t="s">
        <v>78</v>
      </c>
      <c r="C331" s="20" t="s">
        <v>41</v>
      </c>
      <c r="D331" s="20" t="s">
        <v>19</v>
      </c>
      <c r="E331" s="20"/>
      <c r="F331" s="20"/>
      <c r="G331" s="20" t="s">
        <v>1717</v>
      </c>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78</v>
      </c>
      <c r="C332" s="20"/>
      <c r="D332" s="20"/>
      <c r="E332" s="20"/>
      <c r="F332" s="20"/>
      <c r="G332" s="20"/>
      <c r="H332" s="55" t="s">
        <v>30</v>
      </c>
      <c r="I332" s="20"/>
      <c r="J332" s="20"/>
      <c r="K332" s="20"/>
      <c r="L332" s="20"/>
      <c r="M332" s="20"/>
      <c r="N332" s="20"/>
      <c r="O332" s="20"/>
      <c r="P332" s="20"/>
      <c r="Q332" s="20"/>
      <c r="R332" s="20"/>
      <c r="S332" s="15"/>
      <c r="T332" s="15"/>
      <c r="U332" s="15"/>
      <c r="V332" s="15"/>
      <c r="W332" s="15"/>
      <c r="X332" s="15"/>
      <c r="Y332" s="15"/>
      <c r="Z332" s="15"/>
      <c r="AA332" s="15"/>
    </row>
    <row r="333" spans="1:27" ht="21.75" customHeight="1">
      <c r="A333" s="273"/>
      <c r="B333" s="76" t="s">
        <v>78</v>
      </c>
      <c r="C333" s="20" t="s">
        <v>18</v>
      </c>
      <c r="D333" s="20" t="s">
        <v>19</v>
      </c>
      <c r="E333" s="20"/>
      <c r="F333" s="20"/>
      <c r="G333" s="20" t="s">
        <v>1718</v>
      </c>
      <c r="H333" s="55" t="s">
        <v>34</v>
      </c>
      <c r="I333" s="20"/>
      <c r="J333" s="20"/>
      <c r="K333" s="20"/>
      <c r="L333" s="20"/>
      <c r="M333" s="20"/>
      <c r="N333" s="20"/>
      <c r="O333" s="20"/>
      <c r="P333" s="20"/>
      <c r="Q333" s="20"/>
      <c r="R333" s="20"/>
      <c r="S333" s="15"/>
      <c r="T333" s="15"/>
      <c r="U333" s="15"/>
      <c r="V333" s="15"/>
      <c r="W333" s="15"/>
      <c r="X333" s="15"/>
      <c r="Y333" s="15"/>
      <c r="Z333" s="15"/>
      <c r="AA333" s="15"/>
    </row>
    <row r="334" spans="1:27" ht="28.5" customHeight="1">
      <c r="A334" s="273"/>
      <c r="B334" s="76" t="s">
        <v>78</v>
      </c>
      <c r="C334" s="20" t="s">
        <v>18</v>
      </c>
      <c r="D334" s="20" t="s">
        <v>19</v>
      </c>
      <c r="E334" s="20"/>
      <c r="F334" s="20"/>
      <c r="G334" s="20" t="s">
        <v>1719</v>
      </c>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78</v>
      </c>
      <c r="C335" s="20"/>
      <c r="D335" s="20"/>
      <c r="E335" s="20"/>
      <c r="F335" s="20"/>
      <c r="G335" s="20"/>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78</v>
      </c>
      <c r="C336" s="20"/>
      <c r="D336" s="20"/>
      <c r="E336" s="20"/>
      <c r="F336" s="20"/>
      <c r="G336" s="20"/>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78</v>
      </c>
      <c r="C337" s="20"/>
      <c r="D337" s="20"/>
      <c r="E337" s="20"/>
      <c r="F337" s="20"/>
      <c r="G337" s="20"/>
      <c r="H337" s="62" t="s">
        <v>38</v>
      </c>
      <c r="I337" s="20"/>
      <c r="J337" s="20"/>
      <c r="K337" s="20"/>
      <c r="L337" s="20"/>
      <c r="M337" s="20"/>
      <c r="N337" s="20"/>
      <c r="O337" s="20"/>
      <c r="P337" s="20"/>
      <c r="Q337" s="20"/>
      <c r="R337" s="20"/>
      <c r="S337" s="15"/>
      <c r="T337" s="15"/>
      <c r="U337" s="15"/>
      <c r="V337" s="15"/>
      <c r="W337" s="15"/>
      <c r="X337" s="15"/>
      <c r="Y337" s="15"/>
      <c r="Z337" s="15"/>
      <c r="AA337" s="15"/>
    </row>
    <row r="338" spans="1:27" ht="63.75">
      <c r="A338" s="272">
        <v>45682</v>
      </c>
      <c r="B338" s="76" t="s">
        <v>640</v>
      </c>
      <c r="C338" s="20" t="s">
        <v>18</v>
      </c>
      <c r="D338" s="20" t="s">
        <v>19</v>
      </c>
      <c r="E338" s="20" t="s">
        <v>1720</v>
      </c>
      <c r="F338" s="20"/>
      <c r="G338" s="20" t="s">
        <v>1721</v>
      </c>
      <c r="H338" s="61" t="s">
        <v>17</v>
      </c>
      <c r="I338" s="20"/>
      <c r="J338" s="20"/>
      <c r="K338" s="20"/>
      <c r="L338" s="20"/>
      <c r="M338" s="20"/>
      <c r="N338" s="20"/>
      <c r="O338" s="20"/>
      <c r="P338" s="20"/>
      <c r="Q338" s="20"/>
      <c r="R338" s="20"/>
      <c r="S338" s="15"/>
      <c r="T338" s="15"/>
      <c r="U338" s="15"/>
      <c r="V338" s="15"/>
      <c r="W338" s="15"/>
      <c r="X338" s="15"/>
      <c r="Y338" s="15"/>
      <c r="Z338" s="15"/>
      <c r="AA338" s="15"/>
    </row>
    <row r="339" spans="1:27" ht="89.25">
      <c r="A339" s="273"/>
      <c r="B339" s="76" t="s">
        <v>640</v>
      </c>
      <c r="C339" s="20" t="s">
        <v>54</v>
      </c>
      <c r="D339" s="20" t="s">
        <v>19</v>
      </c>
      <c r="E339" s="20" t="s">
        <v>1722</v>
      </c>
      <c r="F339" s="20"/>
      <c r="G339" s="20" t="s">
        <v>1723</v>
      </c>
      <c r="H339" s="55" t="s">
        <v>22</v>
      </c>
      <c r="I339" s="20"/>
      <c r="J339" s="20"/>
      <c r="K339" s="20"/>
      <c r="L339" s="20"/>
      <c r="M339" s="20"/>
      <c r="N339" s="20"/>
      <c r="O339" s="20"/>
      <c r="P339" s="20"/>
      <c r="Q339" s="20"/>
      <c r="R339" s="20"/>
      <c r="S339" s="15"/>
      <c r="T339" s="15"/>
      <c r="U339" s="15"/>
      <c r="V339" s="15"/>
      <c r="W339" s="15"/>
      <c r="X339" s="15"/>
      <c r="Y339" s="15"/>
      <c r="Z339" s="15"/>
      <c r="AA339" s="15"/>
    </row>
    <row r="340" spans="1:27" ht="140.25">
      <c r="A340" s="273"/>
      <c r="B340" s="76" t="s">
        <v>640</v>
      </c>
      <c r="C340" s="20" t="s">
        <v>18</v>
      </c>
      <c r="D340" s="20" t="s">
        <v>19</v>
      </c>
      <c r="E340" s="20" t="s">
        <v>1724</v>
      </c>
      <c r="F340" s="20"/>
      <c r="G340" s="20" t="s">
        <v>1725</v>
      </c>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640</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640</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204">
      <c r="A343" s="273"/>
      <c r="B343" s="76" t="s">
        <v>1119</v>
      </c>
      <c r="C343" s="20" t="s">
        <v>41</v>
      </c>
      <c r="D343" s="20" t="s">
        <v>19</v>
      </c>
      <c r="E343" s="20" t="s">
        <v>1726</v>
      </c>
      <c r="F343" s="20"/>
      <c r="G343" s="20" t="s">
        <v>1727</v>
      </c>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1119</v>
      </c>
      <c r="C344" s="20"/>
      <c r="D344" s="20"/>
      <c r="E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1119</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1119</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1119</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1119</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1119</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293.25">
      <c r="A350" s="273"/>
      <c r="B350" s="76" t="s">
        <v>1119</v>
      </c>
      <c r="C350" s="20" t="s">
        <v>154</v>
      </c>
      <c r="D350" s="20" t="s">
        <v>19</v>
      </c>
      <c r="E350" s="20"/>
      <c r="F350" s="20" t="s">
        <v>1728</v>
      </c>
      <c r="G350" s="20" t="s">
        <v>1729</v>
      </c>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1119</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45683</v>
      </c>
      <c r="B352" s="76" t="s">
        <v>640</v>
      </c>
      <c r="C352" s="20"/>
      <c r="D352" s="20"/>
      <c r="E352" s="20"/>
      <c r="F352" s="20"/>
      <c r="G352" s="20"/>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640</v>
      </c>
      <c r="C353" s="20"/>
      <c r="D353" s="20"/>
      <c r="E353" s="20"/>
      <c r="F353" s="20"/>
      <c r="G353" s="20"/>
      <c r="H353" s="55" t="s">
        <v>22</v>
      </c>
      <c r="I353" s="20"/>
      <c r="J353" s="20"/>
      <c r="K353" s="20"/>
      <c r="L353" s="20"/>
      <c r="M353" s="20"/>
      <c r="N353" s="20"/>
      <c r="O353" s="20"/>
      <c r="P353" s="20"/>
      <c r="Q353" s="20"/>
      <c r="R353" s="20"/>
      <c r="S353" s="15"/>
      <c r="T353" s="15"/>
      <c r="U353" s="15"/>
      <c r="V353" s="15"/>
      <c r="W353" s="15"/>
      <c r="X353" s="15"/>
      <c r="Y353" s="15"/>
      <c r="Z353" s="15"/>
      <c r="AA353" s="15"/>
    </row>
    <row r="354" spans="1:27" ht="12.75">
      <c r="A354" s="273"/>
      <c r="B354" s="76" t="s">
        <v>640</v>
      </c>
      <c r="C354" s="20"/>
      <c r="D354" s="20"/>
      <c r="E354" s="20"/>
      <c r="F354" s="20"/>
      <c r="G354" s="20"/>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640</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1119</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1119</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1119</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38.25">
      <c r="A359" s="273"/>
      <c r="B359" s="76" t="s">
        <v>78</v>
      </c>
      <c r="C359" s="20" t="s">
        <v>41</v>
      </c>
      <c r="D359" s="20" t="s">
        <v>19</v>
      </c>
      <c r="E359" s="20"/>
      <c r="F359" s="20"/>
      <c r="G359" s="20" t="s">
        <v>1730</v>
      </c>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78</v>
      </c>
      <c r="C360" s="20"/>
      <c r="D360" s="20"/>
      <c r="E360" s="20"/>
      <c r="F360" s="20"/>
      <c r="G360" s="20"/>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78</v>
      </c>
      <c r="C361" s="20"/>
      <c r="D361" s="20"/>
      <c r="E361" s="20"/>
      <c r="F361" s="20"/>
      <c r="G361" s="20"/>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78</v>
      </c>
      <c r="C362" s="20"/>
      <c r="D362" s="20"/>
      <c r="E362" s="20"/>
      <c r="F362" s="20"/>
      <c r="G362" s="20"/>
      <c r="H362" s="55" t="s">
        <v>35</v>
      </c>
      <c r="I362" s="20"/>
      <c r="J362" s="20"/>
      <c r="K362" s="20"/>
      <c r="L362" s="20"/>
      <c r="M362" s="20"/>
      <c r="N362" s="20"/>
      <c r="O362" s="20"/>
      <c r="P362" s="20"/>
      <c r="Q362" s="20"/>
      <c r="R362" s="20"/>
      <c r="S362" s="15"/>
      <c r="T362" s="15"/>
      <c r="U362" s="15"/>
      <c r="V362" s="15"/>
      <c r="W362" s="15"/>
      <c r="X362" s="15"/>
      <c r="Y362" s="15"/>
      <c r="Z362" s="15"/>
      <c r="AA362" s="15"/>
    </row>
    <row r="363" spans="1:27" ht="23.25" customHeight="1">
      <c r="A363" s="273"/>
      <c r="B363" s="76" t="s">
        <v>78</v>
      </c>
      <c r="C363" s="20" t="s">
        <v>41</v>
      </c>
      <c r="D363" s="20" t="s">
        <v>19</v>
      </c>
      <c r="E363" s="20"/>
      <c r="F363" s="20"/>
      <c r="G363" s="20" t="s">
        <v>1731</v>
      </c>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78</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45684</v>
      </c>
      <c r="B366" s="76" t="s">
        <v>640</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640</v>
      </c>
      <c r="C367" s="20" t="s">
        <v>41</v>
      </c>
      <c r="D367" s="20" t="s">
        <v>19</v>
      </c>
      <c r="E367" s="20" t="s">
        <v>1732</v>
      </c>
      <c r="F367" s="32" t="s">
        <v>1733</v>
      </c>
      <c r="G367" s="20" t="s">
        <v>1734</v>
      </c>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640</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640</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640</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522</v>
      </c>
      <c r="C371" s="20" t="s">
        <v>18</v>
      </c>
      <c r="D371" s="20" t="s">
        <v>19</v>
      </c>
      <c r="E371" s="20"/>
      <c r="F371" s="20"/>
      <c r="G371" s="76" t="s">
        <v>1735</v>
      </c>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522</v>
      </c>
      <c r="C372" s="20" t="s">
        <v>18</v>
      </c>
      <c r="D372" s="20" t="s">
        <v>19</v>
      </c>
      <c r="E372" s="20"/>
      <c r="F372" s="20"/>
      <c r="G372" s="76" t="s">
        <v>1736</v>
      </c>
      <c r="H372" s="55" t="s">
        <v>28</v>
      </c>
      <c r="I372" s="20"/>
      <c r="J372" s="20"/>
      <c r="K372" s="20"/>
      <c r="L372" s="20"/>
      <c r="M372" s="20"/>
      <c r="N372" s="20"/>
      <c r="O372" s="20"/>
      <c r="P372" s="20"/>
      <c r="Q372" s="20"/>
      <c r="R372" s="20"/>
      <c r="S372" s="15"/>
      <c r="T372" s="15"/>
      <c r="U372" s="15"/>
      <c r="V372" s="15"/>
      <c r="W372" s="15"/>
      <c r="X372" s="15"/>
      <c r="Y372" s="15"/>
      <c r="Z372" s="15"/>
      <c r="AA372" s="15"/>
    </row>
    <row r="373" spans="1:27" ht="12.75">
      <c r="A373" s="273"/>
      <c r="B373" s="76" t="s">
        <v>522</v>
      </c>
      <c r="C373" s="20" t="s">
        <v>18</v>
      </c>
      <c r="D373" s="20" t="s">
        <v>19</v>
      </c>
      <c r="E373" s="76" t="s">
        <v>1737</v>
      </c>
      <c r="F373" s="20"/>
      <c r="G373" s="76" t="s">
        <v>1738</v>
      </c>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522</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522</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522</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522</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522</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522</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2.75">
      <c r="A380" s="272">
        <v>45685</v>
      </c>
      <c r="B380" s="76" t="s">
        <v>640</v>
      </c>
      <c r="C380" s="20"/>
      <c r="D380" s="20"/>
      <c r="E380" s="20"/>
      <c r="F380" s="20"/>
      <c r="G380" s="20"/>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640</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640</v>
      </c>
      <c r="C382" s="20"/>
      <c r="D382" s="20"/>
      <c r="E382" s="20"/>
      <c r="F382" s="20"/>
      <c r="G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640</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1119</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25.5">
      <c r="A385" s="273"/>
      <c r="B385" s="76" t="s">
        <v>1119</v>
      </c>
      <c r="C385" s="20" t="s">
        <v>18</v>
      </c>
      <c r="D385" s="20" t="s">
        <v>19</v>
      </c>
      <c r="E385" s="20"/>
      <c r="F385" s="20"/>
      <c r="G385" s="20" t="s">
        <v>1739</v>
      </c>
      <c r="H385" s="55" t="s">
        <v>27</v>
      </c>
      <c r="I385" s="20"/>
      <c r="J385" s="20"/>
      <c r="K385" s="20"/>
      <c r="L385" s="20"/>
      <c r="M385" s="20"/>
      <c r="N385" s="20"/>
      <c r="O385" s="20"/>
      <c r="P385" s="20"/>
      <c r="Q385" s="20"/>
      <c r="R385" s="20"/>
      <c r="S385" s="15"/>
      <c r="T385" s="15"/>
      <c r="U385" s="15"/>
      <c r="V385" s="15"/>
      <c r="W385" s="15"/>
      <c r="X385" s="15"/>
      <c r="Y385" s="15"/>
      <c r="Z385" s="15"/>
      <c r="AA385" s="15"/>
    </row>
    <row r="386" spans="1:27" ht="89.25">
      <c r="A386" s="273"/>
      <c r="B386" s="76" t="s">
        <v>1119</v>
      </c>
      <c r="C386" s="20" t="s">
        <v>18</v>
      </c>
      <c r="D386" s="20" t="s">
        <v>19</v>
      </c>
      <c r="E386" s="20"/>
      <c r="F386" s="32" t="s">
        <v>1740</v>
      </c>
      <c r="G386" s="76" t="s">
        <v>1741</v>
      </c>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1119</v>
      </c>
      <c r="C387" s="20" t="s">
        <v>68</v>
      </c>
      <c r="D387" s="20" t="s">
        <v>19</v>
      </c>
      <c r="E387" s="20"/>
      <c r="F387" s="20" t="s">
        <v>1742</v>
      </c>
      <c r="G387" s="20" t="s">
        <v>1743</v>
      </c>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1119</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78</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28.5" customHeight="1">
      <c r="A390" s="273"/>
      <c r="B390" s="76" t="s">
        <v>78</v>
      </c>
      <c r="C390" s="20" t="s">
        <v>18</v>
      </c>
      <c r="D390" s="20" t="s">
        <v>19</v>
      </c>
      <c r="E390" s="20"/>
      <c r="F390" s="20"/>
      <c r="G390" s="20" t="s">
        <v>1744</v>
      </c>
      <c r="H390" s="55" t="s">
        <v>35</v>
      </c>
      <c r="I390" s="20"/>
      <c r="J390" s="20"/>
      <c r="K390" s="20"/>
      <c r="L390" s="20"/>
      <c r="M390" s="20"/>
      <c r="N390" s="20"/>
      <c r="O390" s="20"/>
      <c r="P390" s="20"/>
      <c r="Q390" s="20"/>
      <c r="R390" s="20"/>
      <c r="S390" s="15"/>
      <c r="T390" s="15"/>
      <c r="U390" s="15"/>
      <c r="V390" s="15"/>
      <c r="W390" s="15"/>
      <c r="X390" s="15"/>
      <c r="Y390" s="15"/>
      <c r="Z390" s="15"/>
      <c r="AA390" s="15"/>
    </row>
    <row r="391" spans="1:27" ht="27.75" customHeight="1">
      <c r="A391" s="273"/>
      <c r="B391" s="76" t="s">
        <v>78</v>
      </c>
      <c r="C391" s="20" t="s">
        <v>18</v>
      </c>
      <c r="D391" s="20" t="s">
        <v>19</v>
      </c>
      <c r="E391" s="20"/>
      <c r="F391" s="20"/>
      <c r="G391" s="20" t="s">
        <v>1745</v>
      </c>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78</v>
      </c>
      <c r="C392" s="20" t="s">
        <v>18</v>
      </c>
      <c r="D392" s="20" t="s">
        <v>19</v>
      </c>
      <c r="E392" s="20"/>
      <c r="F392" s="20"/>
      <c r="G392" s="20" t="s">
        <v>1746</v>
      </c>
      <c r="H392" s="55" t="s">
        <v>37</v>
      </c>
      <c r="I392" s="20"/>
      <c r="J392" s="20"/>
      <c r="K392" s="20"/>
      <c r="L392" s="20"/>
      <c r="M392" s="20"/>
      <c r="N392" s="20"/>
      <c r="O392" s="20"/>
      <c r="P392" s="20"/>
      <c r="Q392" s="20"/>
      <c r="R392" s="20"/>
      <c r="S392" s="15"/>
      <c r="T392" s="15"/>
      <c r="U392" s="15"/>
      <c r="V392" s="15"/>
      <c r="W392" s="15"/>
      <c r="X392" s="15"/>
      <c r="Y392" s="15"/>
      <c r="Z392" s="15"/>
      <c r="AA392" s="15"/>
    </row>
    <row r="393" spans="1:27" ht="27.75" customHeight="1">
      <c r="A393" s="274"/>
      <c r="B393" s="76" t="s">
        <v>78</v>
      </c>
      <c r="C393" s="20" t="s">
        <v>102</v>
      </c>
      <c r="D393" s="20" t="s">
        <v>19</v>
      </c>
      <c r="E393" s="20"/>
      <c r="F393" s="20"/>
      <c r="G393" s="20" t="s">
        <v>1747</v>
      </c>
      <c r="H393" s="62" t="s">
        <v>38</v>
      </c>
      <c r="I393" s="20"/>
      <c r="J393" s="20"/>
      <c r="K393" s="20"/>
      <c r="L393" s="20"/>
      <c r="M393" s="20"/>
      <c r="N393" s="20"/>
      <c r="O393" s="20"/>
      <c r="P393" s="20"/>
      <c r="Q393" s="20"/>
      <c r="R393" s="20"/>
      <c r="S393" s="15"/>
      <c r="T393" s="15"/>
      <c r="U393" s="15"/>
      <c r="V393" s="15"/>
      <c r="W393" s="15"/>
      <c r="X393" s="15"/>
      <c r="Y393" s="15"/>
      <c r="Z393" s="15"/>
      <c r="AA393" s="15"/>
    </row>
    <row r="394" spans="1:27" ht="25.5">
      <c r="A394" s="272">
        <v>45686</v>
      </c>
      <c r="B394" s="76" t="s">
        <v>78</v>
      </c>
      <c r="C394" s="20" t="s">
        <v>102</v>
      </c>
      <c r="D394" s="20" t="s">
        <v>19</v>
      </c>
      <c r="E394" s="20"/>
      <c r="F394" s="20"/>
      <c r="G394" s="20" t="s">
        <v>1748</v>
      </c>
      <c r="H394" s="61" t="s">
        <v>17</v>
      </c>
      <c r="I394" s="20"/>
      <c r="J394" s="20"/>
      <c r="K394" s="20"/>
      <c r="L394" s="20"/>
      <c r="M394" s="20"/>
      <c r="N394" s="20"/>
      <c r="O394" s="20"/>
      <c r="P394" s="20"/>
      <c r="Q394" s="20"/>
      <c r="R394" s="20"/>
      <c r="S394" s="15"/>
      <c r="T394" s="15"/>
      <c r="U394" s="15"/>
      <c r="V394" s="15"/>
      <c r="W394" s="15"/>
      <c r="X394" s="15"/>
      <c r="Y394" s="15"/>
      <c r="Z394" s="15"/>
      <c r="AA394" s="15"/>
    </row>
    <row r="395" spans="1:27" ht="51">
      <c r="A395" s="273"/>
      <c r="B395" s="76" t="s">
        <v>78</v>
      </c>
      <c r="C395" s="20" t="s">
        <v>102</v>
      </c>
      <c r="D395" s="20" t="s">
        <v>19</v>
      </c>
      <c r="E395" s="20"/>
      <c r="F395" s="20"/>
      <c r="G395" s="20" t="s">
        <v>1749</v>
      </c>
      <c r="H395" s="55" t="s">
        <v>22</v>
      </c>
      <c r="I395" s="20"/>
      <c r="J395" s="20"/>
      <c r="K395" s="20"/>
      <c r="L395" s="20"/>
      <c r="M395" s="20"/>
      <c r="N395" s="20"/>
      <c r="O395" s="20"/>
      <c r="P395" s="20"/>
      <c r="Q395" s="20"/>
      <c r="R395" s="20"/>
      <c r="S395" s="15"/>
      <c r="T395" s="15"/>
      <c r="U395" s="15"/>
      <c r="V395" s="15"/>
      <c r="W395" s="15"/>
      <c r="X395" s="15"/>
      <c r="Y395" s="15"/>
      <c r="Z395" s="15"/>
      <c r="AA395" s="15"/>
    </row>
    <row r="396" spans="1:27" ht="21" customHeight="1">
      <c r="A396" s="273"/>
      <c r="B396" s="76" t="s">
        <v>78</v>
      </c>
      <c r="C396" s="20" t="s">
        <v>102</v>
      </c>
      <c r="D396" s="20" t="s">
        <v>19</v>
      </c>
      <c r="E396" s="20"/>
      <c r="F396" s="20"/>
      <c r="G396" s="20" t="s">
        <v>1750</v>
      </c>
      <c r="H396" s="55" t="s">
        <v>24</v>
      </c>
      <c r="I396" s="20"/>
      <c r="J396" s="20"/>
      <c r="K396" s="20"/>
      <c r="L396" s="20"/>
      <c r="M396" s="20"/>
      <c r="N396" s="20"/>
      <c r="O396" s="20"/>
      <c r="P396" s="20"/>
      <c r="Q396" s="20"/>
      <c r="R396" s="20"/>
      <c r="S396" s="15"/>
      <c r="T396" s="15"/>
      <c r="U396" s="15"/>
      <c r="V396" s="15"/>
      <c r="W396" s="15"/>
      <c r="X396" s="15"/>
      <c r="Y396" s="15"/>
      <c r="Z396" s="15"/>
      <c r="AA396" s="15"/>
    </row>
    <row r="397" spans="1:27" ht="21.75" customHeight="1">
      <c r="A397" s="273"/>
      <c r="B397" s="76" t="s">
        <v>78</v>
      </c>
      <c r="C397" s="20" t="s">
        <v>102</v>
      </c>
      <c r="D397" s="20" t="s">
        <v>19</v>
      </c>
      <c r="E397" s="20"/>
      <c r="F397" s="20"/>
      <c r="G397" s="20" t="s">
        <v>1751</v>
      </c>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1119</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53">
      <c r="A399" s="273"/>
      <c r="B399" s="76" t="s">
        <v>1119</v>
      </c>
      <c r="C399" s="20" t="s">
        <v>18</v>
      </c>
      <c r="D399" s="20" t="s">
        <v>19</v>
      </c>
      <c r="E399" s="20"/>
      <c r="F399" s="20"/>
      <c r="G399" s="20" t="s">
        <v>1752</v>
      </c>
      <c r="H399" s="55" t="s">
        <v>27</v>
      </c>
      <c r="I399" s="20"/>
      <c r="J399" s="20"/>
      <c r="K399" s="20"/>
      <c r="L399" s="20"/>
      <c r="M399" s="20"/>
      <c r="N399" s="20"/>
      <c r="O399" s="20"/>
      <c r="P399" s="20"/>
      <c r="Q399" s="20"/>
      <c r="R399" s="20"/>
      <c r="S399" s="15"/>
      <c r="T399" s="15"/>
      <c r="U399" s="15"/>
      <c r="V399" s="15"/>
      <c r="W399" s="15"/>
      <c r="X399" s="15"/>
      <c r="Y399" s="15"/>
      <c r="Z399" s="15"/>
      <c r="AA399" s="15"/>
    </row>
    <row r="400" spans="1:27" ht="38.25">
      <c r="A400" s="273"/>
      <c r="B400" s="76" t="s">
        <v>1119</v>
      </c>
      <c r="C400" s="20" t="s">
        <v>102</v>
      </c>
      <c r="D400" s="20" t="s">
        <v>19</v>
      </c>
      <c r="E400" s="20" t="s">
        <v>1753</v>
      </c>
      <c r="F400" s="20"/>
      <c r="G400" s="20" t="s">
        <v>1754</v>
      </c>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1119</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78</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78</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8" customHeight="1">
      <c r="A404" s="273"/>
      <c r="B404" s="76" t="s">
        <v>78</v>
      </c>
      <c r="C404" s="20" t="s">
        <v>102</v>
      </c>
      <c r="D404" s="20" t="s">
        <v>19</v>
      </c>
      <c r="E404" s="20"/>
      <c r="F404" s="20"/>
      <c r="G404" s="20" t="s">
        <v>1755</v>
      </c>
      <c r="H404" s="55" t="s">
        <v>35</v>
      </c>
      <c r="I404" s="20"/>
      <c r="J404" s="20"/>
      <c r="K404" s="20"/>
      <c r="L404" s="20"/>
      <c r="M404" s="20"/>
      <c r="N404" s="20"/>
      <c r="O404" s="20"/>
      <c r="P404" s="20"/>
      <c r="Q404" s="20"/>
      <c r="R404" s="20"/>
      <c r="S404" s="15"/>
      <c r="T404" s="15"/>
      <c r="U404" s="15"/>
      <c r="V404" s="15"/>
      <c r="W404" s="15"/>
      <c r="X404" s="15"/>
      <c r="Y404" s="15"/>
      <c r="Z404" s="15"/>
      <c r="AA404" s="15"/>
    </row>
    <row r="405" spans="1:27" ht="21" customHeight="1">
      <c r="A405" s="273"/>
      <c r="B405" s="76" t="s">
        <v>78</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78</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5.75" customHeight="1">
      <c r="A407" s="274"/>
      <c r="B407" s="76" t="s">
        <v>78</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45687</v>
      </c>
      <c r="B408" s="76" t="s">
        <v>640</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640</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640</v>
      </c>
      <c r="C410" s="20" t="s">
        <v>399</v>
      </c>
      <c r="D410" s="50" t="s">
        <v>19</v>
      </c>
      <c r="E410" s="50"/>
      <c r="F410" s="104" t="s">
        <v>1756</v>
      </c>
      <c r="G410" s="20" t="s">
        <v>1757</v>
      </c>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640</v>
      </c>
      <c r="C411" s="20"/>
      <c r="D411" s="50"/>
      <c r="E411" s="50"/>
      <c r="F411" s="50"/>
      <c r="G411" s="20"/>
      <c r="H411" s="55" t="s">
        <v>25</v>
      </c>
      <c r="I411" s="20"/>
      <c r="J411" s="20"/>
      <c r="K411" s="20"/>
      <c r="L411" s="20"/>
      <c r="M411" s="20"/>
      <c r="N411" s="20"/>
      <c r="O411" s="20"/>
      <c r="P411" s="20"/>
      <c r="Q411" s="20"/>
      <c r="R411" s="20"/>
      <c r="S411" s="15"/>
      <c r="T411" s="15"/>
      <c r="U411" s="15"/>
      <c r="V411" s="15"/>
      <c r="W411" s="15"/>
      <c r="X411" s="15"/>
      <c r="Y411" s="15"/>
      <c r="Z411" s="15"/>
      <c r="AA411" s="15"/>
    </row>
    <row r="412" spans="1:27" ht="51">
      <c r="A412" s="273"/>
      <c r="B412" s="76" t="s">
        <v>1119</v>
      </c>
      <c r="C412" s="20" t="s">
        <v>18</v>
      </c>
      <c r="D412" s="50" t="s">
        <v>19</v>
      </c>
      <c r="E412" s="50"/>
      <c r="F412" s="147" t="s">
        <v>1758</v>
      </c>
      <c r="G412" s="20" t="s">
        <v>1759</v>
      </c>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1119</v>
      </c>
      <c r="C413" s="20"/>
      <c r="D413" s="50"/>
      <c r="E413" s="50"/>
      <c r="F413" s="50"/>
      <c r="G413" s="20"/>
      <c r="H413" s="55" t="s">
        <v>27</v>
      </c>
      <c r="I413" s="20"/>
      <c r="J413" s="20"/>
      <c r="K413" s="20"/>
      <c r="L413" s="20"/>
      <c r="M413" s="20"/>
      <c r="N413" s="20"/>
      <c r="O413" s="20"/>
      <c r="P413" s="20"/>
      <c r="Q413" s="20"/>
      <c r="R413" s="20"/>
      <c r="S413" s="15"/>
      <c r="T413" s="15"/>
      <c r="U413" s="15"/>
      <c r="V413" s="15"/>
      <c r="W413" s="15"/>
      <c r="X413" s="15"/>
      <c r="Y413" s="15"/>
      <c r="Z413" s="15"/>
      <c r="AA413" s="15"/>
    </row>
    <row r="414" spans="1:27" ht="38.25">
      <c r="A414" s="273"/>
      <c r="B414" s="76" t="s">
        <v>1119</v>
      </c>
      <c r="C414" s="20" t="s">
        <v>18</v>
      </c>
      <c r="D414" s="50" t="s">
        <v>19</v>
      </c>
      <c r="F414" s="147" t="s">
        <v>1760</v>
      </c>
      <c r="G414" s="20" t="s">
        <v>1761</v>
      </c>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1119</v>
      </c>
      <c r="C415" s="20"/>
      <c r="D415" s="50"/>
      <c r="E415" s="50"/>
      <c r="F415" s="50"/>
      <c r="G415" s="20"/>
      <c r="H415" s="55" t="s">
        <v>29</v>
      </c>
      <c r="I415" s="20"/>
      <c r="J415" s="20"/>
      <c r="K415" s="20"/>
      <c r="L415" s="20"/>
      <c r="M415" s="20"/>
      <c r="N415" s="20"/>
      <c r="O415" s="20"/>
      <c r="P415" s="20"/>
      <c r="Q415" s="20"/>
      <c r="R415" s="20"/>
      <c r="S415" s="15"/>
      <c r="T415" s="15"/>
      <c r="U415" s="15"/>
      <c r="V415" s="15"/>
      <c r="W415" s="15"/>
      <c r="X415" s="15"/>
      <c r="Y415" s="15"/>
      <c r="Z415" s="15"/>
      <c r="AA415" s="15"/>
    </row>
    <row r="416" spans="1:27" ht="24.75" customHeight="1">
      <c r="A416" s="273"/>
      <c r="B416" s="76" t="s">
        <v>78</v>
      </c>
      <c r="C416" s="20" t="s">
        <v>41</v>
      </c>
      <c r="D416" s="50" t="s">
        <v>31</v>
      </c>
      <c r="E416" s="50"/>
      <c r="F416" s="50"/>
      <c r="G416" s="20" t="s">
        <v>1762</v>
      </c>
      <c r="H416" s="55" t="s">
        <v>30</v>
      </c>
      <c r="I416" s="20"/>
      <c r="J416" s="20"/>
      <c r="K416" s="20"/>
      <c r="L416" s="20"/>
      <c r="M416" s="20"/>
      <c r="N416" s="20"/>
      <c r="O416" s="20"/>
      <c r="P416" s="20"/>
      <c r="Q416" s="20"/>
      <c r="R416" s="20"/>
      <c r="S416" s="15"/>
      <c r="T416" s="15"/>
      <c r="U416" s="15"/>
      <c r="V416" s="15"/>
      <c r="W416" s="15"/>
      <c r="X416" s="15"/>
      <c r="Y416" s="15"/>
      <c r="Z416" s="15"/>
      <c r="AA416" s="15"/>
    </row>
    <row r="417" spans="1:27" ht="25.5">
      <c r="A417" s="273"/>
      <c r="B417" s="76" t="s">
        <v>78</v>
      </c>
      <c r="C417" s="20" t="s">
        <v>18</v>
      </c>
      <c r="D417" s="50" t="s">
        <v>19</v>
      </c>
      <c r="E417" s="50"/>
      <c r="F417" s="50"/>
      <c r="G417" s="20" t="s">
        <v>1763</v>
      </c>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78</v>
      </c>
      <c r="C418" s="20"/>
      <c r="D418" s="50"/>
      <c r="E418" s="50"/>
      <c r="F418" s="50"/>
      <c r="G418" s="20"/>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76" t="s">
        <v>78</v>
      </c>
      <c r="C419" s="20"/>
      <c r="D419" s="50"/>
      <c r="E419" s="50"/>
      <c r="F419" s="50"/>
      <c r="G419" s="20"/>
      <c r="H419" s="55" t="s">
        <v>36</v>
      </c>
      <c r="I419" s="20"/>
      <c r="J419" s="20"/>
      <c r="K419" s="20"/>
      <c r="L419" s="20"/>
      <c r="M419" s="20"/>
      <c r="N419" s="20"/>
      <c r="O419" s="20"/>
      <c r="P419" s="20"/>
      <c r="Q419" s="20"/>
      <c r="R419" s="20"/>
      <c r="S419" s="15"/>
      <c r="T419" s="15"/>
      <c r="U419" s="15"/>
      <c r="V419" s="15"/>
      <c r="W419" s="15"/>
      <c r="X419" s="15"/>
      <c r="Y419" s="15"/>
      <c r="Z419" s="15"/>
      <c r="AA419" s="15"/>
    </row>
    <row r="420" spans="1:27" ht="22.5" customHeight="1">
      <c r="A420" s="273"/>
      <c r="B420" s="76" t="s">
        <v>78</v>
      </c>
      <c r="C420" s="20" t="s">
        <v>18</v>
      </c>
      <c r="D420" s="50" t="s">
        <v>19</v>
      </c>
      <c r="E420" s="50"/>
      <c r="F420" s="50"/>
      <c r="G420" s="20" t="s">
        <v>1764</v>
      </c>
      <c r="H420" s="55" t="s">
        <v>37</v>
      </c>
      <c r="I420" s="20"/>
      <c r="J420" s="20"/>
      <c r="K420" s="20"/>
      <c r="L420" s="20"/>
      <c r="M420" s="20"/>
      <c r="N420" s="20"/>
      <c r="O420" s="20"/>
      <c r="P420" s="20"/>
      <c r="Q420" s="20"/>
      <c r="R420" s="20"/>
      <c r="S420" s="15"/>
      <c r="T420" s="15"/>
      <c r="U420" s="15"/>
      <c r="V420" s="15"/>
      <c r="W420" s="15"/>
      <c r="X420" s="15"/>
      <c r="Y420" s="15"/>
      <c r="Z420" s="15"/>
      <c r="AA420" s="15"/>
    </row>
    <row r="421" spans="1:27" ht="18.75" customHeight="1">
      <c r="A421" s="274"/>
      <c r="B421" s="76" t="s">
        <v>78</v>
      </c>
      <c r="C421" s="20" t="s">
        <v>41</v>
      </c>
      <c r="D421" s="50" t="s">
        <v>19</v>
      </c>
      <c r="E421" s="50"/>
      <c r="F421" s="50"/>
      <c r="G421" s="20" t="s">
        <v>1765</v>
      </c>
      <c r="H421" s="98" t="s">
        <v>38</v>
      </c>
      <c r="I421" s="20"/>
      <c r="J421" s="20"/>
      <c r="K421" s="20"/>
      <c r="L421" s="20"/>
      <c r="M421" s="20"/>
      <c r="N421" s="20"/>
      <c r="O421" s="20"/>
      <c r="P421" s="20"/>
      <c r="Q421" s="20"/>
      <c r="R421" s="20"/>
      <c r="S421" s="15"/>
      <c r="T421" s="15"/>
      <c r="U421" s="15"/>
      <c r="V421" s="15"/>
      <c r="W421" s="15"/>
      <c r="X421" s="15"/>
      <c r="Y421" s="15"/>
      <c r="Z421" s="15"/>
      <c r="AA421" s="15"/>
    </row>
    <row r="422" spans="1:27" ht="12.75">
      <c r="A422" s="272">
        <v>45688</v>
      </c>
      <c r="B422" s="76" t="s">
        <v>640</v>
      </c>
      <c r="C422" s="20"/>
      <c r="D422" s="20"/>
      <c r="E422" s="20"/>
      <c r="F422" s="20"/>
      <c r="G422" s="20"/>
      <c r="H422" s="61" t="s">
        <v>17</v>
      </c>
      <c r="I422" s="20"/>
      <c r="J422" s="20"/>
      <c r="K422" s="20"/>
      <c r="L422" s="20"/>
      <c r="M422" s="20"/>
      <c r="N422" s="20"/>
      <c r="O422" s="20"/>
      <c r="P422" s="20"/>
      <c r="Q422" s="20"/>
      <c r="R422" s="20"/>
      <c r="S422" s="15"/>
      <c r="T422" s="15"/>
      <c r="U422" s="15"/>
      <c r="V422" s="15"/>
      <c r="W422" s="15"/>
      <c r="X422" s="15"/>
      <c r="Y422" s="15"/>
      <c r="Z422" s="15"/>
      <c r="AA422" s="15"/>
    </row>
    <row r="423" spans="1:27" ht="89.25">
      <c r="A423" s="273"/>
      <c r="B423" s="76" t="s">
        <v>640</v>
      </c>
      <c r="C423" s="20" t="s">
        <v>18</v>
      </c>
      <c r="D423" s="20" t="s">
        <v>19</v>
      </c>
      <c r="E423" s="20"/>
      <c r="F423" s="32" t="s">
        <v>1766</v>
      </c>
      <c r="G423" s="20" t="s">
        <v>1767</v>
      </c>
      <c r="H423" s="55" t="s">
        <v>22</v>
      </c>
      <c r="I423" s="20"/>
      <c r="J423" s="20"/>
      <c r="K423" s="20"/>
      <c r="L423" s="20"/>
      <c r="M423" s="20"/>
      <c r="N423" s="20"/>
      <c r="O423" s="20"/>
      <c r="P423" s="20"/>
      <c r="Q423" s="20"/>
      <c r="R423" s="20"/>
      <c r="S423" s="15"/>
      <c r="T423" s="15"/>
      <c r="U423" s="15"/>
      <c r="V423" s="15"/>
      <c r="W423" s="15"/>
      <c r="X423" s="15"/>
      <c r="Y423" s="15"/>
      <c r="Z423" s="15"/>
      <c r="AA423" s="15"/>
    </row>
    <row r="424" spans="1:27" ht="12.75">
      <c r="A424" s="273"/>
      <c r="B424" s="76" t="s">
        <v>640</v>
      </c>
      <c r="C424" s="20"/>
      <c r="D424" s="20"/>
      <c r="E424" s="20"/>
      <c r="F424" s="20"/>
      <c r="G424" s="20"/>
      <c r="H424" s="55" t="s">
        <v>24</v>
      </c>
      <c r="I424" s="20"/>
      <c r="J424" s="20"/>
      <c r="K424" s="20"/>
      <c r="L424" s="20"/>
      <c r="M424" s="20"/>
      <c r="N424" s="20"/>
      <c r="O424" s="20"/>
      <c r="P424" s="20"/>
      <c r="Q424" s="20"/>
      <c r="R424" s="20"/>
      <c r="S424" s="15"/>
      <c r="T424" s="15"/>
      <c r="U424" s="15"/>
      <c r="V424" s="15"/>
      <c r="W424" s="15"/>
      <c r="X424" s="15"/>
      <c r="Y424" s="15"/>
      <c r="Z424" s="15"/>
      <c r="AA424" s="15"/>
    </row>
    <row r="425" spans="1:27" ht="12.75">
      <c r="A425" s="273"/>
      <c r="B425" s="76" t="s">
        <v>640</v>
      </c>
      <c r="C425" s="20"/>
      <c r="D425" s="20"/>
      <c r="E425" s="20"/>
      <c r="F425" s="20"/>
      <c r="G425" s="20"/>
      <c r="H425" s="55" t="s">
        <v>25</v>
      </c>
      <c r="I425" s="20"/>
      <c r="J425" s="20"/>
      <c r="K425" s="20"/>
      <c r="L425" s="20"/>
      <c r="M425" s="20"/>
      <c r="N425" s="20"/>
      <c r="O425" s="20"/>
      <c r="P425" s="20"/>
      <c r="Q425" s="20"/>
      <c r="R425" s="20"/>
      <c r="S425" s="15"/>
      <c r="T425" s="15"/>
      <c r="U425" s="15"/>
      <c r="V425" s="15"/>
      <c r="W425" s="15"/>
      <c r="X425" s="15"/>
      <c r="Y425" s="15"/>
      <c r="Z425" s="15"/>
      <c r="AA425" s="15"/>
    </row>
    <row r="426" spans="1:27" ht="240" customHeight="1">
      <c r="A426" s="273"/>
      <c r="B426" s="76" t="s">
        <v>1119</v>
      </c>
      <c r="C426" s="20" t="s">
        <v>638</v>
      </c>
      <c r="D426" s="20" t="s">
        <v>19</v>
      </c>
      <c r="E426" s="20"/>
      <c r="F426" s="20" t="s">
        <v>1768</v>
      </c>
      <c r="G426" s="20" t="s">
        <v>1769</v>
      </c>
      <c r="H426" s="55" t="s">
        <v>26</v>
      </c>
      <c r="I426" s="20"/>
      <c r="J426" s="20"/>
      <c r="K426" s="20"/>
      <c r="L426" s="20"/>
      <c r="M426" s="20"/>
      <c r="N426" s="20"/>
      <c r="O426" s="20"/>
      <c r="P426" s="20"/>
      <c r="Q426" s="20"/>
      <c r="R426" s="20"/>
      <c r="S426" s="15"/>
      <c r="T426" s="15"/>
      <c r="U426" s="15"/>
      <c r="V426" s="15"/>
      <c r="W426" s="15"/>
      <c r="X426" s="15"/>
      <c r="Y426" s="15"/>
      <c r="Z426" s="15"/>
      <c r="AA426" s="15"/>
    </row>
    <row r="427" spans="1:27" ht="216.75">
      <c r="A427" s="273"/>
      <c r="B427" s="76" t="s">
        <v>1119</v>
      </c>
      <c r="C427" s="20" t="s">
        <v>18</v>
      </c>
      <c r="D427" s="20" t="s">
        <v>19</v>
      </c>
      <c r="E427" s="20"/>
      <c r="F427" s="20" t="s">
        <v>1413</v>
      </c>
      <c r="G427" s="20" t="s">
        <v>1770</v>
      </c>
      <c r="H427" s="55" t="s">
        <v>27</v>
      </c>
      <c r="I427" s="20"/>
      <c r="J427" s="20"/>
      <c r="K427" s="20"/>
      <c r="L427" s="20"/>
      <c r="M427" s="20"/>
      <c r="N427" s="20"/>
      <c r="O427" s="20"/>
      <c r="P427" s="20"/>
      <c r="Q427" s="20"/>
      <c r="R427" s="20"/>
      <c r="S427" s="15"/>
      <c r="T427" s="15"/>
      <c r="U427" s="15"/>
      <c r="V427" s="15"/>
      <c r="W427" s="15"/>
      <c r="X427" s="15"/>
      <c r="Y427" s="15"/>
      <c r="Z427" s="15"/>
      <c r="AA427" s="15"/>
    </row>
    <row r="428" spans="1:27" ht="89.25">
      <c r="A428" s="273"/>
      <c r="B428" s="76" t="s">
        <v>1119</v>
      </c>
      <c r="C428" s="20" t="s">
        <v>102</v>
      </c>
      <c r="D428" s="20" t="s">
        <v>92</v>
      </c>
      <c r="E428" s="20"/>
      <c r="F428" s="20"/>
      <c r="G428" s="20" t="s">
        <v>1771</v>
      </c>
      <c r="H428" s="55" t="s">
        <v>28</v>
      </c>
      <c r="I428" s="20"/>
      <c r="J428" s="20"/>
      <c r="K428" s="20"/>
      <c r="L428" s="20"/>
      <c r="M428" s="20"/>
      <c r="N428" s="20"/>
      <c r="O428" s="20"/>
      <c r="P428" s="20"/>
      <c r="Q428" s="20"/>
      <c r="R428" s="20"/>
      <c r="S428" s="15"/>
      <c r="T428" s="15"/>
      <c r="U428" s="15"/>
      <c r="V428" s="15"/>
      <c r="W428" s="15"/>
      <c r="X428" s="15"/>
      <c r="Y428" s="15"/>
      <c r="Z428" s="15"/>
      <c r="AA428" s="15"/>
    </row>
    <row r="429" spans="1:27" ht="12.75">
      <c r="A429" s="273"/>
      <c r="B429" s="76" t="s">
        <v>1119</v>
      </c>
      <c r="C429" s="20"/>
      <c r="D429" s="20"/>
      <c r="E429" s="20"/>
      <c r="F429" s="20"/>
      <c r="G429" s="20"/>
      <c r="H429" s="55" t="s">
        <v>29</v>
      </c>
      <c r="I429" s="20"/>
      <c r="J429" s="20"/>
      <c r="K429" s="20"/>
      <c r="L429" s="20"/>
      <c r="M429" s="20"/>
      <c r="N429" s="20"/>
      <c r="O429" s="20"/>
      <c r="P429" s="20"/>
      <c r="Q429" s="20"/>
      <c r="R429" s="20"/>
      <c r="S429" s="15"/>
      <c r="T429" s="15"/>
      <c r="U429" s="15"/>
      <c r="V429" s="15"/>
      <c r="W429" s="15"/>
      <c r="X429" s="15"/>
      <c r="Y429" s="15"/>
      <c r="Z429" s="15"/>
      <c r="AA429" s="15"/>
    </row>
    <row r="430" spans="1:27" ht="12.75">
      <c r="A430" s="273"/>
      <c r="B430" s="76" t="s">
        <v>1119</v>
      </c>
      <c r="C430" s="20"/>
      <c r="D430" s="20"/>
      <c r="E430" s="20"/>
      <c r="F430" s="20"/>
      <c r="G430" s="20"/>
      <c r="H430" s="55" t="s">
        <v>30</v>
      </c>
      <c r="I430" s="20"/>
      <c r="J430" s="20"/>
      <c r="K430" s="20"/>
      <c r="L430" s="20"/>
      <c r="M430" s="20"/>
      <c r="N430" s="20"/>
      <c r="O430" s="20"/>
      <c r="P430" s="20"/>
      <c r="Q430" s="20"/>
      <c r="R430" s="20"/>
      <c r="S430" s="15"/>
      <c r="T430" s="15"/>
      <c r="U430" s="15"/>
      <c r="V430" s="15"/>
      <c r="W430" s="15"/>
      <c r="X430" s="15"/>
      <c r="Y430" s="15"/>
      <c r="Z430" s="15"/>
      <c r="AA430" s="15"/>
    </row>
    <row r="431" spans="1:27" ht="25.5">
      <c r="A431" s="273"/>
      <c r="B431" s="76" t="s">
        <v>78</v>
      </c>
      <c r="C431" s="20" t="s">
        <v>18</v>
      </c>
      <c r="D431" s="20" t="s">
        <v>19</v>
      </c>
      <c r="E431" s="20"/>
      <c r="F431" s="20"/>
      <c r="G431" s="20" t="s">
        <v>1772</v>
      </c>
      <c r="H431" s="55" t="s">
        <v>34</v>
      </c>
      <c r="I431" s="20"/>
      <c r="J431" s="20"/>
      <c r="K431" s="20"/>
      <c r="L431" s="20"/>
      <c r="M431" s="20"/>
      <c r="N431" s="20"/>
      <c r="O431" s="20"/>
      <c r="P431" s="20"/>
      <c r="Q431" s="20"/>
      <c r="R431" s="20"/>
      <c r="S431" s="15"/>
      <c r="T431" s="15"/>
      <c r="U431" s="15"/>
      <c r="V431" s="15"/>
      <c r="W431" s="15"/>
      <c r="X431" s="15"/>
      <c r="Y431" s="15"/>
      <c r="Z431" s="15"/>
      <c r="AA431" s="15"/>
    </row>
    <row r="432" spans="1:27" ht="12.75">
      <c r="A432" s="273"/>
      <c r="B432" s="76" t="s">
        <v>78</v>
      </c>
      <c r="C432" s="20"/>
      <c r="D432" s="20"/>
      <c r="E432" s="20"/>
      <c r="F432" s="20"/>
      <c r="G432" s="20"/>
      <c r="H432" s="55" t="s">
        <v>35</v>
      </c>
      <c r="I432" s="20"/>
      <c r="J432" s="20"/>
      <c r="K432" s="20"/>
      <c r="L432" s="20"/>
      <c r="M432" s="20"/>
      <c r="N432" s="20"/>
      <c r="O432" s="20"/>
      <c r="P432" s="20"/>
      <c r="Q432" s="20"/>
      <c r="R432" s="20"/>
      <c r="S432" s="15"/>
      <c r="T432" s="15"/>
      <c r="U432" s="15"/>
      <c r="V432" s="15"/>
      <c r="W432" s="15"/>
      <c r="X432" s="15"/>
      <c r="Y432" s="15"/>
      <c r="Z432" s="15"/>
      <c r="AA432" s="15"/>
    </row>
    <row r="433" spans="1:27" ht="12.75">
      <c r="A433" s="273"/>
      <c r="B433" s="76" t="s">
        <v>78</v>
      </c>
      <c r="C433" s="20"/>
      <c r="D433" s="20"/>
      <c r="E433" s="20"/>
      <c r="F433" s="20"/>
      <c r="G433" s="20"/>
      <c r="H433" s="55" t="s">
        <v>36</v>
      </c>
      <c r="I433" s="20"/>
      <c r="J433" s="20"/>
      <c r="K433" s="20"/>
      <c r="L433" s="20"/>
      <c r="M433" s="20"/>
      <c r="N433" s="20"/>
      <c r="O433" s="20"/>
      <c r="P433" s="20"/>
      <c r="Q433" s="20"/>
      <c r="R433" s="20"/>
      <c r="S433" s="15"/>
      <c r="T433" s="15"/>
      <c r="U433" s="15"/>
      <c r="V433" s="15"/>
      <c r="W433" s="15"/>
      <c r="X433" s="15"/>
      <c r="Y433" s="15"/>
      <c r="Z433" s="15"/>
      <c r="AA433" s="15"/>
    </row>
    <row r="434" spans="1:27" ht="12.75">
      <c r="A434" s="273"/>
      <c r="B434" s="76" t="s">
        <v>78</v>
      </c>
      <c r="C434" s="20"/>
      <c r="D434" s="20"/>
      <c r="E434" s="20"/>
      <c r="F434" s="20"/>
      <c r="G434" s="20"/>
      <c r="H434" s="55" t="s">
        <v>37</v>
      </c>
      <c r="I434" s="20"/>
      <c r="J434" s="20"/>
      <c r="K434" s="20"/>
      <c r="L434" s="20"/>
      <c r="M434" s="20"/>
      <c r="N434" s="20"/>
      <c r="O434" s="20"/>
      <c r="P434" s="20"/>
      <c r="Q434" s="20"/>
      <c r="R434" s="20"/>
      <c r="S434" s="15"/>
      <c r="T434" s="15"/>
      <c r="U434" s="15"/>
      <c r="V434" s="15"/>
      <c r="W434" s="15"/>
      <c r="X434" s="15"/>
      <c r="Y434" s="15"/>
      <c r="Z434" s="15"/>
      <c r="AA434" s="15"/>
    </row>
    <row r="435" spans="1:27" ht="12.75">
      <c r="A435" s="274"/>
      <c r="B435" s="76" t="s">
        <v>78</v>
      </c>
      <c r="C435" s="20"/>
      <c r="D435" s="20"/>
      <c r="E435" s="20"/>
      <c r="F435" s="20"/>
      <c r="G435" s="20"/>
      <c r="H435" s="98" t="s">
        <v>38</v>
      </c>
      <c r="I435" s="20"/>
      <c r="J435" s="20"/>
      <c r="K435" s="20"/>
      <c r="L435" s="20"/>
      <c r="M435" s="20"/>
      <c r="N435" s="20"/>
      <c r="O435" s="20"/>
      <c r="P435" s="20"/>
      <c r="Q435" s="20"/>
      <c r="R435" s="20"/>
      <c r="S435" s="15"/>
      <c r="T435" s="15"/>
      <c r="U435" s="15"/>
      <c r="V435" s="15"/>
      <c r="W435" s="15"/>
      <c r="X435" s="15"/>
      <c r="Y435" s="15"/>
      <c r="Z435" s="15"/>
      <c r="AA435" s="15"/>
    </row>
  </sheetData>
  <autoFilter ref="A1:AA435" xr:uid="{00000000-0009-0000-0000-000013000000}"/>
  <customSheetViews>
    <customSheetView guid="{EE409CCF-41C7-4BE1-8A6A-F342F255A85B}" filter="1" showAutoFilter="1">
      <pageMargins left="0.7" right="0.7" top="0.75" bottom="0.75" header="0.3" footer="0.3"/>
      <autoFilter ref="A1:AA435" xr:uid="{65E6B4D1-81F0-4352-9172-913F2EF53670}"/>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16" r:id="rId1" xr:uid="{00000000-0004-0000-1300-000000000000}"/>
    <hyperlink ref="F31" r:id="rId2" xr:uid="{00000000-0004-0000-1300-000001000000}"/>
    <hyperlink ref="F86" r:id="rId3" xr:uid="{00000000-0004-0000-1300-000002000000}"/>
    <hyperlink ref="F88" r:id="rId4" xr:uid="{00000000-0004-0000-1300-000003000000}"/>
    <hyperlink ref="F89" r:id="rId5" xr:uid="{00000000-0004-0000-1300-000004000000}"/>
    <hyperlink ref="F118" r:id="rId6" xr:uid="{00000000-0004-0000-1300-000005000000}"/>
    <hyperlink ref="F144" r:id="rId7" xr:uid="{00000000-0004-0000-1300-000006000000}"/>
    <hyperlink ref="F171" r:id="rId8" xr:uid="{00000000-0004-0000-1300-000007000000}"/>
    <hyperlink ref="F182" r:id="rId9" xr:uid="{00000000-0004-0000-1300-000008000000}"/>
    <hyperlink ref="F200" r:id="rId10" xr:uid="{00000000-0004-0000-1300-000009000000}"/>
    <hyperlink ref="F212" r:id="rId11" xr:uid="{00000000-0004-0000-1300-00000A000000}"/>
    <hyperlink ref="F214" r:id="rId12" xr:uid="{00000000-0004-0000-1300-00000B000000}"/>
    <hyperlink ref="F226" r:id="rId13" xr:uid="{00000000-0004-0000-1300-00000C000000}"/>
    <hyperlink ref="F227" r:id="rId14" xr:uid="{00000000-0004-0000-1300-00000D000000}"/>
    <hyperlink ref="F228" r:id="rId15" xr:uid="{00000000-0004-0000-1300-00000E000000}"/>
    <hyperlink ref="F241" r:id="rId16" location="heading=h.ija0j4vlw481" xr:uid="{00000000-0004-0000-1300-00000F000000}"/>
    <hyperlink ref="G247" r:id="rId17" xr:uid="{00000000-0004-0000-1300-000010000000}"/>
    <hyperlink ref="F254" r:id="rId18" xr:uid="{00000000-0004-0000-1300-000011000000}"/>
    <hyperlink ref="F256" r:id="rId19" xr:uid="{00000000-0004-0000-1300-000012000000}"/>
    <hyperlink ref="G294" r:id="rId20" xr:uid="{00000000-0004-0000-1300-000013000000}"/>
    <hyperlink ref="F330" r:id="rId21" xr:uid="{00000000-0004-0000-1300-000014000000}"/>
    <hyperlink ref="F367" r:id="rId22" location="heading=h.ija0j4vlw481" xr:uid="{00000000-0004-0000-1300-000015000000}"/>
    <hyperlink ref="F386" r:id="rId23" xr:uid="{00000000-0004-0000-1300-000016000000}"/>
    <hyperlink ref="F410" r:id="rId24" xr:uid="{00000000-0004-0000-1300-000017000000}"/>
    <hyperlink ref="F423" r:id="rId25" xr:uid="{00000000-0004-0000-1300-000018000000}"/>
  </hyperlinks>
  <pageMargins left="0.7" right="0.7" top="0.75" bottom="0.75" header="0.3" footer="0.3"/>
  <legacyDrawing r:id="rId26"/>
  <extLst>
    <ext xmlns:x14="http://schemas.microsoft.com/office/spreadsheetml/2009/9/main" uri="{CCE6A557-97BC-4b89-ADB6-D9C93CAAB3DF}">
      <x14:dataValidations xmlns:xm="http://schemas.microsoft.com/office/excel/2006/main" count="3">
        <x14:dataValidation type="list" allowBlank="1" showErrorMessage="1" xr:uid="{00000000-0002-0000-1300-000000000000}">
          <x14:formula1>
            <xm:f>'Служебный лист 2'!$A$2:$A$9</xm:f>
          </x14:formula1>
          <xm:sqref>B2:B435</xm:sqref>
        </x14:dataValidation>
        <x14:dataValidation type="list" allowBlank="1" showErrorMessage="1" xr:uid="{00000000-0002-0000-1300-000001000000}">
          <x14:formula1>
            <xm:f>'Служебный лист 2'!$B$2:$B$21</xm:f>
          </x14:formula1>
          <xm:sqref>C2:C435</xm:sqref>
        </x14:dataValidation>
        <x14:dataValidation type="list" allowBlank="1" showErrorMessage="1" xr:uid="{00000000-0002-0000-1300-000002000000}">
          <x14:formula1>
            <xm:f>'Служебный лист'!$C$2:$C$1000</xm:f>
          </x14:formula1>
          <xm:sqref>D2:D435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A435"/>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14.85546875" customWidth="1"/>
    <col min="6" max="6" width="17.28515625" customWidth="1"/>
    <col min="7" max="7" width="36.85546875" customWidth="1"/>
    <col min="8" max="8" width="11" customWidth="1"/>
  </cols>
  <sheetData>
    <row r="1" spans="1:27" ht="51">
      <c r="A1" s="11"/>
      <c r="B1" s="12" t="s">
        <v>8</v>
      </c>
      <c r="C1" s="12" t="s">
        <v>4</v>
      </c>
      <c r="D1" s="12" t="s">
        <v>9</v>
      </c>
      <c r="E1" s="12" t="s">
        <v>10</v>
      </c>
      <c r="F1" s="12" t="s">
        <v>11</v>
      </c>
      <c r="G1" s="12" t="s">
        <v>12</v>
      </c>
      <c r="H1" s="12" t="s">
        <v>13</v>
      </c>
      <c r="I1" s="47" t="s">
        <v>328</v>
      </c>
      <c r="J1" s="47" t="s">
        <v>329</v>
      </c>
      <c r="K1" s="47" t="s">
        <v>330</v>
      </c>
      <c r="L1" s="47" t="s">
        <v>331</v>
      </c>
      <c r="M1" s="47" t="s">
        <v>332</v>
      </c>
      <c r="N1" s="47" t="s">
        <v>333</v>
      </c>
      <c r="O1" s="47" t="s">
        <v>334</v>
      </c>
      <c r="P1" s="47" t="s">
        <v>335</v>
      </c>
      <c r="Q1" s="47" t="s">
        <v>336</v>
      </c>
      <c r="R1" s="15"/>
      <c r="S1" s="15"/>
      <c r="T1" s="15"/>
      <c r="U1" s="15"/>
      <c r="V1" s="15"/>
      <c r="W1" s="15"/>
      <c r="X1" s="15"/>
      <c r="Y1" s="15"/>
      <c r="Z1" s="15"/>
      <c r="AA1" s="15"/>
    </row>
    <row r="2" spans="1:27" ht="12.75">
      <c r="A2" s="272">
        <v>45627</v>
      </c>
      <c r="B2" s="76" t="s">
        <v>1574</v>
      </c>
      <c r="C2" s="20"/>
      <c r="D2" s="20"/>
      <c r="E2" s="20"/>
      <c r="F2" s="20"/>
      <c r="G2" s="20"/>
      <c r="H2" s="19" t="s">
        <v>17</v>
      </c>
      <c r="I2" s="20"/>
      <c r="J2" s="20"/>
      <c r="K2" s="20"/>
      <c r="L2" s="20"/>
      <c r="M2" s="20"/>
      <c r="N2" s="20"/>
      <c r="O2" s="20"/>
      <c r="P2" s="50"/>
      <c r="Q2" s="20"/>
      <c r="R2" s="15"/>
      <c r="S2" s="15"/>
      <c r="T2" s="15"/>
      <c r="U2" s="15"/>
      <c r="V2" s="15"/>
      <c r="W2" s="15"/>
      <c r="X2" s="15"/>
      <c r="Y2" s="15"/>
      <c r="Z2" s="15"/>
      <c r="AA2" s="15"/>
    </row>
    <row r="3" spans="1:27" ht="12.75">
      <c r="A3" s="273"/>
      <c r="B3" s="76" t="s">
        <v>1574</v>
      </c>
      <c r="C3" s="20"/>
      <c r="D3" s="20"/>
      <c r="E3" s="20"/>
      <c r="F3" s="20"/>
      <c r="G3" s="20"/>
      <c r="H3" s="20" t="s">
        <v>22</v>
      </c>
      <c r="I3" s="20"/>
      <c r="J3" s="20"/>
      <c r="K3" s="20"/>
      <c r="L3" s="20"/>
      <c r="M3" s="20"/>
      <c r="N3" s="20"/>
      <c r="O3" s="20"/>
      <c r="P3" s="35"/>
      <c r="Q3" s="20"/>
      <c r="R3" s="15"/>
      <c r="S3" s="15"/>
      <c r="T3" s="15"/>
      <c r="U3" s="15"/>
      <c r="V3" s="15"/>
      <c r="W3" s="15"/>
      <c r="X3" s="15"/>
      <c r="Y3" s="15"/>
      <c r="Z3" s="15"/>
      <c r="AA3" s="15"/>
    </row>
    <row r="4" spans="1:27" ht="15.75" customHeight="1">
      <c r="A4" s="273"/>
      <c r="B4" s="76" t="s">
        <v>1574</v>
      </c>
      <c r="C4" s="20"/>
      <c r="D4" s="20"/>
      <c r="E4" s="20"/>
      <c r="F4" s="20"/>
      <c r="G4" s="20"/>
      <c r="H4" s="20" t="s">
        <v>24</v>
      </c>
      <c r="I4" s="20"/>
      <c r="J4" s="20"/>
      <c r="K4" s="20"/>
      <c r="L4" s="20"/>
      <c r="M4" s="20"/>
      <c r="N4" s="20"/>
      <c r="O4" s="20"/>
      <c r="P4" s="35"/>
      <c r="Q4" s="20"/>
      <c r="R4" s="15"/>
      <c r="S4" s="15"/>
      <c r="T4" s="15"/>
      <c r="U4" s="15"/>
      <c r="V4" s="15"/>
      <c r="W4" s="15"/>
      <c r="X4" s="15"/>
      <c r="Y4" s="15"/>
      <c r="Z4" s="15"/>
      <c r="AA4" s="15"/>
    </row>
    <row r="5" spans="1:27" ht="12.75">
      <c r="A5" s="273"/>
      <c r="B5" s="76" t="s">
        <v>1574</v>
      </c>
      <c r="C5" s="20"/>
      <c r="D5" s="20"/>
      <c r="E5" s="20"/>
      <c r="F5" s="20"/>
      <c r="G5" s="20"/>
      <c r="H5" s="20" t="s">
        <v>25</v>
      </c>
      <c r="I5" s="20"/>
      <c r="J5" s="20"/>
      <c r="K5" s="20"/>
      <c r="L5" s="20"/>
      <c r="M5" s="20"/>
      <c r="N5" s="20"/>
      <c r="O5" s="20"/>
      <c r="P5" s="35"/>
      <c r="Q5" s="20"/>
      <c r="R5" s="15"/>
      <c r="S5" s="15"/>
      <c r="T5" s="15"/>
      <c r="U5" s="15"/>
      <c r="V5" s="15"/>
      <c r="W5" s="15"/>
      <c r="X5" s="15"/>
      <c r="Y5" s="15"/>
      <c r="Z5" s="15"/>
      <c r="AA5" s="15"/>
    </row>
    <row r="6" spans="1:27" ht="12.75">
      <c r="A6" s="273"/>
      <c r="B6" s="76" t="s">
        <v>1574</v>
      </c>
      <c r="C6" s="20"/>
      <c r="D6" s="20"/>
      <c r="E6" s="20"/>
      <c r="F6" s="20"/>
      <c r="G6" s="20"/>
      <c r="H6" s="20" t="s">
        <v>26</v>
      </c>
      <c r="I6" s="20"/>
      <c r="J6" s="20"/>
      <c r="K6" s="20"/>
      <c r="L6" s="20"/>
      <c r="M6" s="20"/>
      <c r="N6" s="20"/>
      <c r="O6" s="20"/>
      <c r="P6" s="35"/>
      <c r="Q6" s="20"/>
      <c r="R6" s="15"/>
      <c r="S6" s="15"/>
      <c r="T6" s="15"/>
      <c r="U6" s="15"/>
      <c r="V6" s="15"/>
      <c r="W6" s="15"/>
      <c r="X6" s="15"/>
      <c r="Y6" s="15"/>
      <c r="Z6" s="15"/>
      <c r="AA6" s="15"/>
    </row>
    <row r="7" spans="1:27" ht="12.75">
      <c r="A7" s="273"/>
      <c r="B7" s="76" t="s">
        <v>1574</v>
      </c>
      <c r="C7" s="20"/>
      <c r="D7" s="20"/>
      <c r="E7" s="20"/>
      <c r="F7" s="20"/>
      <c r="G7" s="20"/>
      <c r="H7" s="20" t="s">
        <v>27</v>
      </c>
      <c r="I7" s="20"/>
      <c r="J7" s="20"/>
      <c r="K7" s="20"/>
      <c r="L7" s="20"/>
      <c r="M7" s="20"/>
      <c r="N7" s="20"/>
      <c r="O7" s="20"/>
      <c r="P7" s="35"/>
      <c r="Q7" s="20"/>
      <c r="R7" s="15"/>
      <c r="S7" s="15"/>
      <c r="T7" s="15"/>
      <c r="U7" s="15"/>
      <c r="V7" s="15"/>
      <c r="W7" s="15"/>
      <c r="X7" s="15"/>
      <c r="Y7" s="15"/>
      <c r="Z7" s="15"/>
      <c r="AA7" s="15"/>
    </row>
    <row r="8" spans="1:27" ht="12.75">
      <c r="A8" s="273"/>
      <c r="B8" s="76" t="s">
        <v>1574</v>
      </c>
      <c r="C8" s="20"/>
      <c r="D8" s="20"/>
      <c r="E8" s="20"/>
      <c r="F8" s="20"/>
      <c r="G8" s="20"/>
      <c r="H8" s="20" t="s">
        <v>28</v>
      </c>
      <c r="I8" s="20"/>
      <c r="J8" s="20"/>
      <c r="K8" s="20"/>
      <c r="L8" s="20"/>
      <c r="M8" s="20"/>
      <c r="N8" s="20"/>
      <c r="O8" s="20"/>
      <c r="P8" s="35"/>
      <c r="Q8" s="20"/>
      <c r="R8" s="15"/>
      <c r="S8" s="15"/>
      <c r="T8" s="15"/>
      <c r="U8" s="15"/>
      <c r="V8" s="15"/>
      <c r="W8" s="15"/>
      <c r="X8" s="15"/>
      <c r="Y8" s="15"/>
      <c r="Z8" s="15"/>
      <c r="AA8" s="15"/>
    </row>
    <row r="9" spans="1:27" ht="14.25">
      <c r="A9" s="273"/>
      <c r="B9" s="76" t="s">
        <v>1574</v>
      </c>
      <c r="C9" s="20"/>
      <c r="D9" s="78"/>
      <c r="E9" s="78"/>
      <c r="F9" s="20"/>
      <c r="G9" s="20"/>
      <c r="H9" s="20" t="s">
        <v>29</v>
      </c>
      <c r="I9" s="20"/>
      <c r="J9" s="20"/>
      <c r="K9" s="20"/>
      <c r="L9" s="20"/>
      <c r="M9" s="20"/>
      <c r="N9" s="20"/>
      <c r="O9" s="20"/>
      <c r="P9" s="35"/>
      <c r="Q9" s="20"/>
      <c r="R9" s="15"/>
      <c r="S9" s="15"/>
      <c r="T9" s="15"/>
      <c r="U9" s="15"/>
      <c r="V9" s="15"/>
      <c r="W9" s="15"/>
      <c r="X9" s="15"/>
      <c r="Y9" s="15"/>
      <c r="Z9" s="15"/>
      <c r="AA9" s="15"/>
    </row>
    <row r="10" spans="1:27" ht="12.75">
      <c r="A10" s="273"/>
      <c r="B10" s="76" t="s">
        <v>522</v>
      </c>
      <c r="C10" s="20" t="s">
        <v>41</v>
      </c>
      <c r="D10" s="20" t="s">
        <v>19</v>
      </c>
      <c r="E10" s="15"/>
      <c r="F10" s="20"/>
      <c r="G10" s="117" t="s">
        <v>1773</v>
      </c>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522</v>
      </c>
      <c r="C11" s="20"/>
      <c r="D11" s="20"/>
      <c r="E11" s="20"/>
      <c r="F11" s="20"/>
      <c r="G11" s="20"/>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522</v>
      </c>
      <c r="C12" s="20"/>
      <c r="D12" s="20"/>
      <c r="E12" s="20"/>
      <c r="F12" s="20"/>
      <c r="G12" s="20"/>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522</v>
      </c>
      <c r="C13" s="20" t="s">
        <v>41</v>
      </c>
      <c r="D13" s="20" t="s">
        <v>19</v>
      </c>
      <c r="E13" s="20"/>
      <c r="F13" s="20"/>
      <c r="G13" s="20"/>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522</v>
      </c>
      <c r="C14" s="20"/>
      <c r="D14" s="20"/>
      <c r="E14" s="15"/>
      <c r="F14" s="20"/>
      <c r="G14" s="20"/>
      <c r="H14" s="25" t="s">
        <v>37</v>
      </c>
      <c r="I14" s="20"/>
      <c r="J14" s="20"/>
      <c r="K14" s="20"/>
      <c r="L14" s="20"/>
      <c r="M14" s="20"/>
      <c r="N14" s="20"/>
      <c r="O14" s="20"/>
      <c r="P14" s="35"/>
      <c r="Q14" s="20"/>
      <c r="R14" s="15"/>
      <c r="S14" s="15"/>
      <c r="T14" s="15"/>
      <c r="U14" s="15"/>
      <c r="V14" s="15"/>
      <c r="W14" s="15"/>
      <c r="X14" s="15"/>
      <c r="Y14" s="15"/>
      <c r="Z14" s="15"/>
      <c r="AA14" s="15"/>
    </row>
    <row r="15" spans="1:27" ht="12.75">
      <c r="A15" s="274"/>
      <c r="B15" s="76" t="s">
        <v>522</v>
      </c>
      <c r="C15" s="20"/>
      <c r="D15" s="20"/>
      <c r="E15" s="20"/>
      <c r="F15" s="20"/>
      <c r="G15" s="20"/>
      <c r="H15" s="25" t="s">
        <v>38</v>
      </c>
      <c r="I15" s="20"/>
      <c r="J15" s="20"/>
      <c r="K15" s="20"/>
      <c r="L15" s="20"/>
      <c r="M15" s="20"/>
      <c r="N15" s="20"/>
      <c r="O15" s="20"/>
      <c r="P15" s="35"/>
      <c r="Q15" s="20"/>
      <c r="R15" s="15"/>
      <c r="S15" s="15"/>
      <c r="T15" s="15"/>
      <c r="U15" s="15"/>
      <c r="V15" s="15"/>
      <c r="W15" s="15"/>
      <c r="X15" s="15"/>
      <c r="Y15" s="15"/>
      <c r="Z15" s="15"/>
      <c r="AA15" s="15"/>
    </row>
    <row r="16" spans="1:27" ht="12.75">
      <c r="A16" s="272">
        <v>45628</v>
      </c>
      <c r="B16" s="76" t="s">
        <v>640</v>
      </c>
      <c r="C16" s="20"/>
      <c r="D16" s="20"/>
      <c r="E16" s="20"/>
      <c r="F16" s="20"/>
      <c r="G16" s="20"/>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20"/>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c r="D18" s="20"/>
      <c r="E18" s="20"/>
      <c r="F18" s="20"/>
      <c r="G18" s="20"/>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640</v>
      </c>
      <c r="C19" s="20"/>
      <c r="D19" s="20"/>
      <c r="E19" s="20"/>
      <c r="F19" s="20"/>
      <c r="G19" s="20"/>
      <c r="H19" s="20" t="s">
        <v>25</v>
      </c>
      <c r="I19" s="20"/>
      <c r="J19" s="20"/>
      <c r="K19" s="20"/>
      <c r="L19" s="20"/>
      <c r="M19" s="20"/>
      <c r="N19" s="20"/>
      <c r="O19" s="20"/>
      <c r="P19" s="35"/>
      <c r="Q19" s="20"/>
      <c r="R19" s="15"/>
      <c r="S19" s="15"/>
      <c r="T19" s="15"/>
      <c r="U19" s="15"/>
      <c r="V19" s="15"/>
      <c r="W19" s="15"/>
      <c r="X19" s="15"/>
      <c r="Y19" s="15"/>
      <c r="Z19" s="15"/>
      <c r="AA19" s="15"/>
    </row>
    <row r="20" spans="1:27" ht="12.75">
      <c r="A20" s="273"/>
      <c r="B20" s="76" t="s">
        <v>1774</v>
      </c>
      <c r="C20" s="20"/>
      <c r="D20" s="20"/>
      <c r="E20" s="20"/>
      <c r="F20" s="20"/>
      <c r="G20" s="20"/>
      <c r="H20" s="20" t="s">
        <v>26</v>
      </c>
      <c r="I20" s="20"/>
      <c r="J20" s="20"/>
      <c r="K20" s="20"/>
      <c r="L20" s="20"/>
      <c r="M20" s="20"/>
      <c r="N20" s="20"/>
      <c r="O20" s="20"/>
      <c r="P20" s="35"/>
      <c r="Q20" s="20"/>
      <c r="R20" s="15"/>
      <c r="S20" s="15"/>
      <c r="T20" s="15"/>
      <c r="U20" s="15"/>
      <c r="V20" s="15"/>
      <c r="W20" s="15"/>
      <c r="X20" s="15"/>
      <c r="Y20" s="15"/>
      <c r="Z20" s="15"/>
      <c r="AA20" s="15"/>
    </row>
    <row r="21" spans="1:27" ht="12.75">
      <c r="A21" s="273"/>
      <c r="B21" s="76" t="s">
        <v>1774</v>
      </c>
      <c r="C21" s="20"/>
      <c r="D21" s="20"/>
      <c r="E21" s="15"/>
      <c r="F21" s="15"/>
      <c r="G21" s="20"/>
      <c r="H21" s="20" t="s">
        <v>27</v>
      </c>
      <c r="I21" s="20"/>
      <c r="J21" s="20"/>
      <c r="K21" s="20"/>
      <c r="L21" s="20"/>
      <c r="M21" s="20"/>
      <c r="N21" s="20"/>
      <c r="O21" s="20"/>
      <c r="P21" s="35"/>
      <c r="Q21" s="20"/>
      <c r="R21" s="15"/>
      <c r="S21" s="15"/>
      <c r="T21" s="15"/>
      <c r="U21" s="15"/>
      <c r="V21" s="15"/>
      <c r="W21" s="15"/>
      <c r="X21" s="15"/>
      <c r="Y21" s="15"/>
      <c r="Z21" s="15"/>
      <c r="AA21" s="15"/>
    </row>
    <row r="22" spans="1:27" ht="12.75">
      <c r="A22" s="273"/>
      <c r="B22" s="76" t="s">
        <v>1774</v>
      </c>
      <c r="C22" s="20"/>
      <c r="D22" s="20"/>
      <c r="E22" s="20"/>
      <c r="F22" s="20"/>
      <c r="G22" s="20"/>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1774</v>
      </c>
      <c r="C23" s="20"/>
      <c r="D23" s="20"/>
      <c r="E23" s="20"/>
      <c r="F23" s="20"/>
      <c r="G23" s="20"/>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522</v>
      </c>
      <c r="C24" s="20"/>
      <c r="D24" s="20"/>
      <c r="E24" s="20"/>
      <c r="F24" s="20"/>
      <c r="G24" s="20"/>
      <c r="H24" s="20" t="s">
        <v>30</v>
      </c>
      <c r="I24" s="20"/>
      <c r="J24" s="20"/>
      <c r="K24" s="20"/>
      <c r="L24" s="20"/>
      <c r="M24" s="20"/>
      <c r="N24" s="20"/>
      <c r="O24" s="20"/>
      <c r="P24" s="35"/>
      <c r="Q24" s="20"/>
      <c r="R24" s="15"/>
      <c r="S24" s="15"/>
      <c r="T24" s="15"/>
      <c r="U24" s="15"/>
      <c r="V24" s="15"/>
      <c r="W24" s="15"/>
      <c r="X24" s="15"/>
      <c r="Y24" s="15"/>
      <c r="Z24" s="15"/>
      <c r="AA24" s="15"/>
    </row>
    <row r="25" spans="1:27" ht="12.75">
      <c r="A25" s="273"/>
      <c r="B25" s="76" t="s">
        <v>522</v>
      </c>
      <c r="C25" s="20" t="s">
        <v>18</v>
      </c>
      <c r="D25" s="20" t="s">
        <v>19</v>
      </c>
      <c r="E25" s="20"/>
      <c r="F25" s="20"/>
      <c r="G25" s="76" t="s">
        <v>1775</v>
      </c>
      <c r="H25" s="24" t="s">
        <v>34</v>
      </c>
      <c r="I25" s="20"/>
      <c r="J25" s="20"/>
      <c r="K25" s="20"/>
      <c r="L25" s="20"/>
      <c r="M25" s="20"/>
      <c r="N25" s="20"/>
      <c r="O25" s="20"/>
      <c r="P25" s="35"/>
      <c r="Q25" s="20"/>
      <c r="R25" s="15"/>
      <c r="S25" s="15"/>
      <c r="T25" s="15"/>
      <c r="U25" s="15"/>
      <c r="V25" s="15"/>
      <c r="W25" s="15"/>
      <c r="X25" s="15"/>
      <c r="Y25" s="15"/>
      <c r="Z25" s="15"/>
      <c r="AA25" s="15"/>
    </row>
    <row r="26" spans="1:27" ht="18" customHeight="1">
      <c r="A26" s="273"/>
      <c r="B26" s="76" t="s">
        <v>522</v>
      </c>
      <c r="C26" s="20" t="s">
        <v>18</v>
      </c>
      <c r="D26" s="20" t="s">
        <v>19</v>
      </c>
      <c r="E26" s="20"/>
      <c r="F26" s="20"/>
      <c r="G26" s="76" t="s">
        <v>1776</v>
      </c>
      <c r="H26" s="25" t="s">
        <v>35</v>
      </c>
      <c r="I26" s="20"/>
      <c r="J26" s="20"/>
      <c r="K26" s="20"/>
      <c r="L26" s="20"/>
      <c r="M26" s="20"/>
      <c r="N26" s="20"/>
      <c r="O26" s="20"/>
      <c r="P26" s="35"/>
      <c r="Q26" s="20"/>
      <c r="R26" s="15"/>
      <c r="S26" s="15"/>
      <c r="T26" s="15"/>
      <c r="U26" s="15"/>
      <c r="V26" s="15"/>
      <c r="W26" s="15"/>
      <c r="X26" s="15"/>
      <c r="Y26" s="15"/>
      <c r="Z26" s="15"/>
      <c r="AA26" s="15"/>
    </row>
    <row r="27" spans="1:27" ht="16.5" customHeight="1">
      <c r="A27" s="273"/>
      <c r="B27" s="76" t="s">
        <v>1574</v>
      </c>
      <c r="C27" s="20"/>
      <c r="D27" s="20"/>
      <c r="E27" s="20"/>
      <c r="F27" s="20"/>
      <c r="G27" s="15"/>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1574</v>
      </c>
      <c r="C28" s="20"/>
      <c r="D28" s="20"/>
      <c r="E28" s="20"/>
      <c r="F28" s="20"/>
      <c r="G28" s="15"/>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1574</v>
      </c>
      <c r="C29" s="20"/>
      <c r="D29" s="20"/>
      <c r="E29" s="20"/>
      <c r="F29" s="20"/>
      <c r="G29" s="20"/>
      <c r="H29" s="25" t="s">
        <v>38</v>
      </c>
      <c r="I29" s="20"/>
      <c r="J29" s="20"/>
      <c r="K29" s="20"/>
      <c r="L29" s="20"/>
      <c r="M29" s="20"/>
      <c r="N29" s="20"/>
      <c r="O29" s="20"/>
      <c r="P29" s="35"/>
      <c r="Q29" s="20"/>
      <c r="R29" s="15"/>
      <c r="S29" s="15"/>
      <c r="T29" s="15"/>
      <c r="U29" s="15"/>
      <c r="V29" s="15"/>
      <c r="W29" s="15"/>
      <c r="X29" s="15"/>
      <c r="Y29" s="15"/>
      <c r="Z29" s="15"/>
      <c r="AA29" s="15"/>
    </row>
    <row r="30" spans="1:27" ht="51">
      <c r="A30" s="272">
        <v>45629</v>
      </c>
      <c r="B30" s="76" t="s">
        <v>1601</v>
      </c>
      <c r="C30" s="20" t="s">
        <v>18</v>
      </c>
      <c r="D30" s="20" t="s">
        <v>19</v>
      </c>
      <c r="E30" s="20"/>
      <c r="F30" s="20"/>
      <c r="G30" s="20" t="s">
        <v>1777</v>
      </c>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1601</v>
      </c>
      <c r="C31" s="20"/>
      <c r="D31" s="20"/>
      <c r="E31" s="20"/>
      <c r="F31" s="20"/>
      <c r="G31" s="20"/>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1119</v>
      </c>
      <c r="C32" s="76" t="s">
        <v>18</v>
      </c>
      <c r="D32" s="76" t="s">
        <v>19</v>
      </c>
      <c r="E32" s="80"/>
      <c r="F32" s="76"/>
      <c r="G32" s="148" t="s">
        <v>1778</v>
      </c>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1119</v>
      </c>
      <c r="C33" s="76"/>
      <c r="D33" s="76"/>
      <c r="E33" s="76"/>
      <c r="F33" s="76"/>
      <c r="G33" s="76"/>
      <c r="H33" s="20" t="s">
        <v>25</v>
      </c>
      <c r="I33" s="20"/>
      <c r="J33" s="20"/>
      <c r="K33" s="20"/>
      <c r="L33" s="20"/>
      <c r="M33" s="20"/>
      <c r="N33" s="20"/>
      <c r="O33" s="20"/>
      <c r="P33" s="35"/>
      <c r="Q33" s="20"/>
      <c r="R33" s="15"/>
      <c r="S33" s="15"/>
      <c r="T33" s="15"/>
      <c r="U33" s="15"/>
      <c r="V33" s="15"/>
      <c r="W33" s="15"/>
      <c r="X33" s="15"/>
      <c r="Y33" s="15"/>
      <c r="Z33" s="15"/>
      <c r="AA33" s="15"/>
    </row>
    <row r="34" spans="1:27" ht="12.75">
      <c r="A34" s="273"/>
      <c r="B34" s="76" t="s">
        <v>1774</v>
      </c>
      <c r="C34" s="20"/>
      <c r="D34" s="20"/>
      <c r="E34" s="20"/>
      <c r="F34" s="20"/>
      <c r="G34" s="20"/>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1774</v>
      </c>
      <c r="C35" s="20"/>
      <c r="D35" s="20"/>
      <c r="E35" s="20"/>
      <c r="F35" s="20"/>
      <c r="G35" s="20"/>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1774</v>
      </c>
      <c r="C36" s="20"/>
      <c r="D36" s="20"/>
      <c r="E36" s="20"/>
      <c r="F36" s="20"/>
      <c r="G36" s="20"/>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1119</v>
      </c>
      <c r="C37" s="20"/>
      <c r="D37" s="20"/>
      <c r="E37" s="20"/>
      <c r="F37" s="20"/>
      <c r="G37" s="20"/>
      <c r="H37" s="20" t="s">
        <v>29</v>
      </c>
      <c r="I37" s="20"/>
      <c r="J37" s="20"/>
      <c r="K37" s="20"/>
      <c r="L37" s="20"/>
      <c r="M37" s="20"/>
      <c r="N37" s="20"/>
      <c r="O37" s="20"/>
      <c r="P37" s="35"/>
      <c r="Q37" s="20"/>
      <c r="R37" s="15"/>
      <c r="S37" s="15"/>
      <c r="T37" s="15"/>
      <c r="U37" s="15"/>
      <c r="V37" s="15"/>
      <c r="W37" s="15"/>
      <c r="X37" s="15"/>
      <c r="Y37" s="15"/>
      <c r="Z37" s="15"/>
      <c r="AA37" s="15"/>
    </row>
    <row r="38" spans="1:27" ht="12.75">
      <c r="A38" s="273"/>
      <c r="B38" s="76" t="s">
        <v>1119</v>
      </c>
      <c r="C38" s="20" t="s">
        <v>44</v>
      </c>
      <c r="D38" s="20" t="s">
        <v>19</v>
      </c>
      <c r="E38" s="20"/>
      <c r="F38" s="20"/>
      <c r="G38" s="76" t="s">
        <v>1779</v>
      </c>
      <c r="H38" s="20" t="s">
        <v>30</v>
      </c>
      <c r="I38" s="20"/>
      <c r="J38" s="20"/>
      <c r="K38" s="20"/>
      <c r="L38" s="20"/>
      <c r="M38" s="20"/>
      <c r="N38" s="20"/>
      <c r="O38" s="20"/>
      <c r="P38" s="35"/>
      <c r="Q38" s="20"/>
      <c r="R38" s="15"/>
      <c r="S38" s="15"/>
      <c r="T38" s="15"/>
      <c r="U38" s="15"/>
      <c r="V38" s="15"/>
      <c r="W38" s="15"/>
      <c r="X38" s="15"/>
      <c r="Y38" s="15"/>
      <c r="Z38" s="15"/>
      <c r="AA38" s="15"/>
    </row>
    <row r="39" spans="1:27" ht="12.75">
      <c r="A39" s="273"/>
      <c r="B39" s="76" t="s">
        <v>1601</v>
      </c>
      <c r="C39" s="20"/>
      <c r="D39" s="20"/>
      <c r="E39" s="20"/>
      <c r="F39" s="20"/>
      <c r="G39" s="20"/>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1601</v>
      </c>
      <c r="C40" s="20"/>
      <c r="D40" s="20"/>
      <c r="E40" s="20"/>
      <c r="F40" s="20"/>
      <c r="G40" s="20"/>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1574</v>
      </c>
      <c r="C41" s="20"/>
      <c r="D41" s="20"/>
      <c r="E41" s="20"/>
      <c r="F41" s="20"/>
      <c r="G41" s="20"/>
      <c r="H41" s="25" t="s">
        <v>36</v>
      </c>
      <c r="I41" s="20"/>
      <c r="J41" s="20"/>
      <c r="K41" s="20"/>
      <c r="L41" s="20"/>
      <c r="M41" s="20"/>
      <c r="N41" s="20"/>
      <c r="O41" s="20"/>
      <c r="P41" s="35"/>
      <c r="Q41" s="20"/>
      <c r="R41" s="15"/>
      <c r="S41" s="15"/>
      <c r="T41" s="15"/>
      <c r="U41" s="15"/>
      <c r="V41" s="15"/>
      <c r="W41" s="15"/>
      <c r="X41" s="15"/>
      <c r="Y41" s="15"/>
      <c r="Z41" s="15"/>
      <c r="AA41" s="15"/>
    </row>
    <row r="42" spans="1:27" ht="12.75">
      <c r="A42" s="273"/>
      <c r="B42" s="76" t="s">
        <v>1574</v>
      </c>
      <c r="C42" s="20"/>
      <c r="D42" s="20"/>
      <c r="E42" s="20"/>
      <c r="F42" s="20"/>
      <c r="G42" s="20"/>
      <c r="H42" s="25" t="s">
        <v>37</v>
      </c>
      <c r="I42" s="20"/>
      <c r="J42" s="20"/>
      <c r="K42" s="20"/>
      <c r="L42" s="20"/>
      <c r="M42" s="20"/>
      <c r="N42" s="20"/>
      <c r="O42" s="20"/>
      <c r="P42" s="35"/>
      <c r="Q42" s="20"/>
      <c r="R42" s="15"/>
      <c r="S42" s="15"/>
      <c r="T42" s="15"/>
      <c r="U42" s="15"/>
      <c r="V42" s="15"/>
      <c r="W42" s="15"/>
      <c r="X42" s="15"/>
      <c r="Y42" s="15"/>
      <c r="Z42" s="15"/>
      <c r="AA42" s="15"/>
    </row>
    <row r="43" spans="1:27" ht="12.75">
      <c r="A43" s="274"/>
      <c r="B43" s="76" t="s">
        <v>1574</v>
      </c>
      <c r="C43" s="20"/>
      <c r="D43" s="20"/>
      <c r="E43" s="20"/>
      <c r="F43" s="20"/>
      <c r="G43" s="20"/>
      <c r="H43" s="25" t="s">
        <v>38</v>
      </c>
      <c r="I43" s="20"/>
      <c r="J43" s="20"/>
      <c r="K43" s="20"/>
      <c r="L43" s="20"/>
      <c r="M43" s="20"/>
      <c r="N43" s="20"/>
      <c r="O43" s="20"/>
      <c r="P43" s="35"/>
      <c r="Q43" s="20"/>
      <c r="R43" s="15"/>
      <c r="S43" s="15"/>
      <c r="T43" s="15"/>
      <c r="U43" s="15"/>
      <c r="V43" s="15"/>
      <c r="W43" s="15"/>
      <c r="X43" s="15"/>
      <c r="Y43" s="15"/>
      <c r="Z43" s="15"/>
      <c r="AA43" s="15"/>
    </row>
    <row r="44" spans="1:27" ht="12.75">
      <c r="A44" s="272">
        <v>45630</v>
      </c>
      <c r="B44" s="76" t="s">
        <v>1119</v>
      </c>
      <c r="C44" s="20" t="s">
        <v>18</v>
      </c>
      <c r="D44" s="20" t="s">
        <v>19</v>
      </c>
      <c r="E44" s="20"/>
      <c r="F44" s="20"/>
      <c r="G44" s="76" t="s">
        <v>1780</v>
      </c>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1119</v>
      </c>
      <c r="C45" s="20"/>
      <c r="D45" s="20"/>
      <c r="E45" s="78"/>
      <c r="F45" s="78"/>
      <c r="G45" s="1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1774</v>
      </c>
      <c r="C46" s="20"/>
      <c r="D46" s="20"/>
      <c r="E46" s="20"/>
      <c r="F46" s="20"/>
      <c r="G46" s="20"/>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1774</v>
      </c>
      <c r="C47" s="20"/>
      <c r="D47" s="20"/>
      <c r="E47" s="20"/>
      <c r="F47" s="20"/>
      <c r="G47" s="20"/>
      <c r="H47" s="20" t="s">
        <v>25</v>
      </c>
      <c r="I47" s="20"/>
      <c r="J47" s="20"/>
      <c r="K47" s="20"/>
      <c r="L47" s="20"/>
      <c r="M47" s="20"/>
      <c r="N47" s="20"/>
      <c r="O47" s="20"/>
      <c r="P47" s="50"/>
      <c r="Q47" s="20"/>
      <c r="R47" s="15"/>
      <c r="S47" s="15"/>
      <c r="T47" s="15"/>
      <c r="U47" s="15"/>
      <c r="V47" s="15"/>
      <c r="W47" s="15"/>
      <c r="X47" s="15"/>
      <c r="Y47" s="15"/>
      <c r="Z47" s="15"/>
      <c r="AA47" s="15"/>
    </row>
    <row r="48" spans="1:27" ht="12.75">
      <c r="A48" s="273"/>
      <c r="B48" s="76" t="s">
        <v>1774</v>
      </c>
      <c r="C48" s="20"/>
      <c r="D48" s="20"/>
      <c r="E48" s="20"/>
      <c r="F48" s="20"/>
      <c r="G48" s="20"/>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1774</v>
      </c>
      <c r="C49" s="20"/>
      <c r="D49" s="20"/>
      <c r="E49" s="83"/>
      <c r="F49" s="15"/>
      <c r="G49" s="20"/>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78</v>
      </c>
      <c r="C50" s="20" t="s">
        <v>18</v>
      </c>
      <c r="D50" s="20" t="s">
        <v>19</v>
      </c>
      <c r="E50" s="20"/>
      <c r="F50" s="20"/>
      <c r="G50" s="20" t="s">
        <v>1781</v>
      </c>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522</v>
      </c>
      <c r="C51" s="20"/>
      <c r="D51" s="20"/>
      <c r="E51" s="20"/>
      <c r="F51" s="20"/>
      <c r="G51" s="20"/>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522</v>
      </c>
      <c r="C52" s="20"/>
      <c r="D52" s="20"/>
      <c r="E52" s="20"/>
      <c r="F52" s="20"/>
      <c r="G52" s="20"/>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522</v>
      </c>
      <c r="C53" s="20"/>
      <c r="D53" s="20"/>
      <c r="E53" s="20"/>
      <c r="F53" s="20"/>
      <c r="G53" s="20"/>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522</v>
      </c>
      <c r="C54" s="20"/>
      <c r="D54" s="20"/>
      <c r="E54" s="20"/>
      <c r="F54" s="20"/>
      <c r="G54" s="20"/>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522</v>
      </c>
      <c r="C55" s="20" t="s">
        <v>18</v>
      </c>
      <c r="D55" s="20" t="s">
        <v>19</v>
      </c>
      <c r="E55" s="20"/>
      <c r="F55" s="20"/>
      <c r="G55" s="20" t="s">
        <v>1782</v>
      </c>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522</v>
      </c>
      <c r="C56" s="20"/>
      <c r="D56" s="20"/>
      <c r="E56" s="20"/>
      <c r="F56" s="20"/>
      <c r="G56" s="20"/>
      <c r="H56" s="25" t="s">
        <v>37</v>
      </c>
      <c r="I56" s="20"/>
      <c r="J56" s="20"/>
      <c r="K56" s="20"/>
      <c r="L56" s="20"/>
      <c r="M56" s="20"/>
      <c r="N56" s="20"/>
      <c r="O56" s="20"/>
      <c r="P56" s="35"/>
      <c r="Q56" s="20"/>
      <c r="R56" s="15"/>
      <c r="S56" s="15"/>
      <c r="T56" s="15"/>
      <c r="U56" s="15"/>
      <c r="V56" s="15"/>
      <c r="W56" s="15"/>
      <c r="X56" s="15"/>
      <c r="Y56" s="15"/>
      <c r="Z56" s="15"/>
      <c r="AA56" s="15"/>
    </row>
    <row r="57" spans="1:27" ht="12.75">
      <c r="A57" s="274"/>
      <c r="B57" s="76" t="s">
        <v>522</v>
      </c>
      <c r="C57" s="20"/>
      <c r="D57" s="20"/>
      <c r="E57" s="20"/>
      <c r="F57" s="20"/>
      <c r="G57" s="20"/>
      <c r="H57" s="25" t="s">
        <v>38</v>
      </c>
      <c r="I57" s="20"/>
      <c r="J57" s="20"/>
      <c r="K57" s="20"/>
      <c r="L57" s="20"/>
      <c r="M57" s="20"/>
      <c r="N57" s="20"/>
      <c r="O57" s="20"/>
      <c r="P57" s="35"/>
      <c r="Q57" s="20"/>
      <c r="R57" s="15"/>
      <c r="S57" s="15"/>
      <c r="T57" s="15"/>
      <c r="U57" s="15"/>
      <c r="V57" s="15"/>
      <c r="W57" s="15"/>
      <c r="X57" s="15"/>
      <c r="Y57" s="15"/>
      <c r="Z57" s="15"/>
      <c r="AA57" s="15"/>
    </row>
    <row r="58" spans="1:27" ht="12.75">
      <c r="A58" s="272">
        <v>45631</v>
      </c>
      <c r="B58" s="76" t="s">
        <v>1601</v>
      </c>
      <c r="C58" s="20"/>
      <c r="D58" s="20"/>
      <c r="E58" s="20"/>
      <c r="F58" s="20"/>
      <c r="G58" s="20"/>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76" t="s">
        <v>1601</v>
      </c>
      <c r="C59" s="20"/>
      <c r="D59" s="20"/>
      <c r="E59" s="20"/>
      <c r="F59" s="20"/>
      <c r="G59" s="20"/>
      <c r="H59" s="35" t="s">
        <v>22</v>
      </c>
      <c r="I59" s="20"/>
      <c r="J59" s="20"/>
      <c r="K59" s="20"/>
      <c r="L59" s="20"/>
      <c r="M59" s="20"/>
      <c r="N59" s="20"/>
      <c r="O59" s="20"/>
      <c r="P59" s="20"/>
      <c r="Q59" s="20"/>
      <c r="R59" s="15"/>
      <c r="S59" s="15"/>
      <c r="T59" s="15"/>
      <c r="U59" s="15"/>
      <c r="V59" s="15"/>
      <c r="W59" s="15"/>
      <c r="X59" s="15"/>
      <c r="Y59" s="15"/>
      <c r="Z59" s="15"/>
      <c r="AA59" s="15"/>
    </row>
    <row r="60" spans="1:27" ht="14.25">
      <c r="A60" s="273"/>
      <c r="B60" s="76" t="s">
        <v>640</v>
      </c>
      <c r="C60" s="20" t="s">
        <v>399</v>
      </c>
      <c r="D60" s="20" t="s">
        <v>19</v>
      </c>
      <c r="E60" s="83"/>
      <c r="F60" s="15"/>
      <c r="G60" s="76" t="s">
        <v>1783</v>
      </c>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76" t="s">
        <v>640</v>
      </c>
      <c r="C61" s="20"/>
      <c r="D61" s="20"/>
      <c r="E61" s="20"/>
      <c r="F61" s="20"/>
      <c r="G61" s="20"/>
      <c r="H61" s="35" t="s">
        <v>25</v>
      </c>
      <c r="I61" s="20"/>
      <c r="J61" s="20"/>
      <c r="K61" s="20"/>
      <c r="L61" s="20"/>
      <c r="M61" s="20"/>
      <c r="N61" s="20"/>
      <c r="O61" s="20"/>
      <c r="P61" s="20"/>
      <c r="Q61" s="20"/>
      <c r="R61" s="15"/>
      <c r="S61" s="15"/>
      <c r="T61" s="15"/>
      <c r="U61" s="15"/>
      <c r="V61" s="15"/>
      <c r="W61" s="15"/>
      <c r="X61" s="15"/>
      <c r="Y61" s="15"/>
      <c r="Z61" s="15"/>
      <c r="AA61" s="15"/>
    </row>
    <row r="62" spans="1:27" ht="12.75">
      <c r="A62" s="273"/>
      <c r="B62" s="76" t="s">
        <v>1119</v>
      </c>
      <c r="C62" s="20"/>
      <c r="D62" s="20"/>
      <c r="E62" s="20"/>
      <c r="F62" s="20"/>
      <c r="G62" s="20"/>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1119</v>
      </c>
      <c r="C63" s="20" t="s">
        <v>18</v>
      </c>
      <c r="D63" s="20" t="s">
        <v>19</v>
      </c>
      <c r="E63" s="20"/>
      <c r="F63" s="20"/>
      <c r="G63" s="76" t="s">
        <v>1784</v>
      </c>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1119</v>
      </c>
      <c r="C64" s="20" t="s">
        <v>18</v>
      </c>
      <c r="D64" s="20" t="s">
        <v>19</v>
      </c>
      <c r="E64" s="20"/>
      <c r="F64" s="20"/>
      <c r="G64" s="20" t="s">
        <v>1785</v>
      </c>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1119</v>
      </c>
      <c r="C65" s="20" t="s">
        <v>541</v>
      </c>
      <c r="D65" s="20" t="s">
        <v>19</v>
      </c>
      <c r="E65" s="85"/>
      <c r="F65" s="86"/>
      <c r="G65" s="20" t="s">
        <v>1786</v>
      </c>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1601</v>
      </c>
      <c r="C66" s="20"/>
      <c r="D66" s="20"/>
      <c r="E66" s="20"/>
      <c r="F66" s="20"/>
      <c r="G66" s="20"/>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1601</v>
      </c>
      <c r="C67" s="20" t="s">
        <v>18</v>
      </c>
      <c r="D67" s="20" t="s">
        <v>19</v>
      </c>
      <c r="E67" s="20"/>
      <c r="F67" s="20"/>
      <c r="G67" s="76" t="s">
        <v>1787</v>
      </c>
      <c r="H67" s="38" t="s">
        <v>34</v>
      </c>
      <c r="I67" s="20"/>
      <c r="J67" s="20"/>
      <c r="K67" s="20"/>
      <c r="L67" s="20"/>
      <c r="M67" s="20"/>
      <c r="N67" s="20"/>
      <c r="O67" s="20"/>
      <c r="P67" s="35"/>
      <c r="Q67" s="20"/>
      <c r="R67" s="15"/>
      <c r="S67" s="15"/>
      <c r="T67" s="15"/>
      <c r="U67" s="15"/>
      <c r="V67" s="15"/>
      <c r="W67" s="15"/>
      <c r="X67" s="15"/>
      <c r="Y67" s="15"/>
      <c r="Z67" s="15"/>
      <c r="AA67" s="15"/>
    </row>
    <row r="68" spans="1:27" ht="12.75">
      <c r="A68" s="273"/>
      <c r="B68" s="76" t="s">
        <v>1601</v>
      </c>
      <c r="C68" s="20"/>
      <c r="D68" s="20"/>
      <c r="E68" s="20"/>
      <c r="F68" s="20"/>
      <c r="G68" s="20"/>
      <c r="H68" s="38" t="s">
        <v>35</v>
      </c>
      <c r="I68" s="20"/>
      <c r="J68" s="20"/>
      <c r="K68" s="20"/>
      <c r="L68" s="20"/>
      <c r="M68" s="20"/>
      <c r="N68" s="20"/>
      <c r="O68" s="20"/>
      <c r="P68" s="35"/>
      <c r="Q68" s="20"/>
      <c r="R68" s="15"/>
      <c r="S68" s="15"/>
      <c r="T68" s="15"/>
      <c r="U68" s="15"/>
      <c r="V68" s="15"/>
      <c r="W68" s="15"/>
      <c r="X68" s="15"/>
      <c r="Y68" s="15"/>
      <c r="Z68" s="15"/>
      <c r="AA68" s="15"/>
    </row>
    <row r="69" spans="1:27" ht="12.75">
      <c r="A69" s="273"/>
      <c r="B69" s="76" t="s">
        <v>1574</v>
      </c>
      <c r="C69" s="20"/>
      <c r="D69" s="20"/>
      <c r="E69" s="20"/>
      <c r="F69" s="20"/>
      <c r="G69" s="20"/>
      <c r="H69" s="38" t="s">
        <v>36</v>
      </c>
      <c r="I69" s="20"/>
      <c r="J69" s="20"/>
      <c r="K69" s="20"/>
      <c r="L69" s="20"/>
      <c r="M69" s="20"/>
      <c r="N69" s="20"/>
      <c r="O69" s="20"/>
      <c r="P69" s="35"/>
      <c r="Q69" s="20"/>
      <c r="R69" s="15"/>
      <c r="S69" s="15"/>
      <c r="T69" s="15"/>
      <c r="U69" s="15"/>
      <c r="V69" s="15"/>
      <c r="W69" s="15"/>
      <c r="X69" s="15"/>
      <c r="Y69" s="15"/>
      <c r="Z69" s="15"/>
      <c r="AA69" s="15"/>
    </row>
    <row r="70" spans="1:27" ht="12.75">
      <c r="A70" s="273"/>
      <c r="B70" s="76" t="s">
        <v>1574</v>
      </c>
      <c r="C70" s="20"/>
      <c r="D70" s="20"/>
      <c r="E70" s="20"/>
      <c r="F70" s="20"/>
      <c r="G70" s="20"/>
      <c r="H70" s="38" t="s">
        <v>37</v>
      </c>
      <c r="I70" s="20"/>
      <c r="J70" s="20"/>
      <c r="K70" s="20"/>
      <c r="L70" s="20"/>
      <c r="M70" s="20"/>
      <c r="N70" s="20"/>
      <c r="O70" s="20"/>
      <c r="P70" s="35"/>
      <c r="Q70" s="20"/>
      <c r="R70" s="15"/>
      <c r="S70" s="15"/>
      <c r="T70" s="15"/>
      <c r="U70" s="15"/>
      <c r="V70" s="15"/>
      <c r="W70" s="15"/>
      <c r="X70" s="15"/>
      <c r="Y70" s="15"/>
      <c r="Z70" s="15"/>
      <c r="AA70" s="15"/>
    </row>
    <row r="71" spans="1:27" ht="12.75">
      <c r="A71" s="274"/>
      <c r="B71" s="76" t="s">
        <v>1574</v>
      </c>
      <c r="C71" s="20"/>
      <c r="D71" s="20"/>
      <c r="E71" s="20"/>
      <c r="F71" s="20"/>
      <c r="G71" s="20"/>
      <c r="H71" s="35" t="s">
        <v>38</v>
      </c>
      <c r="I71" s="20"/>
      <c r="J71" s="20"/>
      <c r="K71" s="20"/>
      <c r="L71" s="20"/>
      <c r="M71" s="20"/>
      <c r="N71" s="20"/>
      <c r="O71" s="20"/>
      <c r="P71" s="35"/>
      <c r="Q71" s="20"/>
      <c r="R71" s="15"/>
      <c r="S71" s="15"/>
      <c r="T71" s="15"/>
      <c r="U71" s="15"/>
      <c r="V71" s="15"/>
      <c r="W71" s="15"/>
      <c r="X71" s="15"/>
      <c r="Y71" s="15"/>
      <c r="Z71" s="15"/>
      <c r="AA71" s="15"/>
    </row>
    <row r="72" spans="1:27" ht="25.5">
      <c r="A72" s="272">
        <v>45632</v>
      </c>
      <c r="B72" s="76" t="s">
        <v>640</v>
      </c>
      <c r="C72" s="20" t="s">
        <v>18</v>
      </c>
      <c r="D72" s="20" t="s">
        <v>19</v>
      </c>
      <c r="E72" s="20" t="s">
        <v>1788</v>
      </c>
      <c r="G72" s="119" t="s">
        <v>1789</v>
      </c>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76" t="s">
        <v>640</v>
      </c>
      <c r="C73" s="20"/>
      <c r="D73" s="20"/>
      <c r="E73" s="20"/>
      <c r="F73" s="20"/>
      <c r="G73" s="20"/>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76" t="s">
        <v>640</v>
      </c>
      <c r="C74" s="20"/>
      <c r="D74" s="20"/>
      <c r="E74" s="20"/>
      <c r="F74" s="20"/>
      <c r="G74" s="20"/>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76" t="s">
        <v>640</v>
      </c>
      <c r="C75" s="20"/>
      <c r="D75" s="20"/>
      <c r="E75" s="20"/>
      <c r="F75" s="20"/>
      <c r="G75" s="20"/>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640</v>
      </c>
      <c r="C76" s="20"/>
      <c r="D76" s="20"/>
      <c r="E76" s="20"/>
      <c r="F76" s="20"/>
      <c r="G76" s="20"/>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640</v>
      </c>
      <c r="C77" s="20"/>
      <c r="D77" s="20"/>
      <c r="E77" s="20"/>
      <c r="F77" s="20"/>
      <c r="G77" s="20"/>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1774</v>
      </c>
      <c r="C78" s="20" t="s">
        <v>41</v>
      </c>
      <c r="D78" s="20" t="s">
        <v>19</v>
      </c>
      <c r="E78" s="20"/>
      <c r="F78" s="20"/>
      <c r="G78" s="128" t="s">
        <v>1790</v>
      </c>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1774</v>
      </c>
      <c r="C79" s="20" t="s">
        <v>41</v>
      </c>
      <c r="D79" s="20" t="s">
        <v>19</v>
      </c>
      <c r="E79" s="20"/>
      <c r="F79" s="20"/>
      <c r="G79" s="76" t="s">
        <v>1791</v>
      </c>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1601</v>
      </c>
      <c r="C80" s="20"/>
      <c r="D80" s="20"/>
      <c r="E80" s="20"/>
      <c r="F80" s="20"/>
      <c r="G80" s="20"/>
      <c r="H80" s="35" t="s">
        <v>30</v>
      </c>
      <c r="I80" s="20"/>
      <c r="J80" s="20"/>
      <c r="K80" s="20"/>
      <c r="L80" s="20"/>
      <c r="M80" s="20"/>
      <c r="N80" s="20"/>
      <c r="O80" s="20"/>
      <c r="P80" s="20"/>
      <c r="Q80" s="20"/>
      <c r="R80" s="15"/>
      <c r="S80" s="15"/>
      <c r="T80" s="15"/>
      <c r="U80" s="15"/>
      <c r="V80" s="15"/>
      <c r="W80" s="15"/>
      <c r="X80" s="15"/>
      <c r="Y80" s="15"/>
      <c r="Z80" s="15"/>
      <c r="AA80" s="15"/>
    </row>
    <row r="81" spans="1:27" ht="12.75">
      <c r="A81" s="273"/>
      <c r="B81" s="76" t="s">
        <v>1601</v>
      </c>
      <c r="C81" s="20"/>
      <c r="D81" s="20"/>
      <c r="E81" s="20"/>
      <c r="F81" s="20"/>
      <c r="G81" s="20"/>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76" t="s">
        <v>1601</v>
      </c>
      <c r="C82" s="20"/>
      <c r="D82" s="20"/>
      <c r="E82" s="20"/>
      <c r="F82" s="20"/>
      <c r="G82" s="20"/>
      <c r="H82" s="38" t="s">
        <v>35</v>
      </c>
      <c r="I82" s="20"/>
      <c r="J82" s="20"/>
      <c r="K82" s="20"/>
      <c r="L82" s="20"/>
      <c r="M82" s="20"/>
      <c r="N82" s="20"/>
      <c r="O82" s="20"/>
      <c r="P82" s="20"/>
      <c r="Q82" s="20"/>
      <c r="R82" s="15"/>
      <c r="S82" s="15"/>
      <c r="T82" s="15"/>
      <c r="U82" s="15"/>
      <c r="V82" s="15"/>
      <c r="W82" s="15"/>
      <c r="X82" s="15"/>
      <c r="Y82" s="15"/>
      <c r="Z82" s="15"/>
      <c r="AA82" s="15"/>
    </row>
    <row r="83" spans="1:27" ht="17.25" customHeight="1">
      <c r="A83" s="273"/>
      <c r="B83" s="76" t="s">
        <v>1601</v>
      </c>
      <c r="C83" s="20"/>
      <c r="D83" s="20"/>
      <c r="E83" s="20"/>
      <c r="F83" s="20"/>
      <c r="G83" s="20"/>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1119</v>
      </c>
      <c r="C84" s="20"/>
      <c r="D84" s="20"/>
      <c r="E84" s="83"/>
      <c r="F84" s="20"/>
      <c r="G84" s="20"/>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1119</v>
      </c>
      <c r="C85" s="20"/>
      <c r="D85" s="20"/>
      <c r="E85" s="20"/>
      <c r="F85" s="20"/>
      <c r="G85" s="20"/>
      <c r="H85" s="35" t="s">
        <v>38</v>
      </c>
      <c r="I85" s="20"/>
      <c r="J85" s="20"/>
      <c r="K85" s="20"/>
      <c r="L85" s="20"/>
      <c r="M85" s="20"/>
      <c r="N85" s="20"/>
      <c r="O85" s="20"/>
      <c r="P85" s="20"/>
      <c r="Q85" s="20"/>
      <c r="R85" s="15"/>
      <c r="S85" s="15"/>
      <c r="T85" s="15"/>
      <c r="U85" s="15"/>
      <c r="V85" s="15"/>
      <c r="W85" s="15"/>
      <c r="X85" s="15"/>
      <c r="Y85" s="15"/>
      <c r="Z85" s="15"/>
      <c r="AA85" s="15"/>
    </row>
    <row r="86" spans="1:27" ht="12.75">
      <c r="A86" s="272">
        <v>45633</v>
      </c>
      <c r="B86" s="76" t="s">
        <v>640</v>
      </c>
      <c r="C86" s="20"/>
      <c r="D86" s="20"/>
      <c r="E86" s="20"/>
      <c r="F86" s="20"/>
      <c r="G86" s="20"/>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640</v>
      </c>
      <c r="C87" s="20"/>
      <c r="D87" s="20"/>
      <c r="E87" s="20"/>
      <c r="F87" s="20"/>
      <c r="G87" s="20"/>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640</v>
      </c>
      <c r="C88" s="20"/>
      <c r="D88" s="20"/>
      <c r="E88" s="20"/>
      <c r="F88" s="20"/>
      <c r="G88" s="20"/>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1574</v>
      </c>
      <c r="C89" s="20"/>
      <c r="D89" s="20"/>
      <c r="E89" s="20"/>
      <c r="F89" s="20"/>
      <c r="G89" s="20"/>
      <c r="H89" s="35" t="s">
        <v>25</v>
      </c>
      <c r="I89" s="20"/>
      <c r="J89" s="20"/>
      <c r="K89" s="20"/>
      <c r="L89" s="20"/>
      <c r="M89" s="20"/>
      <c r="N89" s="20"/>
      <c r="O89" s="20"/>
      <c r="P89" s="20"/>
      <c r="Q89" s="20"/>
      <c r="R89" s="15"/>
      <c r="S89" s="15"/>
      <c r="T89" s="15"/>
      <c r="U89" s="15"/>
      <c r="V89" s="15"/>
      <c r="W89" s="15"/>
      <c r="X89" s="15"/>
      <c r="Y89" s="15"/>
      <c r="Z89" s="15"/>
      <c r="AA89" s="15"/>
    </row>
    <row r="90" spans="1:27" ht="102">
      <c r="A90" s="273"/>
      <c r="B90" s="76" t="s">
        <v>1574</v>
      </c>
      <c r="C90" s="20" t="s">
        <v>41</v>
      </c>
      <c r="D90" s="20" t="s">
        <v>19</v>
      </c>
      <c r="E90" s="20" t="s">
        <v>1792</v>
      </c>
      <c r="F90" s="20"/>
      <c r="G90" s="20" t="s">
        <v>1793</v>
      </c>
      <c r="H90" s="35" t="s">
        <v>26</v>
      </c>
      <c r="I90" s="20"/>
      <c r="J90" s="20"/>
      <c r="K90" s="20"/>
      <c r="L90" s="20"/>
      <c r="M90" s="20"/>
      <c r="N90" s="20"/>
      <c r="O90" s="20"/>
      <c r="P90" s="20"/>
      <c r="Q90" s="20"/>
      <c r="R90" s="15"/>
      <c r="S90" s="15"/>
      <c r="T90" s="15"/>
      <c r="U90" s="15"/>
      <c r="V90" s="15"/>
      <c r="W90" s="15"/>
      <c r="X90" s="15"/>
      <c r="Y90" s="15"/>
      <c r="Z90" s="15"/>
      <c r="AA90" s="15"/>
    </row>
    <row r="91" spans="1:27" ht="63.75">
      <c r="A91" s="273"/>
      <c r="B91" s="76" t="s">
        <v>1574</v>
      </c>
      <c r="C91" s="20" t="s">
        <v>102</v>
      </c>
      <c r="D91" s="20" t="s">
        <v>19</v>
      </c>
      <c r="E91" s="20" t="s">
        <v>1794</v>
      </c>
      <c r="F91" s="20"/>
      <c r="G91" s="20" t="s">
        <v>1795</v>
      </c>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1574</v>
      </c>
      <c r="C92" s="20"/>
      <c r="D92" s="20"/>
      <c r="E92" s="20"/>
      <c r="F92" s="20"/>
      <c r="G92" s="20"/>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1574</v>
      </c>
      <c r="C93" s="20"/>
      <c r="D93" s="20"/>
      <c r="E93" s="20"/>
      <c r="F93" s="78"/>
      <c r="G93" s="20"/>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78</v>
      </c>
      <c r="C94" s="20"/>
      <c r="D94" s="20"/>
      <c r="E94" s="20"/>
      <c r="F94" s="20"/>
      <c r="G94" s="20"/>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78</v>
      </c>
      <c r="C95" s="20"/>
      <c r="D95" s="20"/>
      <c r="E95" s="20"/>
      <c r="F95" s="20"/>
      <c r="G95" s="20"/>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76" t="s">
        <v>522</v>
      </c>
      <c r="C96" s="20"/>
      <c r="D96" s="20"/>
      <c r="E96" s="20"/>
      <c r="F96" s="20"/>
      <c r="G96" s="20"/>
      <c r="H96" s="38" t="s">
        <v>35</v>
      </c>
      <c r="I96" s="20"/>
      <c r="J96" s="20"/>
      <c r="K96" s="20"/>
      <c r="L96" s="20"/>
      <c r="M96" s="20"/>
      <c r="N96" s="20"/>
      <c r="O96" s="20"/>
      <c r="P96" s="20"/>
      <c r="Q96" s="20"/>
      <c r="R96" s="15"/>
      <c r="S96" s="15"/>
      <c r="T96" s="15"/>
      <c r="U96" s="15"/>
      <c r="V96" s="15"/>
      <c r="W96" s="15"/>
      <c r="X96" s="15"/>
      <c r="Y96" s="15"/>
      <c r="Z96" s="15"/>
      <c r="AA96" s="15"/>
    </row>
    <row r="97" spans="1:27" ht="12.75">
      <c r="A97" s="273"/>
      <c r="B97" s="76" t="s">
        <v>522</v>
      </c>
      <c r="C97" s="20"/>
      <c r="D97" s="20"/>
      <c r="E97" s="20"/>
      <c r="F97" s="20"/>
      <c r="G97" s="20"/>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522</v>
      </c>
      <c r="C98" s="20"/>
      <c r="D98" s="20"/>
      <c r="E98" s="20"/>
      <c r="F98" s="20"/>
      <c r="G98" s="20"/>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522</v>
      </c>
      <c r="C99" s="20"/>
      <c r="D99" s="20"/>
      <c r="E99" s="20"/>
      <c r="F99" s="20"/>
      <c r="G99" s="20"/>
      <c r="H99" s="35" t="s">
        <v>38</v>
      </c>
      <c r="I99" s="20"/>
      <c r="J99" s="20"/>
      <c r="K99" s="20"/>
      <c r="L99" s="20"/>
      <c r="M99" s="20"/>
      <c r="N99" s="20"/>
      <c r="O99" s="20"/>
      <c r="P99" s="20"/>
      <c r="Q99" s="20"/>
      <c r="R99" s="15"/>
      <c r="S99" s="15"/>
      <c r="T99" s="15"/>
      <c r="U99" s="15"/>
      <c r="V99" s="15"/>
      <c r="W99" s="15"/>
      <c r="X99" s="15"/>
      <c r="Y99" s="15"/>
      <c r="Z99" s="15"/>
      <c r="AA99" s="15"/>
    </row>
    <row r="100" spans="1:27" ht="12.75">
      <c r="A100" s="272">
        <v>45634</v>
      </c>
      <c r="B100" s="76" t="s">
        <v>640</v>
      </c>
      <c r="C100" s="20"/>
      <c r="D100" s="20"/>
      <c r="E100" s="20"/>
      <c r="F100" s="20"/>
      <c r="G100" s="20"/>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640</v>
      </c>
      <c r="C101" s="20"/>
      <c r="D101" s="20"/>
      <c r="E101" s="20"/>
      <c r="F101" s="20"/>
      <c r="G101" s="20"/>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640</v>
      </c>
      <c r="C102" s="20"/>
      <c r="D102" s="20"/>
      <c r="E102" s="20"/>
      <c r="F102" s="20"/>
      <c r="G102" s="20"/>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640</v>
      </c>
      <c r="C103" s="20"/>
      <c r="D103" s="20"/>
      <c r="E103" s="78"/>
      <c r="F103" s="88"/>
      <c r="G103" s="20"/>
      <c r="H103" s="35" t="s">
        <v>25</v>
      </c>
      <c r="I103" s="20"/>
      <c r="J103" s="20"/>
      <c r="K103" s="20"/>
      <c r="L103" s="20"/>
      <c r="M103" s="20"/>
      <c r="N103" s="20"/>
      <c r="O103" s="20"/>
      <c r="P103" s="20"/>
      <c r="Q103" s="20"/>
      <c r="R103" s="15"/>
      <c r="S103" s="15"/>
      <c r="T103" s="15"/>
      <c r="U103" s="15"/>
      <c r="V103" s="15"/>
      <c r="W103" s="15"/>
      <c r="X103" s="15"/>
      <c r="Y103" s="15"/>
      <c r="Z103" s="15"/>
      <c r="AA103" s="15"/>
    </row>
    <row r="104" spans="1:27" ht="38.25">
      <c r="A104" s="273"/>
      <c r="B104" s="76" t="s">
        <v>1574</v>
      </c>
      <c r="C104" s="20" t="s">
        <v>18</v>
      </c>
      <c r="D104" s="20" t="s">
        <v>92</v>
      </c>
      <c r="E104" s="20"/>
      <c r="F104" s="65" t="s">
        <v>1796</v>
      </c>
      <c r="G104" s="20" t="s">
        <v>1797</v>
      </c>
      <c r="H104" s="35" t="s">
        <v>26</v>
      </c>
      <c r="I104" s="20"/>
      <c r="J104" s="20"/>
      <c r="K104" s="20"/>
      <c r="L104" s="20"/>
      <c r="M104" s="20"/>
      <c r="N104" s="20"/>
      <c r="O104" s="20"/>
      <c r="P104" s="20"/>
      <c r="Q104" s="20"/>
      <c r="R104" s="15"/>
      <c r="S104" s="15"/>
      <c r="T104" s="15"/>
      <c r="U104" s="15"/>
      <c r="V104" s="15"/>
      <c r="W104" s="15"/>
      <c r="X104" s="15"/>
      <c r="Y104" s="15"/>
      <c r="Z104" s="15"/>
      <c r="AA104" s="15"/>
    </row>
    <row r="105" spans="1:27" ht="51">
      <c r="A105" s="273"/>
      <c r="B105" s="76" t="s">
        <v>1574</v>
      </c>
      <c r="C105" s="20" t="s">
        <v>18</v>
      </c>
      <c r="D105" s="20" t="s">
        <v>19</v>
      </c>
      <c r="E105" s="20"/>
      <c r="F105" s="20"/>
      <c r="G105" s="20" t="s">
        <v>1798</v>
      </c>
      <c r="H105" s="35" t="s">
        <v>27</v>
      </c>
      <c r="I105" s="20"/>
      <c r="J105" s="20"/>
      <c r="K105" s="20"/>
      <c r="L105" s="20"/>
      <c r="M105" s="20"/>
      <c r="N105" s="20"/>
      <c r="O105" s="20"/>
      <c r="P105" s="20"/>
      <c r="Q105" s="20"/>
      <c r="R105" s="15"/>
      <c r="S105" s="15"/>
      <c r="T105" s="15"/>
      <c r="U105" s="15"/>
      <c r="V105" s="15"/>
      <c r="W105" s="15"/>
      <c r="X105" s="15"/>
      <c r="Y105" s="15"/>
      <c r="Z105" s="15"/>
      <c r="AA105" s="15"/>
    </row>
    <row r="106" spans="1:27" ht="63.75">
      <c r="A106" s="273"/>
      <c r="B106" s="76" t="s">
        <v>1574</v>
      </c>
      <c r="C106" s="20" t="s">
        <v>41</v>
      </c>
      <c r="D106" s="20" t="s">
        <v>19</v>
      </c>
      <c r="E106" s="20"/>
      <c r="F106" s="20" t="s">
        <v>1799</v>
      </c>
      <c r="G106" s="20" t="s">
        <v>1800</v>
      </c>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1574</v>
      </c>
      <c r="C107" s="20"/>
      <c r="D107" s="20"/>
      <c r="E107" s="20"/>
      <c r="F107" s="20"/>
      <c r="G107" s="20"/>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76" t="s">
        <v>522</v>
      </c>
      <c r="C108" s="20"/>
      <c r="D108" s="20"/>
      <c r="E108" s="20"/>
      <c r="F108" s="20"/>
      <c r="G108" s="20"/>
      <c r="H108" s="35" t="s">
        <v>30</v>
      </c>
      <c r="I108" s="20"/>
      <c r="J108" s="20"/>
      <c r="K108" s="20"/>
      <c r="L108" s="20"/>
      <c r="M108" s="20"/>
      <c r="N108" s="20"/>
      <c r="O108" s="20"/>
      <c r="P108" s="20"/>
      <c r="Q108" s="20"/>
      <c r="R108" s="15"/>
      <c r="S108" s="15"/>
      <c r="T108" s="15"/>
      <c r="U108" s="15"/>
      <c r="V108" s="15"/>
      <c r="W108" s="15"/>
      <c r="X108" s="15"/>
      <c r="Y108" s="15"/>
      <c r="Z108" s="15"/>
      <c r="AA108" s="15"/>
    </row>
    <row r="109" spans="1:27" ht="12.75">
      <c r="A109" s="273"/>
      <c r="B109" s="76" t="s">
        <v>522</v>
      </c>
      <c r="C109" s="20" t="s">
        <v>41</v>
      </c>
      <c r="D109" s="20" t="s">
        <v>19</v>
      </c>
      <c r="E109" s="20"/>
      <c r="F109" s="20"/>
      <c r="G109" s="76" t="s">
        <v>1801</v>
      </c>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522</v>
      </c>
      <c r="C110" s="20"/>
      <c r="D110" s="20"/>
      <c r="E110" s="20"/>
      <c r="F110" s="20"/>
      <c r="G110" s="20"/>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522</v>
      </c>
      <c r="C111" s="20" t="s">
        <v>41</v>
      </c>
      <c r="D111" s="20" t="s">
        <v>19</v>
      </c>
      <c r="E111" s="20"/>
      <c r="F111" s="20"/>
      <c r="G111" s="76" t="s">
        <v>1802</v>
      </c>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522</v>
      </c>
      <c r="C112" s="20"/>
      <c r="D112" s="20"/>
      <c r="E112" s="20"/>
      <c r="F112" s="20"/>
      <c r="G112" s="20"/>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522</v>
      </c>
      <c r="C113" s="20"/>
      <c r="D113" s="20"/>
      <c r="E113" s="20"/>
      <c r="F113" s="20"/>
      <c r="G113" s="20"/>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45635</v>
      </c>
      <c r="B114" s="76" t="s">
        <v>640</v>
      </c>
      <c r="C114" s="20"/>
      <c r="D114" s="20"/>
      <c r="E114" s="20"/>
      <c r="F114" s="20"/>
      <c r="G114" s="20"/>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640</v>
      </c>
      <c r="C115" s="20"/>
      <c r="D115" s="20"/>
      <c r="E115" s="20"/>
      <c r="F115" s="20"/>
      <c r="G115" s="20"/>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640</v>
      </c>
      <c r="C116" s="20"/>
      <c r="D116" s="20"/>
      <c r="E116" s="20"/>
      <c r="F116" s="20"/>
      <c r="G116" s="20"/>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640</v>
      </c>
      <c r="C117" s="20"/>
      <c r="D117" s="20"/>
      <c r="E117" s="20"/>
      <c r="F117" s="20"/>
      <c r="G117" s="20"/>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1119</v>
      </c>
      <c r="C118" s="20"/>
      <c r="D118" s="20"/>
      <c r="E118" s="20"/>
      <c r="F118" s="20"/>
      <c r="G118" s="20"/>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76" t="s">
        <v>1119</v>
      </c>
      <c r="C119" s="20"/>
      <c r="D119" s="20"/>
      <c r="E119" s="20"/>
      <c r="F119" s="20"/>
      <c r="G119" s="20"/>
      <c r="H119" s="35" t="s">
        <v>27</v>
      </c>
      <c r="I119" s="20"/>
      <c r="J119" s="20"/>
      <c r="K119" s="20"/>
      <c r="L119" s="20"/>
      <c r="M119" s="20"/>
      <c r="N119" s="20"/>
      <c r="O119" s="20"/>
      <c r="P119" s="20"/>
      <c r="Q119" s="20"/>
      <c r="R119" s="15"/>
      <c r="S119" s="15"/>
      <c r="T119" s="15"/>
      <c r="U119" s="15"/>
      <c r="V119" s="15"/>
      <c r="W119" s="15"/>
      <c r="X119" s="15"/>
      <c r="Y119" s="15"/>
      <c r="Z119" s="15"/>
      <c r="AA119" s="15"/>
    </row>
    <row r="120" spans="1:27" ht="12.75">
      <c r="A120" s="273"/>
      <c r="B120" s="76" t="s">
        <v>1119</v>
      </c>
      <c r="C120" s="20"/>
      <c r="D120" s="20"/>
      <c r="E120" s="20"/>
      <c r="F120" s="20"/>
      <c r="G120" s="20"/>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1119</v>
      </c>
      <c r="C121" s="20" t="s">
        <v>18</v>
      </c>
      <c r="D121" s="20" t="s">
        <v>19</v>
      </c>
      <c r="E121" s="47"/>
      <c r="F121" s="47"/>
      <c r="G121" s="20" t="s">
        <v>1803</v>
      </c>
      <c r="H121" s="35" t="s">
        <v>29</v>
      </c>
      <c r="I121" s="47"/>
      <c r="J121" s="47"/>
      <c r="K121" s="47"/>
      <c r="L121" s="47"/>
      <c r="M121" s="20"/>
      <c r="N121" s="47"/>
      <c r="O121" s="47"/>
      <c r="P121" s="47"/>
      <c r="Q121" s="47"/>
      <c r="R121" s="48"/>
      <c r="S121" s="48"/>
      <c r="T121" s="48"/>
      <c r="U121" s="48"/>
      <c r="V121" s="48"/>
      <c r="W121" s="48"/>
      <c r="X121" s="48"/>
      <c r="Y121" s="48"/>
      <c r="Z121" s="48"/>
      <c r="AA121" s="48"/>
    </row>
    <row r="122" spans="1:27" ht="12.75">
      <c r="A122" s="273"/>
      <c r="B122" s="76" t="s">
        <v>1774</v>
      </c>
      <c r="C122" s="20"/>
      <c r="D122" s="20"/>
      <c r="E122" s="20"/>
      <c r="F122" s="20"/>
      <c r="G122" s="20"/>
      <c r="H122" s="35" t="s">
        <v>30</v>
      </c>
      <c r="I122" s="20"/>
      <c r="J122" s="20"/>
      <c r="K122" s="20"/>
      <c r="L122" s="20"/>
      <c r="M122" s="20"/>
      <c r="N122" s="20"/>
      <c r="O122" s="20"/>
      <c r="P122" s="20"/>
      <c r="Q122" s="20"/>
      <c r="R122" s="15"/>
      <c r="S122" s="15"/>
      <c r="T122" s="15"/>
      <c r="U122" s="15"/>
      <c r="V122" s="15"/>
      <c r="W122" s="15"/>
      <c r="X122" s="15"/>
      <c r="Y122" s="15"/>
      <c r="Z122" s="15"/>
      <c r="AA122" s="15"/>
    </row>
    <row r="123" spans="1:27" ht="12.75">
      <c r="A123" s="273"/>
      <c r="B123" s="76" t="s">
        <v>1774</v>
      </c>
      <c r="C123" s="20"/>
      <c r="D123" s="20"/>
      <c r="E123" s="20"/>
      <c r="F123" s="20"/>
      <c r="G123" s="20"/>
      <c r="H123" s="38" t="s">
        <v>34</v>
      </c>
      <c r="I123" s="20"/>
      <c r="J123" s="20"/>
      <c r="K123" s="20"/>
      <c r="L123" s="20"/>
      <c r="M123" s="20"/>
      <c r="N123" s="20"/>
      <c r="O123" s="20"/>
      <c r="P123" s="20"/>
      <c r="Q123" s="20"/>
      <c r="R123" s="15"/>
      <c r="S123" s="15"/>
      <c r="T123" s="15"/>
      <c r="U123" s="15"/>
      <c r="V123" s="15"/>
      <c r="W123" s="15"/>
      <c r="X123" s="15"/>
      <c r="Y123" s="15"/>
      <c r="Z123" s="15"/>
      <c r="AA123" s="15"/>
    </row>
    <row r="124" spans="1:27" ht="12.75">
      <c r="A124" s="273"/>
      <c r="B124" s="76" t="s">
        <v>1774</v>
      </c>
      <c r="C124" s="20"/>
      <c r="D124" s="20"/>
      <c r="E124" s="20"/>
      <c r="F124" s="20"/>
      <c r="G124" s="20"/>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1574</v>
      </c>
      <c r="C125" s="20" t="s">
        <v>18</v>
      </c>
      <c r="D125" s="20" t="s">
        <v>19</v>
      </c>
      <c r="E125" s="20"/>
      <c r="F125" s="20" t="s">
        <v>1804</v>
      </c>
      <c r="G125" s="20" t="s">
        <v>1805</v>
      </c>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1574</v>
      </c>
      <c r="C126" s="20"/>
      <c r="D126" s="20"/>
      <c r="E126" s="20"/>
      <c r="F126" s="20"/>
      <c r="G126" s="20"/>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1574</v>
      </c>
      <c r="C127" s="20"/>
      <c r="D127" s="20"/>
      <c r="E127" s="20"/>
      <c r="F127" s="78"/>
      <c r="G127" s="20"/>
      <c r="H127" s="35" t="s">
        <v>38</v>
      </c>
      <c r="I127" s="20"/>
      <c r="J127" s="20"/>
      <c r="K127" s="20"/>
      <c r="L127" s="20"/>
      <c r="M127" s="20"/>
      <c r="N127" s="20"/>
      <c r="O127" s="20"/>
      <c r="P127" s="20"/>
      <c r="Q127" s="20"/>
      <c r="R127" s="15"/>
      <c r="S127" s="15"/>
      <c r="T127" s="15"/>
      <c r="U127" s="15"/>
      <c r="V127" s="15"/>
      <c r="W127" s="15"/>
      <c r="X127" s="15"/>
      <c r="Y127" s="15"/>
      <c r="Z127" s="15"/>
      <c r="AA127" s="15"/>
    </row>
    <row r="128" spans="1:27" ht="51">
      <c r="A128" s="272">
        <v>45636</v>
      </c>
      <c r="B128" s="76" t="s">
        <v>1119</v>
      </c>
      <c r="C128" s="20" t="s">
        <v>54</v>
      </c>
      <c r="D128" s="20" t="s">
        <v>19</v>
      </c>
      <c r="E128" s="20"/>
      <c r="F128" s="20"/>
      <c r="G128" s="20" t="s">
        <v>1806</v>
      </c>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1119</v>
      </c>
      <c r="C129" s="20"/>
      <c r="D129" s="20"/>
      <c r="E129" s="20"/>
      <c r="F129" s="20"/>
      <c r="G129" s="20"/>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1119</v>
      </c>
      <c r="C130" s="20"/>
      <c r="D130" s="20"/>
      <c r="E130" s="20"/>
      <c r="F130" s="20"/>
      <c r="G130" s="20"/>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1119</v>
      </c>
      <c r="C131" s="20"/>
      <c r="D131" s="20"/>
      <c r="E131" s="20"/>
      <c r="F131" s="20"/>
      <c r="G131" s="20"/>
      <c r="H131" s="35" t="s">
        <v>25</v>
      </c>
      <c r="I131" s="20"/>
      <c r="J131" s="20"/>
      <c r="K131" s="20"/>
      <c r="L131" s="20"/>
      <c r="M131" s="20"/>
      <c r="N131" s="20"/>
      <c r="O131" s="20"/>
      <c r="P131" s="20"/>
      <c r="Q131" s="20"/>
      <c r="R131" s="15"/>
      <c r="S131" s="15"/>
      <c r="T131" s="15"/>
      <c r="U131" s="15"/>
      <c r="V131" s="15"/>
      <c r="W131" s="15"/>
      <c r="X131" s="15"/>
      <c r="Y131" s="15"/>
      <c r="Z131" s="15"/>
      <c r="AA131" s="15"/>
    </row>
    <row r="132" spans="1:27" ht="12.75">
      <c r="A132" s="273"/>
      <c r="B132" s="76" t="s">
        <v>1119</v>
      </c>
      <c r="C132" s="20" t="s">
        <v>68</v>
      </c>
      <c r="D132" s="20" t="s">
        <v>19</v>
      </c>
      <c r="E132" s="20"/>
      <c r="F132" s="20"/>
      <c r="G132" s="76" t="s">
        <v>1807</v>
      </c>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1774</v>
      </c>
      <c r="C133" s="20"/>
      <c r="D133" s="20"/>
      <c r="E133" s="20"/>
      <c r="F133" s="20"/>
      <c r="G133" s="20"/>
      <c r="H133" s="35" t="s">
        <v>27</v>
      </c>
      <c r="I133" s="20"/>
      <c r="J133" s="20"/>
      <c r="K133" s="20"/>
      <c r="L133" s="20"/>
      <c r="M133" s="20"/>
      <c r="N133" s="20"/>
      <c r="O133" s="20"/>
      <c r="P133" s="20"/>
      <c r="Q133" s="20"/>
      <c r="R133" s="15"/>
      <c r="S133" s="15"/>
      <c r="T133" s="15"/>
      <c r="U133" s="15"/>
      <c r="V133" s="15"/>
      <c r="W133" s="15"/>
      <c r="X133" s="15"/>
      <c r="Y133" s="15"/>
      <c r="Z133" s="15"/>
      <c r="AA133" s="15"/>
    </row>
    <row r="134" spans="1:27" ht="12.75">
      <c r="A134" s="273"/>
      <c r="B134" s="76" t="s">
        <v>1774</v>
      </c>
      <c r="C134" s="20"/>
      <c r="D134" s="20"/>
      <c r="E134" s="20"/>
      <c r="F134" s="20"/>
      <c r="G134" s="20"/>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1774</v>
      </c>
      <c r="C135" s="20"/>
      <c r="D135" s="20"/>
      <c r="E135" s="20"/>
      <c r="F135" s="20"/>
      <c r="G135" s="20"/>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1774</v>
      </c>
      <c r="C136" s="20"/>
      <c r="D136" s="20"/>
      <c r="E136" s="20"/>
      <c r="F136" s="20"/>
      <c r="G136" s="20"/>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78</v>
      </c>
      <c r="C137" s="20"/>
      <c r="D137" s="20"/>
      <c r="E137" s="20"/>
      <c r="F137" s="20"/>
      <c r="G137" s="20"/>
      <c r="H137" s="38" t="s">
        <v>34</v>
      </c>
      <c r="I137" s="20"/>
      <c r="J137" s="20"/>
      <c r="K137" s="20"/>
      <c r="L137" s="20"/>
      <c r="M137" s="20"/>
      <c r="N137" s="20"/>
      <c r="O137" s="20"/>
      <c r="P137" s="20"/>
      <c r="Q137" s="20"/>
      <c r="R137" s="15"/>
      <c r="S137" s="15"/>
      <c r="T137" s="15"/>
      <c r="U137" s="15"/>
      <c r="V137" s="15"/>
      <c r="W137" s="15"/>
      <c r="X137" s="15"/>
      <c r="Y137" s="15"/>
      <c r="Z137" s="15"/>
      <c r="AA137" s="15"/>
    </row>
    <row r="138" spans="1:27" ht="12.75">
      <c r="A138" s="273"/>
      <c r="B138" s="76" t="s">
        <v>1574</v>
      </c>
      <c r="C138" s="20"/>
      <c r="D138" s="20"/>
      <c r="E138" s="20"/>
      <c r="F138" s="20"/>
      <c r="G138" s="20"/>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1574</v>
      </c>
      <c r="C139" s="20"/>
      <c r="D139" s="20"/>
      <c r="E139" s="78"/>
      <c r="F139" s="20"/>
      <c r="G139" s="20"/>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1574</v>
      </c>
      <c r="C140" s="20"/>
      <c r="D140" s="20"/>
      <c r="E140" s="20"/>
      <c r="F140" s="20"/>
      <c r="G140" s="20"/>
      <c r="H140" s="38" t="s">
        <v>37</v>
      </c>
      <c r="I140" s="20"/>
      <c r="J140" s="20"/>
      <c r="K140" s="20"/>
      <c r="L140" s="20"/>
      <c r="M140" s="20"/>
      <c r="N140" s="20"/>
      <c r="O140" s="20"/>
      <c r="P140" s="20"/>
      <c r="Q140" s="20"/>
      <c r="R140" s="15"/>
      <c r="S140" s="15"/>
      <c r="T140" s="15"/>
      <c r="U140" s="15"/>
      <c r="V140" s="15"/>
      <c r="W140" s="15"/>
      <c r="X140" s="15"/>
      <c r="Y140" s="15"/>
      <c r="Z140" s="15"/>
      <c r="AA140" s="15"/>
    </row>
    <row r="141" spans="1:27" ht="12.75">
      <c r="A141" s="274"/>
      <c r="B141" s="76" t="s">
        <v>1574</v>
      </c>
      <c r="C141" s="20"/>
      <c r="D141" s="20"/>
      <c r="E141" s="20"/>
      <c r="F141" s="20"/>
      <c r="G141" s="20"/>
      <c r="H141" s="35" t="s">
        <v>38</v>
      </c>
      <c r="I141" s="20"/>
      <c r="J141" s="20"/>
      <c r="K141" s="20"/>
      <c r="L141" s="20"/>
      <c r="M141" s="20"/>
      <c r="N141" s="20"/>
      <c r="O141" s="20"/>
      <c r="P141" s="20"/>
      <c r="Q141" s="20"/>
      <c r="R141" s="15"/>
      <c r="S141" s="15"/>
      <c r="T141" s="15"/>
      <c r="U141" s="15"/>
      <c r="V141" s="15"/>
      <c r="W141" s="15"/>
      <c r="X141" s="15"/>
      <c r="Y141" s="15"/>
      <c r="Z141" s="15"/>
      <c r="AA141" s="15"/>
    </row>
    <row r="142" spans="1:27" ht="12.75">
      <c r="A142" s="272">
        <v>45637</v>
      </c>
      <c r="B142" s="76" t="s">
        <v>1119</v>
      </c>
      <c r="C142" s="20"/>
      <c r="D142" s="20"/>
      <c r="E142" s="20"/>
      <c r="F142" s="20"/>
      <c r="G142" s="20"/>
      <c r="H142" s="34" t="s">
        <v>17</v>
      </c>
      <c r="I142" s="20"/>
      <c r="J142" s="20"/>
      <c r="K142" s="20"/>
      <c r="L142" s="20"/>
      <c r="M142" s="20"/>
      <c r="N142" s="20"/>
      <c r="O142" s="20"/>
      <c r="P142" s="20"/>
      <c r="Q142" s="20"/>
      <c r="R142" s="15"/>
      <c r="S142" s="15"/>
      <c r="T142" s="15"/>
      <c r="U142" s="15"/>
      <c r="V142" s="15"/>
      <c r="W142" s="15"/>
      <c r="X142" s="15"/>
      <c r="Y142" s="15"/>
      <c r="Z142" s="15"/>
      <c r="AA142" s="15"/>
    </row>
    <row r="143" spans="1:27" ht="12.75">
      <c r="A143" s="273"/>
      <c r="B143" s="76" t="s">
        <v>1119</v>
      </c>
      <c r="C143" s="20"/>
      <c r="D143" s="20"/>
      <c r="E143" s="20"/>
      <c r="F143" s="20"/>
      <c r="G143" s="20"/>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640</v>
      </c>
      <c r="C144" s="20"/>
      <c r="D144" s="20"/>
      <c r="E144" s="20"/>
      <c r="F144" s="20"/>
      <c r="G144" s="20"/>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640</v>
      </c>
      <c r="C145" s="20"/>
      <c r="D145" s="20"/>
      <c r="E145" s="20"/>
      <c r="F145" s="20"/>
      <c r="G145" s="20"/>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640</v>
      </c>
      <c r="C146" s="20"/>
      <c r="D146" s="20"/>
      <c r="E146" s="20"/>
      <c r="F146" s="20"/>
      <c r="G146" s="20"/>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1774</v>
      </c>
      <c r="C147" s="20"/>
      <c r="D147" s="20"/>
      <c r="E147" s="20"/>
      <c r="F147" s="20"/>
      <c r="G147" s="20"/>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1774</v>
      </c>
      <c r="C148" s="20"/>
      <c r="D148" s="20"/>
      <c r="E148" s="20"/>
      <c r="F148" s="20"/>
      <c r="G148" s="20"/>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1774</v>
      </c>
      <c r="C149" s="20"/>
      <c r="D149" s="20"/>
      <c r="E149" s="20"/>
      <c r="F149" s="20"/>
      <c r="G149" s="20"/>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1774</v>
      </c>
      <c r="C150" s="20"/>
      <c r="D150" s="20"/>
      <c r="E150" s="20"/>
      <c r="F150" s="20"/>
      <c r="G150" s="20"/>
      <c r="H150" s="35" t="s">
        <v>30</v>
      </c>
      <c r="I150" s="20"/>
      <c r="J150" s="20"/>
      <c r="K150" s="20"/>
      <c r="L150" s="20"/>
      <c r="M150" s="20"/>
      <c r="N150" s="20"/>
      <c r="O150" s="20"/>
      <c r="P150" s="20"/>
      <c r="Q150" s="20"/>
      <c r="R150" s="15"/>
      <c r="S150" s="15"/>
      <c r="T150" s="15"/>
      <c r="U150" s="15"/>
      <c r="V150" s="15"/>
      <c r="W150" s="15"/>
      <c r="X150" s="15"/>
      <c r="Y150" s="15"/>
      <c r="Z150" s="15"/>
      <c r="AA150" s="15"/>
    </row>
    <row r="151" spans="1:27" ht="38.25">
      <c r="A151" s="273"/>
      <c r="B151" s="76" t="s">
        <v>78</v>
      </c>
      <c r="C151" s="20" t="s">
        <v>18</v>
      </c>
      <c r="D151" s="20" t="s">
        <v>19</v>
      </c>
      <c r="E151" s="20"/>
      <c r="F151" s="20"/>
      <c r="G151" s="20" t="s">
        <v>1808</v>
      </c>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522</v>
      </c>
      <c r="C152" s="20" t="s">
        <v>18</v>
      </c>
      <c r="D152" s="20" t="s">
        <v>19</v>
      </c>
      <c r="E152" s="20"/>
      <c r="F152" s="20"/>
      <c r="G152" s="20" t="s">
        <v>1809</v>
      </c>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522</v>
      </c>
      <c r="C153" s="20"/>
      <c r="D153" s="20"/>
      <c r="E153" s="20"/>
      <c r="F153" s="20"/>
      <c r="G153" s="20"/>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522</v>
      </c>
      <c r="C154" s="20"/>
      <c r="D154" s="20"/>
      <c r="E154" s="20"/>
      <c r="F154" s="20"/>
      <c r="G154" s="20"/>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522</v>
      </c>
      <c r="C155" s="20"/>
      <c r="D155" s="20"/>
      <c r="E155" s="20"/>
      <c r="F155" s="20"/>
      <c r="G155" s="20"/>
      <c r="H155" s="35" t="s">
        <v>38</v>
      </c>
      <c r="I155" s="20"/>
      <c r="J155" s="20"/>
      <c r="K155" s="20"/>
      <c r="L155" s="20"/>
      <c r="M155" s="20"/>
      <c r="N155" s="20"/>
      <c r="O155" s="20"/>
      <c r="P155" s="20"/>
      <c r="Q155" s="20"/>
      <c r="R155" s="15"/>
      <c r="S155" s="15"/>
      <c r="T155" s="15"/>
      <c r="U155" s="15"/>
      <c r="V155" s="15"/>
      <c r="W155" s="15"/>
      <c r="X155" s="15"/>
      <c r="Y155" s="15"/>
      <c r="Z155" s="15"/>
      <c r="AA155" s="15"/>
    </row>
    <row r="156" spans="1:27" ht="76.5">
      <c r="A156" s="272">
        <v>45638</v>
      </c>
      <c r="B156" s="76" t="s">
        <v>640</v>
      </c>
      <c r="C156" s="20" t="s">
        <v>18</v>
      </c>
      <c r="D156" s="20" t="s">
        <v>19</v>
      </c>
      <c r="E156" s="20" t="s">
        <v>1810</v>
      </c>
      <c r="F156" s="20"/>
      <c r="G156" s="20" t="s">
        <v>1811</v>
      </c>
      <c r="H156" s="34" t="s">
        <v>17</v>
      </c>
      <c r="I156" s="20"/>
      <c r="J156" s="20"/>
      <c r="K156" s="20"/>
      <c r="L156" s="20"/>
      <c r="M156" s="20"/>
      <c r="N156" s="20"/>
      <c r="O156" s="20"/>
      <c r="P156" s="20"/>
      <c r="Q156" s="20"/>
      <c r="R156" s="15"/>
      <c r="S156" s="15"/>
      <c r="T156" s="15"/>
      <c r="U156" s="15"/>
      <c r="V156" s="15"/>
      <c r="W156" s="15"/>
      <c r="X156" s="15"/>
      <c r="Y156" s="15"/>
      <c r="Z156" s="15"/>
      <c r="AA156" s="15"/>
    </row>
    <row r="157" spans="1:27" ht="89.25">
      <c r="A157" s="273"/>
      <c r="B157" s="76" t="s">
        <v>640</v>
      </c>
      <c r="C157" s="20" t="s">
        <v>18</v>
      </c>
      <c r="D157" s="20" t="s">
        <v>19</v>
      </c>
      <c r="E157" s="20" t="s">
        <v>1812</v>
      </c>
      <c r="F157" s="20"/>
      <c r="G157" s="20" t="s">
        <v>1813</v>
      </c>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640</v>
      </c>
      <c r="C158" s="20" t="s">
        <v>18</v>
      </c>
      <c r="D158" s="20" t="s">
        <v>19</v>
      </c>
      <c r="E158" s="20" t="s">
        <v>1814</v>
      </c>
      <c r="F158" s="20"/>
      <c r="G158" s="20" t="s">
        <v>1815</v>
      </c>
      <c r="H158" s="35" t="s">
        <v>24</v>
      </c>
      <c r="I158" s="20"/>
      <c r="J158" s="20"/>
      <c r="K158" s="20"/>
      <c r="L158" s="20"/>
      <c r="M158" s="20"/>
      <c r="N158" s="20"/>
      <c r="O158" s="20"/>
      <c r="P158" s="20"/>
      <c r="Q158" s="20"/>
      <c r="R158" s="15"/>
      <c r="S158" s="15"/>
      <c r="T158" s="15"/>
      <c r="U158" s="15"/>
      <c r="V158" s="15"/>
      <c r="W158" s="15"/>
      <c r="X158" s="15"/>
      <c r="Y158" s="15"/>
      <c r="Z158" s="15"/>
      <c r="AA158" s="15"/>
    </row>
    <row r="159" spans="1:27" ht="15.75" customHeight="1">
      <c r="A159" s="273"/>
      <c r="B159" s="76" t="s">
        <v>640</v>
      </c>
      <c r="C159" s="20"/>
      <c r="D159" s="20"/>
      <c r="E159" s="20"/>
      <c r="F159" s="20"/>
      <c r="G159" s="20"/>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1774</v>
      </c>
      <c r="C160" s="20"/>
      <c r="D160" s="20"/>
      <c r="E160" s="20"/>
      <c r="F160" s="78"/>
      <c r="G160" s="20"/>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1774</v>
      </c>
      <c r="C161" s="20"/>
      <c r="D161" s="20"/>
      <c r="E161" s="20"/>
      <c r="F161" s="20"/>
      <c r="G161" s="20"/>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1774</v>
      </c>
      <c r="C162" s="20"/>
      <c r="D162" s="20"/>
      <c r="E162" s="20"/>
      <c r="F162" s="20"/>
      <c r="G162" s="20"/>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1774</v>
      </c>
      <c r="C163" s="20"/>
      <c r="D163" s="20"/>
      <c r="E163" s="20"/>
      <c r="F163" s="20"/>
      <c r="G163" s="20"/>
      <c r="H163" s="35" t="s">
        <v>29</v>
      </c>
      <c r="I163" s="20"/>
      <c r="J163" s="20"/>
      <c r="K163" s="20"/>
      <c r="L163" s="20"/>
      <c r="M163" s="20"/>
      <c r="N163" s="20"/>
      <c r="O163" s="20"/>
      <c r="P163" s="20"/>
      <c r="Q163" s="20"/>
      <c r="R163" s="15"/>
      <c r="S163" s="15"/>
      <c r="T163" s="15"/>
      <c r="U163" s="15"/>
      <c r="V163" s="15"/>
      <c r="W163" s="15"/>
      <c r="X163" s="15"/>
      <c r="Y163" s="15"/>
      <c r="Z163" s="15"/>
      <c r="AA163" s="15"/>
    </row>
    <row r="164" spans="1:27" ht="38.25">
      <c r="A164" s="273"/>
      <c r="B164" s="76" t="s">
        <v>78</v>
      </c>
      <c r="C164" s="20" t="s">
        <v>18</v>
      </c>
      <c r="D164" s="20" t="s">
        <v>19</v>
      </c>
      <c r="E164" s="20"/>
      <c r="F164" s="20"/>
      <c r="G164" s="20" t="s">
        <v>1816</v>
      </c>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522</v>
      </c>
      <c r="C165" s="20"/>
      <c r="D165" s="20"/>
      <c r="E165" s="78"/>
      <c r="F165" s="20"/>
      <c r="G165" s="20"/>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522</v>
      </c>
      <c r="C166" s="20" t="s">
        <v>18</v>
      </c>
      <c r="D166" s="20" t="s">
        <v>19</v>
      </c>
      <c r="E166" s="20"/>
      <c r="F166" s="20"/>
      <c r="G166" s="20" t="s">
        <v>1809</v>
      </c>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522</v>
      </c>
      <c r="C167" s="20"/>
      <c r="D167" s="20"/>
      <c r="E167" s="20"/>
      <c r="F167" s="20"/>
      <c r="G167" s="20"/>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522</v>
      </c>
      <c r="C168" s="20"/>
      <c r="D168" s="20"/>
      <c r="E168" s="20"/>
      <c r="F168" s="20"/>
      <c r="G168" s="20"/>
      <c r="H168" s="38" t="s">
        <v>37</v>
      </c>
      <c r="I168" s="20"/>
      <c r="J168" s="20"/>
      <c r="K168" s="20"/>
      <c r="L168" s="20"/>
      <c r="M168" s="20"/>
      <c r="N168" s="20"/>
      <c r="O168" s="20"/>
      <c r="P168" s="20"/>
      <c r="Q168" s="20"/>
      <c r="R168" s="15"/>
      <c r="S168" s="15"/>
      <c r="T168" s="15"/>
      <c r="U168" s="15"/>
      <c r="V168" s="15"/>
      <c r="W168" s="15"/>
      <c r="X168" s="15"/>
      <c r="Y168" s="15"/>
      <c r="Z168" s="15"/>
      <c r="AA168" s="15"/>
    </row>
    <row r="169" spans="1:27" ht="12.75">
      <c r="A169" s="274"/>
      <c r="B169" s="76" t="s">
        <v>522</v>
      </c>
      <c r="C169" s="20" t="s">
        <v>18</v>
      </c>
      <c r="D169" s="20" t="s">
        <v>19</v>
      </c>
      <c r="E169" s="20"/>
      <c r="F169" s="20"/>
      <c r="G169" s="76" t="s">
        <v>1817</v>
      </c>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45639</v>
      </c>
      <c r="B170" s="76" t="s">
        <v>640</v>
      </c>
      <c r="C170" s="20" t="s">
        <v>224</v>
      </c>
      <c r="D170" s="20" t="s">
        <v>19</v>
      </c>
      <c r="E170" s="20"/>
      <c r="F170" s="20"/>
      <c r="G170" s="20" t="s">
        <v>1818</v>
      </c>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640</v>
      </c>
      <c r="C171" s="20"/>
      <c r="D171" s="20"/>
      <c r="E171" s="78"/>
      <c r="F171" s="78"/>
      <c r="G171" s="20"/>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640</v>
      </c>
      <c r="C172" s="20"/>
      <c r="D172" s="20"/>
      <c r="E172" s="78"/>
      <c r="F172" s="78"/>
      <c r="G172" s="20"/>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640</v>
      </c>
      <c r="C173" s="20"/>
      <c r="D173" s="20"/>
      <c r="E173" s="88"/>
      <c r="F173" s="78"/>
      <c r="G173" s="20"/>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640</v>
      </c>
      <c r="C174" s="20"/>
      <c r="D174" s="20"/>
      <c r="E174" s="78"/>
      <c r="F174" s="78"/>
      <c r="G174" s="20"/>
      <c r="H174" s="50" t="s">
        <v>26</v>
      </c>
      <c r="I174" s="20"/>
      <c r="J174" s="20"/>
      <c r="K174" s="20"/>
      <c r="L174" s="20"/>
      <c r="M174" s="20"/>
      <c r="N174" s="20"/>
      <c r="O174" s="20"/>
      <c r="P174" s="20"/>
      <c r="Q174" s="20"/>
      <c r="R174" s="15"/>
      <c r="S174" s="15"/>
      <c r="T174" s="15"/>
      <c r="U174" s="15"/>
      <c r="V174" s="15"/>
      <c r="W174" s="15"/>
      <c r="X174" s="15"/>
      <c r="Y174" s="15"/>
      <c r="Z174" s="15"/>
      <c r="AA174" s="15"/>
    </row>
    <row r="175" spans="1:27" ht="12.75">
      <c r="A175" s="273"/>
      <c r="B175" s="76" t="s">
        <v>640</v>
      </c>
      <c r="C175" s="20"/>
      <c r="D175" s="20"/>
      <c r="E175" s="20"/>
      <c r="F175" s="20"/>
      <c r="G175" s="20"/>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640</v>
      </c>
      <c r="C176" s="20"/>
      <c r="D176" s="20"/>
      <c r="E176" s="20"/>
      <c r="F176" s="20"/>
      <c r="G176" s="20"/>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1774</v>
      </c>
      <c r="C177" s="20"/>
      <c r="D177" s="20"/>
      <c r="E177" s="20"/>
      <c r="F177" s="20"/>
      <c r="G177" s="20"/>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1774</v>
      </c>
      <c r="C178" s="20"/>
      <c r="D178" s="20"/>
      <c r="E178" s="20"/>
      <c r="F178" s="20"/>
      <c r="G178" s="20"/>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1774</v>
      </c>
      <c r="C179" s="20"/>
      <c r="D179" s="20"/>
      <c r="E179" s="20"/>
      <c r="F179" s="20"/>
      <c r="G179" s="20"/>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522</v>
      </c>
      <c r="C180" s="20"/>
      <c r="D180" s="20"/>
      <c r="E180" s="20"/>
      <c r="F180" s="20"/>
      <c r="G180" s="20"/>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522</v>
      </c>
      <c r="C181" s="20"/>
      <c r="D181" s="20"/>
      <c r="E181" s="20"/>
      <c r="F181" s="20"/>
      <c r="G181" s="20"/>
      <c r="H181" s="50" t="s">
        <v>36</v>
      </c>
      <c r="I181" s="20"/>
      <c r="J181" s="20"/>
      <c r="K181" s="20"/>
      <c r="L181" s="20"/>
      <c r="M181" s="20"/>
      <c r="N181" s="20"/>
      <c r="O181" s="20"/>
      <c r="P181" s="20"/>
      <c r="Q181" s="20"/>
      <c r="R181" s="15"/>
      <c r="S181" s="15"/>
      <c r="T181" s="15"/>
      <c r="U181" s="15"/>
      <c r="V181" s="15"/>
      <c r="W181" s="15"/>
      <c r="X181" s="15"/>
      <c r="Y181" s="15"/>
      <c r="Z181" s="15"/>
      <c r="AA181" s="15"/>
    </row>
    <row r="182" spans="1:27" ht="12.75">
      <c r="A182" s="273"/>
      <c r="B182" s="76" t="s">
        <v>522</v>
      </c>
      <c r="C182" s="20"/>
      <c r="D182" s="20"/>
      <c r="E182" s="20"/>
      <c r="F182" s="20"/>
      <c r="G182" s="20"/>
      <c r="H182" s="50" t="s">
        <v>37</v>
      </c>
      <c r="I182" s="20"/>
      <c r="J182" s="20"/>
      <c r="K182" s="20"/>
      <c r="L182" s="20"/>
      <c r="M182" s="20"/>
      <c r="N182" s="20"/>
      <c r="O182" s="20"/>
      <c r="P182" s="20"/>
      <c r="Q182" s="20"/>
      <c r="R182" s="15"/>
      <c r="S182" s="15"/>
      <c r="T182" s="15"/>
      <c r="U182" s="15"/>
      <c r="V182" s="15"/>
      <c r="W182" s="15"/>
      <c r="X182" s="15"/>
      <c r="Y182" s="15"/>
      <c r="Z182" s="15"/>
      <c r="AA182" s="15"/>
    </row>
    <row r="183" spans="1:27" ht="12.75">
      <c r="A183" s="274"/>
      <c r="B183" s="76" t="s">
        <v>522</v>
      </c>
      <c r="C183" s="20"/>
      <c r="D183" s="20"/>
      <c r="E183" s="20"/>
      <c r="F183" s="20"/>
      <c r="G183" s="20"/>
      <c r="H183" s="51" t="s">
        <v>38</v>
      </c>
      <c r="I183" s="20"/>
      <c r="J183" s="20"/>
      <c r="K183" s="20"/>
      <c r="L183" s="20"/>
      <c r="M183" s="20"/>
      <c r="N183" s="20"/>
      <c r="O183" s="20"/>
      <c r="P183" s="20"/>
      <c r="Q183" s="20"/>
      <c r="R183" s="15"/>
      <c r="S183" s="15"/>
      <c r="T183" s="15"/>
      <c r="U183" s="15"/>
      <c r="V183" s="15"/>
      <c r="W183" s="15"/>
      <c r="X183" s="15"/>
      <c r="Y183" s="15"/>
      <c r="Z183" s="15"/>
      <c r="AA183" s="15"/>
    </row>
    <row r="184" spans="1:27" ht="12.75">
      <c r="A184" s="272">
        <v>45640</v>
      </c>
      <c r="B184" s="76" t="s">
        <v>640</v>
      </c>
      <c r="C184" s="20"/>
      <c r="D184" s="20"/>
      <c r="E184" s="20"/>
      <c r="F184" s="20"/>
      <c r="G184" s="20"/>
      <c r="H184" s="55" t="s">
        <v>17</v>
      </c>
      <c r="I184" s="20"/>
      <c r="J184" s="20"/>
      <c r="K184" s="20"/>
      <c r="L184" s="20"/>
      <c r="M184" s="20"/>
      <c r="N184" s="20"/>
      <c r="O184" s="20"/>
      <c r="P184" s="20"/>
      <c r="Q184" s="20"/>
      <c r="R184" s="15"/>
      <c r="S184" s="15"/>
      <c r="T184" s="15"/>
      <c r="U184" s="15"/>
      <c r="V184" s="15"/>
      <c r="W184" s="15"/>
      <c r="X184" s="15"/>
      <c r="Y184" s="15"/>
      <c r="Z184" s="15"/>
      <c r="AA184" s="15"/>
    </row>
    <row r="185" spans="1:27" ht="25.5">
      <c r="A185" s="273"/>
      <c r="B185" s="76" t="s">
        <v>640</v>
      </c>
      <c r="C185" s="20" t="s">
        <v>102</v>
      </c>
      <c r="D185" s="20" t="s">
        <v>19</v>
      </c>
      <c r="E185" s="20" t="s">
        <v>1819</v>
      </c>
      <c r="F185" s="20" t="s">
        <v>1582</v>
      </c>
      <c r="G185" s="119" t="s">
        <v>1820</v>
      </c>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76" t="s">
        <v>640</v>
      </c>
      <c r="C186" s="20"/>
      <c r="D186" s="20"/>
      <c r="E186" s="78"/>
      <c r="F186" s="78"/>
      <c r="G186" s="20"/>
      <c r="H186" s="52" t="s">
        <v>24</v>
      </c>
      <c r="I186" s="20"/>
      <c r="J186" s="20"/>
      <c r="K186" s="20"/>
      <c r="L186" s="20"/>
      <c r="M186" s="20"/>
      <c r="N186" s="20"/>
      <c r="O186" s="20"/>
      <c r="P186" s="20"/>
      <c r="Q186" s="20"/>
      <c r="R186" s="15"/>
      <c r="S186" s="15"/>
      <c r="T186" s="15"/>
      <c r="U186" s="15"/>
      <c r="V186" s="15"/>
      <c r="W186" s="15"/>
      <c r="X186" s="15"/>
      <c r="Y186" s="15"/>
      <c r="Z186" s="15"/>
      <c r="AA186" s="15"/>
    </row>
    <row r="187" spans="1:27" ht="12.75">
      <c r="A187" s="273"/>
      <c r="B187" s="76" t="s">
        <v>640</v>
      </c>
      <c r="C187" s="20"/>
      <c r="D187" s="20"/>
      <c r="E187" s="20"/>
      <c r="F187" s="20"/>
      <c r="G187" s="20"/>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1119</v>
      </c>
      <c r="C188" s="20" t="s">
        <v>102</v>
      </c>
      <c r="D188" s="20" t="s">
        <v>19</v>
      </c>
      <c r="E188" s="76" t="s">
        <v>1821</v>
      </c>
      <c r="F188" s="20" t="s">
        <v>1582</v>
      </c>
      <c r="G188" s="76" t="s">
        <v>1822</v>
      </c>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76" t="s">
        <v>1119</v>
      </c>
      <c r="C189" s="20"/>
      <c r="D189" s="20"/>
      <c r="E189" s="20"/>
      <c r="F189" s="20"/>
      <c r="G189" s="20"/>
      <c r="H189" s="52" t="s">
        <v>27</v>
      </c>
      <c r="I189" s="20"/>
      <c r="J189" s="20"/>
      <c r="K189" s="20"/>
      <c r="L189" s="20"/>
      <c r="M189" s="20"/>
      <c r="N189" s="20"/>
      <c r="O189" s="20"/>
      <c r="P189" s="20"/>
      <c r="Q189" s="20"/>
      <c r="R189" s="15"/>
      <c r="S189" s="15"/>
      <c r="T189" s="15"/>
      <c r="U189" s="15"/>
      <c r="V189" s="15"/>
      <c r="W189" s="15"/>
      <c r="X189" s="15"/>
      <c r="Y189" s="15"/>
      <c r="Z189" s="15"/>
      <c r="AA189" s="15"/>
    </row>
    <row r="190" spans="1:27" ht="12.75">
      <c r="A190" s="273"/>
      <c r="B190" s="76" t="s">
        <v>640</v>
      </c>
      <c r="C190" s="20"/>
      <c r="D190" s="20"/>
      <c r="E190" s="20"/>
      <c r="F190" s="15"/>
      <c r="G190" s="20"/>
      <c r="H190" s="52" t="s">
        <v>28</v>
      </c>
      <c r="I190" s="20"/>
      <c r="J190" s="20"/>
      <c r="K190" s="20"/>
      <c r="L190" s="20"/>
      <c r="M190" s="20"/>
      <c r="N190" s="20"/>
      <c r="O190" s="20"/>
      <c r="P190" s="20"/>
      <c r="Q190" s="20"/>
      <c r="R190" s="15"/>
      <c r="S190" s="15"/>
      <c r="T190" s="15"/>
      <c r="U190" s="15"/>
      <c r="V190" s="15"/>
      <c r="W190" s="15"/>
      <c r="X190" s="15"/>
      <c r="Y190" s="15"/>
      <c r="Z190" s="15"/>
      <c r="AA190" s="15"/>
    </row>
    <row r="191" spans="1:27" ht="114.75">
      <c r="A191" s="273"/>
      <c r="B191" s="76" t="s">
        <v>640</v>
      </c>
      <c r="C191" s="20" t="s">
        <v>18</v>
      </c>
      <c r="D191" s="20" t="s">
        <v>19</v>
      </c>
      <c r="E191" s="20" t="s">
        <v>1823</v>
      </c>
      <c r="F191" s="20"/>
      <c r="G191" s="20" t="s">
        <v>1824</v>
      </c>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78</v>
      </c>
      <c r="C192" s="20"/>
      <c r="D192" s="20"/>
      <c r="E192" s="20"/>
      <c r="F192" s="20"/>
      <c r="G192" s="20"/>
      <c r="H192" s="52" t="s">
        <v>30</v>
      </c>
      <c r="I192" s="20"/>
      <c r="J192" s="20"/>
      <c r="K192" s="20"/>
      <c r="L192" s="20"/>
      <c r="M192" s="20"/>
      <c r="N192" s="20"/>
      <c r="O192" s="20"/>
      <c r="P192" s="20"/>
      <c r="Q192" s="20"/>
      <c r="R192" s="15"/>
      <c r="S192" s="15"/>
      <c r="T192" s="15"/>
      <c r="U192" s="15"/>
      <c r="V192" s="15"/>
      <c r="W192" s="15"/>
      <c r="X192" s="15"/>
      <c r="Y192" s="15"/>
      <c r="Z192" s="15"/>
      <c r="AA192" s="15"/>
    </row>
    <row r="193" spans="1:27" ht="12.75">
      <c r="A193" s="273"/>
      <c r="B193" s="76" t="s">
        <v>522</v>
      </c>
      <c r="C193" s="20"/>
      <c r="D193" s="20"/>
      <c r="E193" s="20"/>
      <c r="F193" s="20"/>
      <c r="G193" s="20"/>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522</v>
      </c>
      <c r="C194" s="20"/>
      <c r="D194" s="20"/>
      <c r="E194" s="20"/>
      <c r="F194" s="20"/>
      <c r="G194" s="20"/>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522</v>
      </c>
      <c r="C195" s="20"/>
      <c r="D195" s="20"/>
      <c r="E195" s="20"/>
      <c r="F195" s="20"/>
      <c r="G195" s="20"/>
      <c r="H195" s="52" t="s">
        <v>36</v>
      </c>
      <c r="I195" s="20"/>
      <c r="J195" s="20"/>
      <c r="K195" s="20"/>
      <c r="L195" s="20"/>
      <c r="M195" s="20"/>
      <c r="N195" s="20"/>
      <c r="O195" s="20"/>
      <c r="P195" s="20"/>
      <c r="Q195" s="20"/>
      <c r="R195" s="15"/>
      <c r="S195" s="15"/>
      <c r="T195" s="15"/>
      <c r="U195" s="15"/>
      <c r="V195" s="15"/>
      <c r="W195" s="15"/>
      <c r="X195" s="15"/>
      <c r="Y195" s="15"/>
      <c r="Z195" s="15"/>
      <c r="AA195" s="15"/>
    </row>
    <row r="196" spans="1:27" ht="12.75">
      <c r="A196" s="273"/>
      <c r="B196" s="76" t="s">
        <v>522</v>
      </c>
      <c r="C196" s="20"/>
      <c r="D196" s="20"/>
      <c r="E196" s="20"/>
      <c r="F196" s="20"/>
      <c r="G196" s="20"/>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522</v>
      </c>
      <c r="C197" s="20"/>
      <c r="D197" s="20"/>
      <c r="E197" s="20"/>
      <c r="F197" s="20"/>
      <c r="G197" s="20"/>
      <c r="H197" s="54" t="s">
        <v>38</v>
      </c>
      <c r="I197" s="20"/>
      <c r="J197" s="20"/>
      <c r="K197" s="20"/>
      <c r="L197" s="20"/>
      <c r="M197" s="20"/>
      <c r="N197" s="20"/>
      <c r="O197" s="20"/>
      <c r="P197" s="20"/>
      <c r="Q197" s="20"/>
      <c r="R197" s="15"/>
      <c r="S197" s="15"/>
      <c r="T197" s="15"/>
      <c r="U197" s="15"/>
      <c r="V197" s="15"/>
      <c r="W197" s="15"/>
      <c r="X197" s="15"/>
      <c r="Y197" s="15"/>
      <c r="Z197" s="15"/>
      <c r="AA197" s="15"/>
    </row>
    <row r="198" spans="1:27" ht="63.75">
      <c r="A198" s="272">
        <v>45641</v>
      </c>
      <c r="B198" s="76" t="s">
        <v>640</v>
      </c>
      <c r="C198" s="20" t="s">
        <v>18</v>
      </c>
      <c r="D198" s="20" t="s">
        <v>19</v>
      </c>
      <c r="E198" s="20" t="s">
        <v>1825</v>
      </c>
      <c r="F198" s="20" t="s">
        <v>1582</v>
      </c>
      <c r="G198" s="20" t="s">
        <v>1826</v>
      </c>
      <c r="H198" s="55" t="s">
        <v>17</v>
      </c>
      <c r="I198" s="20"/>
      <c r="J198" s="20"/>
      <c r="K198" s="20"/>
      <c r="L198" s="20"/>
      <c r="M198" s="20"/>
      <c r="N198" s="20"/>
      <c r="O198" s="20"/>
      <c r="P198" s="20"/>
      <c r="Q198" s="20"/>
      <c r="R198" s="15"/>
      <c r="S198" s="15"/>
      <c r="T198" s="15"/>
      <c r="U198" s="15"/>
      <c r="V198" s="15"/>
      <c r="W198" s="15"/>
      <c r="X198" s="15"/>
      <c r="Y198" s="15"/>
      <c r="Z198" s="15"/>
      <c r="AA198" s="15"/>
    </row>
    <row r="199" spans="1:27" ht="63.75">
      <c r="A199" s="273"/>
      <c r="B199" s="76" t="s">
        <v>640</v>
      </c>
      <c r="C199" s="20" t="s">
        <v>18</v>
      </c>
      <c r="D199" s="20" t="s">
        <v>19</v>
      </c>
      <c r="E199" s="20" t="s">
        <v>1827</v>
      </c>
      <c r="F199" s="20" t="s">
        <v>1582</v>
      </c>
      <c r="G199" s="119" t="s">
        <v>1828</v>
      </c>
      <c r="H199" s="52" t="s">
        <v>22</v>
      </c>
      <c r="I199" s="20"/>
      <c r="J199" s="20"/>
      <c r="K199" s="20"/>
      <c r="L199" s="20"/>
      <c r="M199" s="20"/>
      <c r="N199" s="20"/>
      <c r="O199" s="20"/>
      <c r="P199" s="20"/>
      <c r="Q199" s="20"/>
      <c r="R199" s="15"/>
      <c r="S199" s="15"/>
      <c r="T199" s="15"/>
      <c r="U199" s="15"/>
      <c r="V199" s="15"/>
      <c r="W199" s="15"/>
      <c r="X199" s="15"/>
      <c r="Y199" s="15"/>
      <c r="Z199" s="15"/>
      <c r="AA199" s="15"/>
    </row>
    <row r="200" spans="1:27" ht="51">
      <c r="A200" s="273"/>
      <c r="B200" s="76" t="s">
        <v>640</v>
      </c>
      <c r="C200" s="20" t="s">
        <v>18</v>
      </c>
      <c r="D200" s="20" t="s">
        <v>19</v>
      </c>
      <c r="E200" s="20" t="s">
        <v>1825</v>
      </c>
      <c r="F200" s="20" t="s">
        <v>1582</v>
      </c>
      <c r="G200" s="119" t="s">
        <v>1829</v>
      </c>
      <c r="H200" s="52" t="s">
        <v>24</v>
      </c>
      <c r="I200" s="20"/>
      <c r="J200" s="20"/>
      <c r="K200" s="20"/>
      <c r="L200" s="20"/>
      <c r="M200" s="20"/>
      <c r="N200" s="20"/>
      <c r="O200" s="20"/>
      <c r="P200" s="20"/>
      <c r="Q200" s="20"/>
      <c r="R200" s="15"/>
      <c r="S200" s="15"/>
      <c r="T200" s="15"/>
      <c r="U200" s="15"/>
      <c r="V200" s="15"/>
      <c r="W200" s="15"/>
      <c r="X200" s="15"/>
      <c r="Y200" s="15"/>
      <c r="Z200" s="15"/>
      <c r="AA200" s="15"/>
    </row>
    <row r="201" spans="1:27" ht="12.75">
      <c r="A201" s="273"/>
      <c r="B201" s="76" t="s">
        <v>640</v>
      </c>
      <c r="C201" s="20"/>
      <c r="D201" s="20"/>
      <c r="E201" s="20"/>
      <c r="F201" s="20"/>
      <c r="G201" s="20"/>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1119</v>
      </c>
      <c r="C202" s="20"/>
      <c r="D202" s="20"/>
      <c r="E202" s="20"/>
      <c r="F202" s="20"/>
      <c r="G202" s="20"/>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1119</v>
      </c>
      <c r="C203" s="20" t="s">
        <v>44</v>
      </c>
      <c r="D203" s="20" t="s">
        <v>19</v>
      </c>
      <c r="E203" s="20"/>
      <c r="F203" s="20"/>
      <c r="G203" s="76" t="s">
        <v>1830</v>
      </c>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640</v>
      </c>
      <c r="C204" s="20"/>
      <c r="D204" s="20"/>
      <c r="E204" s="20"/>
      <c r="F204" s="20"/>
      <c r="G204" s="20"/>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640</v>
      </c>
      <c r="C205" s="20"/>
      <c r="D205" s="20"/>
      <c r="E205" s="20"/>
      <c r="F205" s="20"/>
      <c r="G205" s="20"/>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640</v>
      </c>
      <c r="C206" s="20"/>
      <c r="D206" s="20"/>
      <c r="E206" s="20"/>
      <c r="F206" s="20"/>
      <c r="G206" s="20"/>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76" t="s">
        <v>640</v>
      </c>
      <c r="C207" s="20"/>
      <c r="D207" s="20"/>
      <c r="E207" s="20"/>
      <c r="F207" s="20"/>
      <c r="G207" s="20"/>
      <c r="H207" s="52" t="s">
        <v>34</v>
      </c>
      <c r="I207" s="20"/>
      <c r="J207" s="20"/>
      <c r="K207" s="20"/>
      <c r="L207" s="20"/>
      <c r="M207" s="20"/>
      <c r="N207" s="20"/>
      <c r="O207" s="20"/>
      <c r="P207" s="20"/>
      <c r="Q207" s="20"/>
      <c r="R207" s="20"/>
      <c r="S207" s="15"/>
      <c r="T207" s="15"/>
      <c r="U207" s="15"/>
      <c r="V207" s="15"/>
      <c r="W207" s="15"/>
      <c r="X207" s="15"/>
      <c r="Y207" s="15"/>
      <c r="Z207" s="15"/>
      <c r="AA207" s="15"/>
    </row>
    <row r="208" spans="1:27" ht="12.75">
      <c r="A208" s="273"/>
      <c r="B208" s="76" t="s">
        <v>522</v>
      </c>
      <c r="C208" s="20"/>
      <c r="D208" s="20"/>
      <c r="E208" s="20"/>
      <c r="F208" s="20"/>
      <c r="G208" s="20"/>
      <c r="H208" s="57" t="s">
        <v>35</v>
      </c>
      <c r="I208" s="24"/>
      <c r="J208" s="20"/>
      <c r="K208" s="20"/>
      <c r="L208" s="24"/>
      <c r="M208" s="20"/>
      <c r="N208" s="24"/>
      <c r="O208" s="24"/>
      <c r="P208" s="20"/>
      <c r="Q208" s="24"/>
      <c r="R208" s="275"/>
      <c r="S208" s="15"/>
      <c r="T208" s="15"/>
      <c r="U208" s="15"/>
      <c r="V208" s="15"/>
      <c r="W208" s="15"/>
      <c r="X208" s="15"/>
      <c r="Y208" s="15"/>
      <c r="Z208" s="15"/>
      <c r="AA208" s="15"/>
    </row>
    <row r="209" spans="1:27" ht="12.75">
      <c r="A209" s="273"/>
      <c r="B209" s="76" t="s">
        <v>522</v>
      </c>
      <c r="C209" s="20"/>
      <c r="D209" s="20"/>
      <c r="E209" s="20"/>
      <c r="F209" s="20"/>
      <c r="G209" s="20"/>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522</v>
      </c>
      <c r="C210" s="20"/>
      <c r="D210" s="20"/>
      <c r="E210" s="92"/>
      <c r="F210" s="20"/>
      <c r="G210" s="20"/>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522</v>
      </c>
      <c r="C211" s="20"/>
      <c r="D211" s="20"/>
      <c r="E211" s="20"/>
      <c r="F211" s="20"/>
      <c r="G211" s="20"/>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45642</v>
      </c>
      <c r="B212" s="76" t="s">
        <v>640</v>
      </c>
      <c r="C212" s="20"/>
      <c r="D212" s="20"/>
      <c r="E212" s="20"/>
      <c r="F212" s="20"/>
      <c r="G212" s="20"/>
      <c r="H212" s="55" t="s">
        <v>17</v>
      </c>
      <c r="I212" s="20"/>
      <c r="J212" s="20"/>
      <c r="K212" s="20"/>
      <c r="L212" s="20"/>
      <c r="M212" s="20"/>
      <c r="N212" s="20"/>
      <c r="O212" s="20"/>
      <c r="P212" s="20"/>
      <c r="Q212" s="20"/>
      <c r="R212" s="20"/>
      <c r="S212" s="15"/>
      <c r="T212" s="15"/>
      <c r="U212" s="15"/>
      <c r="V212" s="15"/>
      <c r="W212" s="15"/>
      <c r="X212" s="15"/>
      <c r="Y212" s="15"/>
      <c r="Z212" s="15"/>
      <c r="AA212" s="15"/>
    </row>
    <row r="213" spans="1:27" ht="12.75">
      <c r="A213" s="273"/>
      <c r="B213" s="76" t="s">
        <v>640</v>
      </c>
      <c r="C213" s="20"/>
      <c r="D213" s="20"/>
      <c r="E213" s="20"/>
      <c r="F213" s="20"/>
      <c r="G213" s="20"/>
      <c r="H213" s="52" t="s">
        <v>22</v>
      </c>
      <c r="I213" s="20"/>
      <c r="J213" s="20"/>
      <c r="K213" s="20"/>
      <c r="L213" s="20"/>
      <c r="M213" s="20"/>
      <c r="N213" s="20"/>
      <c r="O213" s="20"/>
      <c r="P213" s="20"/>
      <c r="Q213" s="20"/>
      <c r="R213" s="20"/>
      <c r="S213" s="15"/>
      <c r="T213" s="15"/>
      <c r="U213" s="15"/>
      <c r="V213" s="15"/>
      <c r="W213" s="15"/>
      <c r="X213" s="15"/>
      <c r="Y213" s="15"/>
      <c r="Z213" s="15"/>
      <c r="AA213" s="15"/>
    </row>
    <row r="214" spans="1:27" ht="12.75">
      <c r="A214" s="273"/>
      <c r="B214" s="76" t="s">
        <v>640</v>
      </c>
      <c r="C214" s="20"/>
      <c r="D214" s="20"/>
      <c r="E214" s="20"/>
      <c r="F214" s="20"/>
      <c r="G214" s="20"/>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640</v>
      </c>
      <c r="C215" s="20"/>
      <c r="D215" s="20"/>
      <c r="E215" s="20"/>
      <c r="F215" s="20"/>
      <c r="G215" s="20"/>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1119</v>
      </c>
      <c r="C216" s="20"/>
      <c r="D216" s="20"/>
      <c r="E216" s="20"/>
      <c r="F216" s="20"/>
      <c r="G216" s="20"/>
      <c r="H216" s="52" t="s">
        <v>26</v>
      </c>
      <c r="I216" s="20"/>
      <c r="J216" s="20"/>
      <c r="K216" s="20"/>
      <c r="L216" s="20"/>
      <c r="M216" s="20"/>
      <c r="N216" s="20"/>
      <c r="O216" s="20"/>
      <c r="P216" s="20"/>
      <c r="Q216" s="20"/>
      <c r="R216" s="20"/>
      <c r="S216" s="15"/>
      <c r="T216" s="15"/>
      <c r="U216" s="15"/>
      <c r="V216" s="15"/>
      <c r="W216" s="15"/>
      <c r="X216" s="15"/>
      <c r="Y216" s="15"/>
      <c r="Z216" s="15"/>
      <c r="AA216" s="15"/>
    </row>
    <row r="217" spans="1:27" ht="14.25">
      <c r="A217" s="273"/>
      <c r="B217" s="76" t="s">
        <v>78</v>
      </c>
      <c r="C217" s="20" t="s">
        <v>18</v>
      </c>
      <c r="D217" s="20" t="s">
        <v>19</v>
      </c>
      <c r="E217" s="78"/>
      <c r="F217" s="20"/>
      <c r="G217" s="20" t="s">
        <v>1831</v>
      </c>
      <c r="H217" s="52" t="s">
        <v>27</v>
      </c>
      <c r="I217" s="20"/>
      <c r="J217" s="20"/>
      <c r="K217" s="20"/>
      <c r="L217" s="20"/>
      <c r="M217" s="20"/>
      <c r="N217" s="20"/>
      <c r="O217" s="20"/>
      <c r="P217" s="20"/>
      <c r="Q217" s="20"/>
      <c r="R217" s="20"/>
      <c r="S217" s="15"/>
      <c r="T217" s="15"/>
      <c r="U217" s="15"/>
      <c r="V217" s="15"/>
      <c r="W217" s="15"/>
      <c r="X217" s="15"/>
      <c r="Y217" s="15"/>
      <c r="Z217" s="15"/>
      <c r="AA217" s="15"/>
    </row>
    <row r="218" spans="1:27" ht="38.25">
      <c r="A218" s="273"/>
      <c r="B218" s="76" t="s">
        <v>78</v>
      </c>
      <c r="C218" s="20" t="s">
        <v>41</v>
      </c>
      <c r="D218" s="20" t="s">
        <v>19</v>
      </c>
      <c r="E218" s="20"/>
      <c r="F218" s="20"/>
      <c r="G218" s="20" t="s">
        <v>1832</v>
      </c>
      <c r="H218" s="52" t="s">
        <v>28</v>
      </c>
      <c r="I218" s="20"/>
      <c r="J218" s="20"/>
      <c r="K218" s="20"/>
      <c r="L218" s="20"/>
      <c r="M218" s="20"/>
      <c r="N218" s="20"/>
      <c r="O218" s="20"/>
      <c r="P218" s="20"/>
      <c r="Q218" s="20"/>
      <c r="R218" s="20"/>
      <c r="S218" s="15"/>
      <c r="T218" s="15"/>
      <c r="U218" s="15"/>
      <c r="V218" s="15"/>
      <c r="W218" s="15"/>
      <c r="X218" s="15"/>
      <c r="Y218" s="15"/>
      <c r="Z218" s="15"/>
      <c r="AA218" s="15"/>
    </row>
    <row r="219" spans="1:27" ht="20.25" customHeight="1">
      <c r="A219" s="273"/>
      <c r="B219" s="76" t="s">
        <v>1774</v>
      </c>
      <c r="C219" s="20"/>
      <c r="D219" s="20"/>
      <c r="E219" s="20"/>
      <c r="F219" s="20"/>
      <c r="G219" s="20"/>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1774</v>
      </c>
      <c r="C220" s="20"/>
      <c r="D220" s="20"/>
      <c r="E220" s="20"/>
      <c r="F220" s="20"/>
      <c r="G220" s="20"/>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1774</v>
      </c>
      <c r="C221" s="20"/>
      <c r="D221" s="20"/>
      <c r="E221" s="20"/>
      <c r="F221" s="93"/>
      <c r="G221" s="20"/>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1774</v>
      </c>
      <c r="C222" s="20"/>
      <c r="D222" s="20"/>
      <c r="E222" s="20"/>
      <c r="F222" s="20"/>
      <c r="G222" s="20"/>
      <c r="H222" s="57" t="s">
        <v>35</v>
      </c>
      <c r="I222" s="20"/>
      <c r="J222" s="20"/>
      <c r="K222" s="20"/>
      <c r="L222" s="20"/>
      <c r="M222" s="20"/>
      <c r="N222" s="20"/>
      <c r="O222" s="20"/>
      <c r="P222" s="20"/>
      <c r="Q222" s="20"/>
      <c r="R222" s="20"/>
      <c r="S222" s="15"/>
      <c r="T222" s="15"/>
      <c r="U222" s="15"/>
      <c r="V222" s="15"/>
      <c r="W222" s="15"/>
      <c r="X222" s="15"/>
      <c r="Y222" s="15"/>
      <c r="Z222" s="15"/>
      <c r="AA222" s="15"/>
    </row>
    <row r="223" spans="1:27" ht="12.75">
      <c r="A223" s="273"/>
      <c r="B223" s="76" t="s">
        <v>1574</v>
      </c>
      <c r="C223" s="20"/>
      <c r="D223" s="20"/>
      <c r="E223" s="20"/>
      <c r="F223" s="20"/>
      <c r="G223" s="20"/>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1574</v>
      </c>
      <c r="C224" s="20"/>
      <c r="D224" s="20"/>
      <c r="E224" s="20"/>
      <c r="F224" s="20"/>
      <c r="G224" s="20"/>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1574</v>
      </c>
      <c r="C225" s="20"/>
      <c r="D225" s="20"/>
      <c r="E225" s="20"/>
      <c r="F225" s="20"/>
      <c r="G225" s="20"/>
      <c r="H225" s="54" t="s">
        <v>38</v>
      </c>
      <c r="I225" s="20"/>
      <c r="J225" s="20"/>
      <c r="K225" s="20"/>
      <c r="L225" s="20"/>
      <c r="M225" s="20"/>
      <c r="N225" s="20"/>
      <c r="O225" s="20"/>
      <c r="P225" s="20"/>
      <c r="Q225" s="20"/>
      <c r="R225" s="20"/>
      <c r="S225" s="15"/>
      <c r="T225" s="15"/>
      <c r="U225" s="15"/>
      <c r="V225" s="15"/>
      <c r="W225" s="15"/>
      <c r="X225" s="15"/>
      <c r="Y225" s="15"/>
      <c r="Z225" s="15"/>
      <c r="AA225" s="15"/>
    </row>
    <row r="226" spans="1:27" ht="12.75">
      <c r="A226" s="272">
        <v>45643</v>
      </c>
      <c r="B226" s="76" t="s">
        <v>640</v>
      </c>
      <c r="C226" s="20"/>
      <c r="D226" s="20"/>
      <c r="E226" s="20"/>
      <c r="F226" s="20"/>
      <c r="G226" s="20"/>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640</v>
      </c>
      <c r="C227" s="20"/>
      <c r="D227" s="20"/>
      <c r="E227" s="20"/>
      <c r="F227" s="20"/>
      <c r="G227" s="20"/>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640</v>
      </c>
      <c r="C228" s="20"/>
      <c r="D228" s="20"/>
      <c r="E228" s="20"/>
      <c r="F228" s="20"/>
      <c r="G228" s="20"/>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640</v>
      </c>
      <c r="C229" s="20"/>
      <c r="D229" s="20"/>
      <c r="E229" s="20"/>
      <c r="F229" s="20"/>
      <c r="G229" s="20"/>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1774</v>
      </c>
      <c r="C230" s="20"/>
      <c r="D230" s="20"/>
      <c r="E230" s="20"/>
      <c r="F230" s="20"/>
      <c r="G230" s="20"/>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1774</v>
      </c>
      <c r="C231" s="20"/>
      <c r="D231" s="20"/>
      <c r="E231" s="20"/>
      <c r="F231" s="20"/>
      <c r="G231" s="20"/>
      <c r="H231" s="52" t="s">
        <v>27</v>
      </c>
      <c r="I231" s="20"/>
      <c r="J231" s="20"/>
      <c r="K231" s="20"/>
      <c r="L231" s="20"/>
      <c r="M231" s="20"/>
      <c r="N231" s="20"/>
      <c r="O231" s="20"/>
      <c r="P231" s="20"/>
      <c r="Q231" s="20"/>
      <c r="R231" s="20"/>
      <c r="S231" s="15"/>
      <c r="T231" s="15"/>
      <c r="U231" s="15"/>
      <c r="V231" s="15"/>
      <c r="W231" s="15"/>
      <c r="X231" s="15"/>
      <c r="Y231" s="15"/>
      <c r="Z231" s="15"/>
      <c r="AA231" s="15"/>
    </row>
    <row r="232" spans="1:27" ht="12.75">
      <c r="A232" s="273"/>
      <c r="B232" s="76" t="s">
        <v>1119</v>
      </c>
      <c r="C232" s="20"/>
      <c r="D232" s="20"/>
      <c r="E232" s="20"/>
      <c r="F232" s="20"/>
      <c r="G232" s="20"/>
      <c r="H232" s="52" t="s">
        <v>28</v>
      </c>
      <c r="I232" s="20"/>
      <c r="J232" s="20"/>
      <c r="K232" s="20"/>
      <c r="L232" s="20"/>
      <c r="M232" s="20"/>
      <c r="N232" s="20"/>
      <c r="O232" s="20"/>
      <c r="P232" s="20"/>
      <c r="Q232" s="20"/>
      <c r="R232" s="20"/>
      <c r="S232" s="15"/>
      <c r="T232" s="15"/>
      <c r="U232" s="15"/>
      <c r="V232" s="15"/>
      <c r="W232" s="15"/>
      <c r="X232" s="15"/>
      <c r="Y232" s="15"/>
      <c r="Z232" s="15"/>
      <c r="AA232" s="15"/>
    </row>
    <row r="233" spans="1:27" ht="12.75">
      <c r="A233" s="273"/>
      <c r="B233" s="76" t="s">
        <v>1119</v>
      </c>
      <c r="C233" s="20" t="s">
        <v>154</v>
      </c>
      <c r="D233" s="20" t="s">
        <v>19</v>
      </c>
      <c r="E233" s="20"/>
      <c r="F233" s="20"/>
      <c r="G233" s="128" t="s">
        <v>1833</v>
      </c>
      <c r="H233" s="52" t="s">
        <v>29</v>
      </c>
      <c r="I233" s="20"/>
      <c r="J233" s="20"/>
      <c r="K233" s="20"/>
      <c r="L233" s="20"/>
      <c r="M233" s="20"/>
      <c r="N233" s="20"/>
      <c r="O233" s="20"/>
      <c r="P233" s="20"/>
      <c r="Q233" s="20"/>
      <c r="R233" s="20"/>
      <c r="S233" s="15"/>
      <c r="T233" s="15"/>
      <c r="U233" s="15"/>
      <c r="V233" s="15"/>
      <c r="W233" s="15"/>
      <c r="X233" s="15"/>
      <c r="Y233" s="15"/>
      <c r="Z233" s="15"/>
      <c r="AA233" s="15"/>
    </row>
    <row r="234" spans="1:27" ht="22.5" customHeight="1">
      <c r="A234" s="273"/>
      <c r="B234" s="76" t="s">
        <v>522</v>
      </c>
      <c r="C234" s="20"/>
      <c r="D234" s="20"/>
      <c r="E234" s="20"/>
      <c r="F234" s="20"/>
      <c r="G234" s="20"/>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522</v>
      </c>
      <c r="C235" s="20"/>
      <c r="D235" s="20"/>
      <c r="E235" s="20"/>
      <c r="F235" s="20"/>
      <c r="G235" s="20"/>
      <c r="H235" s="52" t="s">
        <v>34</v>
      </c>
      <c r="I235" s="20"/>
      <c r="J235" s="20"/>
      <c r="K235" s="20"/>
      <c r="L235" s="20"/>
      <c r="M235" s="20"/>
      <c r="N235" s="20"/>
      <c r="O235" s="20"/>
      <c r="P235" s="20"/>
      <c r="Q235" s="20"/>
      <c r="R235" s="20"/>
      <c r="S235" s="15"/>
      <c r="T235" s="15"/>
      <c r="U235" s="15"/>
      <c r="V235" s="15"/>
      <c r="W235" s="15"/>
      <c r="X235" s="15"/>
      <c r="Y235" s="15"/>
      <c r="Z235" s="15"/>
      <c r="AA235" s="15"/>
    </row>
    <row r="236" spans="1:27" ht="12.75">
      <c r="A236" s="273"/>
      <c r="B236" s="76" t="s">
        <v>522</v>
      </c>
      <c r="C236" s="20"/>
      <c r="D236" s="20"/>
      <c r="E236" s="20"/>
      <c r="F236" s="20"/>
      <c r="G236" s="20"/>
      <c r="H236" s="57" t="s">
        <v>35</v>
      </c>
      <c r="I236" s="20"/>
      <c r="J236" s="20"/>
      <c r="K236" s="20"/>
      <c r="L236" s="20"/>
      <c r="M236" s="20"/>
      <c r="N236" s="20"/>
      <c r="O236" s="20"/>
      <c r="P236" s="20"/>
      <c r="Q236" s="20"/>
      <c r="R236" s="20"/>
      <c r="S236" s="15"/>
      <c r="T236" s="15"/>
      <c r="U236" s="15"/>
      <c r="V236" s="15"/>
      <c r="W236" s="15"/>
      <c r="X236" s="15"/>
      <c r="Y236" s="15"/>
      <c r="Z236" s="15"/>
      <c r="AA236" s="15"/>
    </row>
    <row r="237" spans="1:27" ht="19.5" customHeight="1">
      <c r="A237" s="273"/>
      <c r="B237" s="76" t="s">
        <v>522</v>
      </c>
      <c r="C237" s="20"/>
      <c r="D237" s="20"/>
      <c r="E237" s="20"/>
      <c r="F237" s="20"/>
      <c r="G237" s="20"/>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522</v>
      </c>
      <c r="C238" s="20"/>
      <c r="D238" s="20"/>
      <c r="E238" s="20"/>
      <c r="F238" s="20"/>
      <c r="G238" s="20"/>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522</v>
      </c>
      <c r="C239" s="20"/>
      <c r="D239" s="20"/>
      <c r="E239" s="20"/>
      <c r="F239" s="20"/>
      <c r="G239" s="20"/>
      <c r="H239" s="54" t="s">
        <v>38</v>
      </c>
      <c r="I239" s="20"/>
      <c r="J239" s="20"/>
      <c r="K239" s="20"/>
      <c r="L239" s="20"/>
      <c r="M239" s="20"/>
      <c r="N239" s="20"/>
      <c r="O239" s="20"/>
      <c r="P239" s="20"/>
      <c r="Q239" s="20"/>
      <c r="R239" s="20"/>
      <c r="S239" s="15"/>
      <c r="T239" s="15"/>
      <c r="U239" s="15"/>
      <c r="V239" s="15"/>
      <c r="W239" s="15"/>
      <c r="X239" s="15"/>
      <c r="Y239" s="15"/>
      <c r="Z239" s="15"/>
      <c r="AA239" s="15"/>
    </row>
    <row r="240" spans="1:27" ht="178.5">
      <c r="A240" s="272">
        <v>45644</v>
      </c>
      <c r="B240" s="76" t="s">
        <v>640</v>
      </c>
      <c r="C240" s="20" t="s">
        <v>18</v>
      </c>
      <c r="D240" s="20" t="s">
        <v>19</v>
      </c>
      <c r="E240" s="20" t="s">
        <v>1834</v>
      </c>
      <c r="F240" s="20" t="s">
        <v>1582</v>
      </c>
      <c r="G240" s="20" t="s">
        <v>1835</v>
      </c>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640</v>
      </c>
      <c r="C241" s="20"/>
      <c r="D241" s="20"/>
      <c r="E241" s="20"/>
      <c r="F241" s="20"/>
      <c r="G241" s="20"/>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640</v>
      </c>
      <c r="C242" s="20"/>
      <c r="D242" s="20"/>
      <c r="E242" s="92"/>
      <c r="F242" s="20"/>
      <c r="G242" s="20"/>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640</v>
      </c>
      <c r="C243" s="20"/>
      <c r="D243" s="20"/>
      <c r="E243" s="20"/>
      <c r="F243" s="20"/>
      <c r="G243" s="20"/>
      <c r="H243" s="55" t="s">
        <v>25</v>
      </c>
      <c r="I243" s="20"/>
      <c r="J243" s="20"/>
      <c r="K243" s="20"/>
      <c r="L243" s="20"/>
      <c r="M243" s="20"/>
      <c r="N243" s="20"/>
      <c r="O243" s="20"/>
      <c r="P243" s="20"/>
      <c r="Q243" s="20"/>
      <c r="R243" s="20"/>
      <c r="S243" s="15"/>
      <c r="T243" s="15"/>
      <c r="U243" s="15"/>
      <c r="V243" s="15"/>
      <c r="W243" s="15"/>
      <c r="X243" s="15"/>
      <c r="Y243" s="15"/>
      <c r="Z243" s="15"/>
      <c r="AA243" s="15"/>
    </row>
    <row r="244" spans="1:27" ht="38.25">
      <c r="A244" s="273"/>
      <c r="B244" s="76" t="s">
        <v>1774</v>
      </c>
      <c r="C244" s="20" t="s">
        <v>18</v>
      </c>
      <c r="D244" s="20" t="s">
        <v>19</v>
      </c>
      <c r="E244" s="20"/>
      <c r="F244" s="20"/>
      <c r="G244" s="20" t="s">
        <v>1836</v>
      </c>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1774</v>
      </c>
      <c r="C245" s="20"/>
      <c r="D245" s="20"/>
      <c r="E245" s="20"/>
      <c r="F245" s="20"/>
      <c r="G245" s="20"/>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1774</v>
      </c>
      <c r="C246" s="20"/>
      <c r="D246" s="20"/>
      <c r="E246" s="20"/>
      <c r="F246" s="20"/>
      <c r="G246" s="20"/>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1774</v>
      </c>
      <c r="C247" s="20"/>
      <c r="D247" s="20"/>
      <c r="E247" s="20"/>
      <c r="F247" s="20"/>
      <c r="G247" s="20"/>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522</v>
      </c>
      <c r="C248" s="20"/>
      <c r="D248" s="20"/>
      <c r="E248" s="20"/>
      <c r="F248" s="20"/>
      <c r="G248" s="20"/>
      <c r="H248" s="55" t="s">
        <v>30</v>
      </c>
      <c r="I248" s="20"/>
      <c r="J248" s="20"/>
      <c r="K248" s="20"/>
      <c r="L248" s="20"/>
      <c r="M248" s="20"/>
      <c r="N248" s="20"/>
      <c r="O248" s="20"/>
      <c r="P248" s="20"/>
      <c r="Q248" s="20"/>
      <c r="R248" s="20"/>
      <c r="S248" s="15"/>
      <c r="T248" s="15"/>
      <c r="U248" s="15"/>
      <c r="V248" s="15"/>
      <c r="W248" s="15"/>
      <c r="X248" s="15"/>
      <c r="Y248" s="15"/>
      <c r="Z248" s="15"/>
      <c r="AA248" s="15"/>
    </row>
    <row r="249" spans="1:27" ht="12.75">
      <c r="A249" s="273"/>
      <c r="B249" s="76" t="s">
        <v>522</v>
      </c>
      <c r="C249" s="20"/>
      <c r="D249" s="20"/>
      <c r="E249" s="20"/>
      <c r="F249" s="20"/>
      <c r="G249" s="20"/>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522</v>
      </c>
      <c r="C250" s="20"/>
      <c r="D250" s="20"/>
      <c r="E250" s="20"/>
      <c r="F250" s="20"/>
      <c r="G250" s="20"/>
      <c r="H250" s="55" t="s">
        <v>35</v>
      </c>
      <c r="I250" s="20"/>
      <c r="J250" s="20"/>
      <c r="K250" s="20"/>
      <c r="L250" s="20"/>
      <c r="M250" s="20"/>
      <c r="N250" s="20"/>
      <c r="O250" s="20"/>
      <c r="P250" s="20"/>
      <c r="Q250" s="20"/>
      <c r="R250" s="20"/>
      <c r="S250" s="15"/>
      <c r="T250" s="15"/>
      <c r="U250" s="15"/>
      <c r="V250" s="15"/>
      <c r="W250" s="15"/>
      <c r="X250" s="15"/>
      <c r="Y250" s="15"/>
      <c r="Z250" s="15"/>
      <c r="AA250" s="15"/>
    </row>
    <row r="251" spans="1:27" ht="12.75">
      <c r="A251" s="273"/>
      <c r="B251" s="76" t="s">
        <v>522</v>
      </c>
      <c r="C251" s="20"/>
      <c r="D251" s="20"/>
      <c r="E251" s="20"/>
      <c r="F251" s="20"/>
      <c r="G251" s="20"/>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522</v>
      </c>
      <c r="C252" s="20"/>
      <c r="D252" s="20"/>
      <c r="E252" s="20"/>
      <c r="F252" s="20"/>
      <c r="G252" s="20"/>
      <c r="H252" s="55" t="s">
        <v>37</v>
      </c>
      <c r="I252" s="20"/>
      <c r="J252" s="20"/>
      <c r="K252" s="20"/>
      <c r="L252" s="20"/>
      <c r="M252" s="20"/>
      <c r="N252" s="20"/>
      <c r="O252" s="20"/>
      <c r="P252" s="20"/>
      <c r="Q252" s="20"/>
      <c r="R252" s="20"/>
      <c r="S252" s="15"/>
      <c r="T252" s="15"/>
      <c r="U252" s="15"/>
      <c r="V252" s="15"/>
      <c r="W252" s="15"/>
      <c r="X252" s="15"/>
      <c r="Y252" s="15"/>
      <c r="Z252" s="15"/>
      <c r="AA252" s="15"/>
    </row>
    <row r="253" spans="1:27" ht="12.75">
      <c r="A253" s="274"/>
      <c r="B253" s="76" t="s">
        <v>522</v>
      </c>
      <c r="C253" s="20" t="s">
        <v>18</v>
      </c>
      <c r="D253" s="20" t="s">
        <v>19</v>
      </c>
      <c r="E253" s="20"/>
      <c r="F253" s="20"/>
      <c r="G253" s="76" t="s">
        <v>1837</v>
      </c>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72">
        <v>45645</v>
      </c>
      <c r="B254" s="76" t="s">
        <v>640</v>
      </c>
      <c r="C254" s="20"/>
      <c r="D254" s="20"/>
      <c r="E254" s="20"/>
      <c r="F254" s="20"/>
      <c r="G254" s="20"/>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640</v>
      </c>
      <c r="C255" s="20"/>
      <c r="D255" s="20"/>
      <c r="E255" s="20"/>
      <c r="F255" s="20"/>
      <c r="G255" s="20"/>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640</v>
      </c>
      <c r="C256" s="20"/>
      <c r="D256" s="20"/>
      <c r="E256" s="20"/>
      <c r="F256" s="20"/>
      <c r="G256" s="20"/>
      <c r="H256" s="55" t="s">
        <v>24</v>
      </c>
      <c r="I256" s="20"/>
      <c r="J256" s="20"/>
      <c r="K256" s="20"/>
      <c r="L256" s="20"/>
      <c r="M256" s="20"/>
      <c r="N256" s="20"/>
      <c r="O256" s="20"/>
      <c r="P256" s="20"/>
      <c r="Q256" s="20"/>
      <c r="R256" s="20"/>
      <c r="S256" s="15"/>
      <c r="T256" s="15"/>
      <c r="U256" s="15"/>
      <c r="V256" s="15"/>
      <c r="W256" s="15"/>
      <c r="X256" s="15"/>
      <c r="Y256" s="15"/>
      <c r="Z256" s="15"/>
      <c r="AA256" s="15"/>
    </row>
    <row r="257" spans="1:27" ht="12.75">
      <c r="A257" s="273"/>
      <c r="B257" s="76" t="s">
        <v>640</v>
      </c>
      <c r="C257" s="20"/>
      <c r="D257" s="20"/>
      <c r="E257" s="20"/>
      <c r="F257" s="20"/>
      <c r="G257" s="20"/>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640</v>
      </c>
      <c r="C258" s="20"/>
      <c r="D258" s="20"/>
      <c r="E258" s="20"/>
      <c r="F258" s="20"/>
      <c r="G258" s="20"/>
      <c r="H258" s="55" t="s">
        <v>26</v>
      </c>
      <c r="I258" s="20"/>
      <c r="J258" s="20"/>
      <c r="K258" s="20"/>
      <c r="L258" s="20"/>
      <c r="M258" s="20"/>
      <c r="N258" s="20"/>
      <c r="O258" s="20"/>
      <c r="P258" s="20"/>
      <c r="Q258" s="20"/>
      <c r="R258" s="20"/>
      <c r="S258" s="15"/>
      <c r="T258" s="15"/>
      <c r="U258" s="15"/>
      <c r="V258" s="15"/>
      <c r="W258" s="15"/>
      <c r="X258" s="15"/>
      <c r="Y258" s="15"/>
      <c r="Z258" s="15"/>
      <c r="AA258" s="15"/>
    </row>
    <row r="259" spans="1:27" ht="38.25">
      <c r="A259" s="273"/>
      <c r="B259" s="76" t="s">
        <v>78</v>
      </c>
      <c r="C259" s="20" t="s">
        <v>102</v>
      </c>
      <c r="D259" s="20" t="s">
        <v>92</v>
      </c>
      <c r="E259" s="20"/>
      <c r="F259" s="65" t="s">
        <v>1838</v>
      </c>
      <c r="G259" s="20" t="s">
        <v>1839</v>
      </c>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78</v>
      </c>
      <c r="C260" s="20"/>
      <c r="D260" s="20"/>
      <c r="E260" s="20"/>
      <c r="F260" s="20"/>
      <c r="G260" s="20"/>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1119</v>
      </c>
      <c r="C261" s="20"/>
      <c r="D261" s="20"/>
      <c r="E261" s="20"/>
      <c r="F261" s="20"/>
      <c r="G261" s="20"/>
      <c r="H261" s="55" t="s">
        <v>29</v>
      </c>
      <c r="I261" s="20"/>
      <c r="J261" s="20"/>
      <c r="K261" s="20"/>
      <c r="L261" s="20"/>
      <c r="M261" s="20"/>
      <c r="N261" s="20"/>
      <c r="O261" s="20"/>
      <c r="P261" s="20"/>
      <c r="Q261" s="20"/>
      <c r="R261" s="20"/>
      <c r="S261" s="15"/>
      <c r="T261" s="15"/>
      <c r="U261" s="15"/>
      <c r="V261" s="15"/>
      <c r="W261" s="15"/>
      <c r="X261" s="15"/>
      <c r="Y261" s="15"/>
      <c r="Z261" s="15"/>
      <c r="AA261" s="15"/>
    </row>
    <row r="262" spans="1:27" ht="12.75">
      <c r="A262" s="273"/>
      <c r="B262" s="76" t="s">
        <v>1119</v>
      </c>
      <c r="C262" s="20" t="s">
        <v>18</v>
      </c>
      <c r="D262" s="20" t="s">
        <v>19</v>
      </c>
      <c r="E262" s="20"/>
      <c r="F262" s="20"/>
      <c r="G262" s="76" t="s">
        <v>1840</v>
      </c>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1119</v>
      </c>
      <c r="C263" s="20" t="s">
        <v>18</v>
      </c>
      <c r="D263" s="20" t="s">
        <v>19</v>
      </c>
      <c r="E263" s="20" t="s">
        <v>1841</v>
      </c>
      <c r="G263" s="122" t="s">
        <v>1842</v>
      </c>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522</v>
      </c>
      <c r="C264" s="20"/>
      <c r="D264" s="20"/>
      <c r="E264" s="20"/>
      <c r="F264" s="20"/>
      <c r="G264" s="20"/>
      <c r="H264" s="55" t="s">
        <v>35</v>
      </c>
      <c r="I264" s="20"/>
      <c r="J264" s="20"/>
      <c r="K264" s="20"/>
      <c r="L264" s="20"/>
      <c r="M264" s="20"/>
      <c r="N264" s="20"/>
      <c r="O264" s="20"/>
      <c r="P264" s="20"/>
      <c r="Q264" s="20"/>
      <c r="R264" s="20"/>
      <c r="S264" s="15"/>
      <c r="T264" s="15"/>
      <c r="U264" s="15"/>
      <c r="V264" s="15"/>
      <c r="W264" s="15"/>
      <c r="X264" s="15"/>
      <c r="Y264" s="15"/>
      <c r="Z264" s="15"/>
      <c r="AA264" s="15"/>
    </row>
    <row r="265" spans="1:27" ht="12.75">
      <c r="A265" s="273"/>
      <c r="B265" s="76" t="s">
        <v>522</v>
      </c>
      <c r="C265" s="20"/>
      <c r="D265" s="20"/>
      <c r="E265" s="20"/>
      <c r="F265" s="20"/>
      <c r="G265" s="20"/>
      <c r="H265" s="55" t="s">
        <v>36</v>
      </c>
      <c r="I265" s="20"/>
      <c r="J265" s="20"/>
      <c r="K265" s="20"/>
      <c r="L265" s="20"/>
      <c r="M265" s="20"/>
      <c r="N265" s="20"/>
      <c r="O265" s="20"/>
      <c r="P265" s="20"/>
      <c r="Q265" s="20"/>
      <c r="R265" s="20"/>
      <c r="S265" s="15"/>
      <c r="T265" s="15"/>
      <c r="U265" s="15"/>
      <c r="V265" s="15"/>
      <c r="W265" s="15"/>
      <c r="X265" s="15"/>
      <c r="Y265" s="15"/>
      <c r="Z265" s="15"/>
      <c r="AA265" s="15"/>
    </row>
    <row r="266" spans="1:27" ht="12.75">
      <c r="A266" s="273"/>
      <c r="B266" s="76" t="s">
        <v>522</v>
      </c>
      <c r="C266" s="20"/>
      <c r="D266" s="20"/>
      <c r="E266" s="20"/>
      <c r="F266" s="20"/>
      <c r="G266" s="20"/>
      <c r="H266" s="55" t="s">
        <v>37</v>
      </c>
      <c r="I266" s="20"/>
      <c r="J266" s="20"/>
      <c r="K266" s="20"/>
      <c r="L266" s="20"/>
      <c r="M266" s="20"/>
      <c r="N266" s="20"/>
      <c r="O266" s="20"/>
      <c r="P266" s="20"/>
      <c r="Q266" s="20"/>
      <c r="R266" s="20"/>
      <c r="S266" s="15"/>
      <c r="T266" s="15"/>
      <c r="U266" s="15"/>
      <c r="V266" s="15"/>
      <c r="W266" s="15"/>
      <c r="X266" s="15"/>
      <c r="Y266" s="15"/>
      <c r="Z266" s="15"/>
      <c r="AA266" s="15"/>
    </row>
    <row r="267" spans="1:27" ht="12.75">
      <c r="A267" s="274"/>
      <c r="B267" s="76" t="s">
        <v>522</v>
      </c>
      <c r="C267" s="20"/>
      <c r="D267" s="20"/>
      <c r="E267" s="20"/>
      <c r="F267" s="20"/>
      <c r="G267" s="20"/>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45646</v>
      </c>
      <c r="B268" s="76" t="s">
        <v>1119</v>
      </c>
      <c r="C268" s="20" t="s">
        <v>18</v>
      </c>
      <c r="D268" s="20" t="s">
        <v>19</v>
      </c>
      <c r="E268" s="20"/>
      <c r="F268" s="20"/>
      <c r="G268" s="76" t="s">
        <v>1843</v>
      </c>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1119</v>
      </c>
      <c r="C269" s="20"/>
      <c r="D269" s="20"/>
      <c r="E269" s="20"/>
      <c r="F269" s="20"/>
      <c r="G269" s="20"/>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1119</v>
      </c>
      <c r="C270" s="20"/>
      <c r="D270" s="20"/>
      <c r="E270" s="20"/>
      <c r="F270" s="20"/>
      <c r="G270" s="20"/>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1119</v>
      </c>
      <c r="C271" s="20"/>
      <c r="D271" s="20"/>
      <c r="E271" s="20"/>
      <c r="F271" s="20"/>
      <c r="G271" s="20"/>
      <c r="H271" s="55" t="s">
        <v>25</v>
      </c>
      <c r="I271" s="20"/>
      <c r="J271" s="20"/>
      <c r="K271" s="20"/>
      <c r="L271" s="20"/>
      <c r="M271" s="20"/>
      <c r="N271" s="20"/>
      <c r="O271" s="20"/>
      <c r="P271" s="20"/>
      <c r="Q271" s="20"/>
      <c r="R271" s="20"/>
      <c r="S271" s="15"/>
      <c r="T271" s="15"/>
      <c r="U271" s="15"/>
      <c r="V271" s="15"/>
      <c r="W271" s="15"/>
      <c r="X271" s="15"/>
      <c r="Y271" s="15"/>
      <c r="Z271" s="15"/>
      <c r="AA271" s="15"/>
    </row>
    <row r="272" spans="1:27" ht="18" customHeight="1">
      <c r="A272" s="273"/>
      <c r="B272" s="76" t="s">
        <v>640</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640</v>
      </c>
      <c r="C273" s="20"/>
      <c r="D273" s="20"/>
      <c r="E273" s="20"/>
      <c r="F273" s="20"/>
      <c r="G273" s="20"/>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640</v>
      </c>
      <c r="C274" s="20"/>
      <c r="D274" s="20"/>
      <c r="E274" s="20"/>
      <c r="F274" s="20"/>
      <c r="G274" s="20"/>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640</v>
      </c>
      <c r="C275" s="20"/>
      <c r="D275" s="20"/>
      <c r="E275" s="20"/>
      <c r="F275" s="20"/>
      <c r="G275" s="20"/>
      <c r="H275" s="55" t="s">
        <v>29</v>
      </c>
      <c r="I275" s="20"/>
      <c r="J275" s="20"/>
      <c r="K275" s="20"/>
      <c r="L275" s="20"/>
      <c r="M275" s="20"/>
      <c r="N275" s="20"/>
      <c r="O275" s="20"/>
      <c r="P275" s="20"/>
      <c r="Q275" s="20"/>
      <c r="R275" s="20"/>
      <c r="S275" s="15"/>
      <c r="T275" s="15"/>
      <c r="U275" s="15"/>
      <c r="V275" s="15"/>
      <c r="W275" s="15"/>
      <c r="X275" s="15"/>
      <c r="Y275" s="15"/>
      <c r="Z275" s="15"/>
      <c r="AA275" s="15"/>
    </row>
    <row r="276" spans="1:27" ht="12.75">
      <c r="A276" s="273"/>
      <c r="B276" s="76" t="s">
        <v>640</v>
      </c>
      <c r="C276" s="20"/>
      <c r="D276" s="20"/>
      <c r="E276" s="20"/>
      <c r="F276" s="20"/>
      <c r="G276" s="20"/>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522</v>
      </c>
      <c r="C277" s="20"/>
      <c r="D277" s="20"/>
      <c r="E277" s="20"/>
      <c r="F277" s="20"/>
      <c r="G277" s="20"/>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522</v>
      </c>
      <c r="C278" s="20"/>
      <c r="D278" s="20"/>
      <c r="E278" s="20"/>
      <c r="F278" s="20"/>
      <c r="G278" s="20"/>
      <c r="H278" s="55" t="s">
        <v>35</v>
      </c>
      <c r="I278" s="20"/>
      <c r="J278" s="20"/>
      <c r="K278" s="20"/>
      <c r="L278" s="20"/>
      <c r="M278" s="20"/>
      <c r="N278" s="20"/>
      <c r="O278" s="20"/>
      <c r="P278" s="20"/>
      <c r="Q278" s="20"/>
      <c r="R278" s="20"/>
      <c r="S278" s="15"/>
      <c r="T278" s="15"/>
      <c r="U278" s="15"/>
      <c r="V278" s="15"/>
      <c r="W278" s="15"/>
      <c r="X278" s="15"/>
      <c r="Y278" s="15"/>
      <c r="Z278" s="15"/>
      <c r="AA278" s="15"/>
    </row>
    <row r="279" spans="1:27" ht="12.75">
      <c r="A279" s="273"/>
      <c r="B279" s="76" t="s">
        <v>522</v>
      </c>
      <c r="C279" s="20"/>
      <c r="D279" s="20"/>
      <c r="E279" s="20"/>
      <c r="F279" s="20"/>
      <c r="G279" s="20"/>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522</v>
      </c>
      <c r="C280" s="20"/>
      <c r="D280" s="20"/>
      <c r="E280" s="20"/>
      <c r="F280" s="20"/>
      <c r="G280" s="20"/>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522</v>
      </c>
      <c r="C281" s="20"/>
      <c r="D281" s="20"/>
      <c r="E281" s="20"/>
      <c r="F281" s="20"/>
      <c r="G281" s="20"/>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45647</v>
      </c>
      <c r="B282" s="76" t="s">
        <v>640</v>
      </c>
      <c r="C282" s="20"/>
      <c r="D282" s="20"/>
      <c r="E282" s="20"/>
      <c r="F282" s="20"/>
      <c r="G282" s="20"/>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640</v>
      </c>
      <c r="C283" s="20"/>
      <c r="D283" s="20"/>
      <c r="E283" s="20"/>
      <c r="F283" s="20"/>
      <c r="G283" s="20"/>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640</v>
      </c>
      <c r="C284" s="20"/>
      <c r="D284" s="20"/>
      <c r="E284" s="20"/>
      <c r="F284" s="20"/>
      <c r="G284" s="20"/>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640</v>
      </c>
      <c r="C285" s="20"/>
      <c r="D285" s="20"/>
      <c r="E285" s="20"/>
      <c r="F285" s="20"/>
      <c r="G285" s="20"/>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1774</v>
      </c>
      <c r="C286" s="20"/>
      <c r="D286" s="20"/>
      <c r="E286" s="20"/>
      <c r="F286" s="20"/>
      <c r="G286" s="20"/>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1774</v>
      </c>
      <c r="C287" s="20"/>
      <c r="D287" s="20"/>
      <c r="E287" s="20"/>
      <c r="F287" s="20"/>
      <c r="G287" s="20"/>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1774</v>
      </c>
      <c r="C288" s="20"/>
      <c r="D288" s="20"/>
      <c r="E288" s="20"/>
      <c r="F288" s="88"/>
      <c r="G288" s="20"/>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1774</v>
      </c>
      <c r="C289" s="20"/>
      <c r="D289" s="20"/>
      <c r="E289" s="20"/>
      <c r="F289" s="20"/>
      <c r="G289" s="20"/>
      <c r="H289" s="55" t="s">
        <v>29</v>
      </c>
      <c r="I289" s="20"/>
      <c r="J289" s="20"/>
      <c r="K289" s="20"/>
      <c r="L289" s="20"/>
      <c r="M289" s="20"/>
      <c r="N289" s="20"/>
      <c r="O289" s="20"/>
      <c r="P289" s="20"/>
      <c r="Q289" s="20"/>
      <c r="R289" s="20"/>
      <c r="S289" s="15"/>
      <c r="T289" s="15"/>
      <c r="U289" s="15"/>
      <c r="V289" s="15"/>
      <c r="W289" s="15"/>
      <c r="X289" s="15"/>
      <c r="Y289" s="15"/>
      <c r="Z289" s="15"/>
      <c r="AA289" s="15"/>
    </row>
    <row r="290" spans="1:27" ht="63.75">
      <c r="A290" s="273"/>
      <c r="B290" s="76" t="s">
        <v>78</v>
      </c>
      <c r="C290" s="20" t="s">
        <v>41</v>
      </c>
      <c r="D290" s="20" t="s">
        <v>19</v>
      </c>
      <c r="E290" s="20"/>
      <c r="F290" s="20"/>
      <c r="G290" s="20" t="s">
        <v>1844</v>
      </c>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522</v>
      </c>
      <c r="C291" s="20"/>
      <c r="D291" s="20"/>
      <c r="E291" s="20"/>
      <c r="F291" s="20"/>
      <c r="G291" s="20"/>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522</v>
      </c>
      <c r="C292" s="20"/>
      <c r="D292" s="20"/>
      <c r="E292" s="20"/>
      <c r="F292" s="20"/>
      <c r="G292" s="20"/>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522</v>
      </c>
      <c r="C293" s="20"/>
      <c r="D293" s="20"/>
      <c r="E293" s="20"/>
      <c r="F293" s="20"/>
      <c r="G293" s="20"/>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522</v>
      </c>
      <c r="C294" s="20"/>
      <c r="D294" s="20"/>
      <c r="E294" s="20"/>
      <c r="F294" s="20"/>
      <c r="G294" s="20"/>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522</v>
      </c>
      <c r="C295" s="20"/>
      <c r="D295" s="20"/>
      <c r="E295" s="20"/>
      <c r="F295" s="20"/>
      <c r="G295" s="20"/>
      <c r="H295" s="62" t="s">
        <v>38</v>
      </c>
      <c r="I295" s="20"/>
      <c r="J295" s="20"/>
      <c r="K295" s="20"/>
      <c r="L295" s="20"/>
      <c r="M295" s="20"/>
      <c r="N295" s="20"/>
      <c r="O295" s="20"/>
      <c r="P295" s="20"/>
      <c r="Q295" s="20"/>
      <c r="R295" s="20"/>
      <c r="S295" s="15"/>
      <c r="T295" s="15"/>
      <c r="U295" s="15"/>
      <c r="V295" s="15"/>
      <c r="W295" s="15"/>
      <c r="X295" s="15"/>
      <c r="Y295" s="15"/>
      <c r="Z295" s="15"/>
      <c r="AA295" s="15"/>
    </row>
    <row r="296" spans="1:27" ht="12.75">
      <c r="A296" s="272">
        <v>45648</v>
      </c>
      <c r="B296" s="76" t="s">
        <v>640</v>
      </c>
      <c r="C296" s="20"/>
      <c r="D296" s="20"/>
      <c r="E296" s="20"/>
      <c r="F296" s="20"/>
      <c r="G296" s="20"/>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640</v>
      </c>
      <c r="C297" s="20"/>
      <c r="D297" s="20"/>
      <c r="E297" s="20"/>
      <c r="F297" s="20"/>
      <c r="G297" s="20"/>
      <c r="H297" s="55" t="s">
        <v>22</v>
      </c>
      <c r="I297" s="20"/>
      <c r="J297" s="20"/>
      <c r="K297" s="20"/>
      <c r="L297" s="20"/>
      <c r="M297" s="20"/>
      <c r="N297" s="20"/>
      <c r="O297" s="20"/>
      <c r="P297" s="20"/>
      <c r="Q297" s="20"/>
      <c r="R297" s="20"/>
      <c r="S297" s="15"/>
      <c r="T297" s="15"/>
      <c r="U297" s="15"/>
      <c r="V297" s="15"/>
      <c r="W297" s="15"/>
      <c r="X297" s="15"/>
      <c r="Y297" s="15"/>
      <c r="Z297" s="15"/>
      <c r="AA297" s="15"/>
    </row>
    <row r="298" spans="1:27" ht="12.75">
      <c r="A298" s="273"/>
      <c r="B298" s="76" t="s">
        <v>640</v>
      </c>
      <c r="C298" s="20"/>
      <c r="D298" s="20"/>
      <c r="E298" s="20"/>
      <c r="F298" s="20"/>
      <c r="G298" s="20"/>
      <c r="H298" s="55" t="s">
        <v>24</v>
      </c>
      <c r="I298" s="20"/>
      <c r="J298" s="20"/>
      <c r="K298" s="20"/>
      <c r="L298" s="20"/>
      <c r="M298" s="20"/>
      <c r="N298" s="20"/>
      <c r="O298" s="20"/>
      <c r="P298" s="20"/>
      <c r="Q298" s="20"/>
      <c r="R298" s="20"/>
      <c r="S298" s="15"/>
      <c r="T298" s="15"/>
      <c r="U298" s="15"/>
      <c r="V298" s="15"/>
      <c r="W298" s="15"/>
      <c r="X298" s="15"/>
      <c r="Y298" s="15"/>
      <c r="Z298" s="15"/>
      <c r="AA298" s="15"/>
    </row>
    <row r="299" spans="1:27" ht="12.75">
      <c r="A299" s="273"/>
      <c r="B299" s="76" t="s">
        <v>640</v>
      </c>
      <c r="C299" s="20"/>
      <c r="D299" s="20"/>
      <c r="E299" s="20"/>
      <c r="F299" s="20"/>
      <c r="G299" s="20"/>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1774</v>
      </c>
      <c r="C300" s="20"/>
      <c r="D300" s="20"/>
      <c r="E300" s="20"/>
      <c r="F300" s="20"/>
      <c r="G300" s="20"/>
      <c r="H300" s="55" t="s">
        <v>26</v>
      </c>
      <c r="I300" s="20"/>
      <c r="J300" s="20"/>
      <c r="K300" s="20"/>
      <c r="L300" s="20"/>
      <c r="M300" s="20"/>
      <c r="N300" s="20"/>
      <c r="O300" s="20"/>
      <c r="P300" s="20"/>
      <c r="Q300" s="20"/>
      <c r="R300" s="20"/>
      <c r="S300" s="15"/>
      <c r="T300" s="15"/>
      <c r="U300" s="15"/>
      <c r="V300" s="15"/>
      <c r="W300" s="15"/>
      <c r="X300" s="15"/>
      <c r="Y300" s="15"/>
      <c r="Z300" s="15"/>
      <c r="AA300" s="15"/>
    </row>
    <row r="301" spans="1:27" ht="12.75">
      <c r="A301" s="273"/>
      <c r="B301" s="76" t="s">
        <v>1774</v>
      </c>
      <c r="C301" s="20"/>
      <c r="D301" s="20"/>
      <c r="E301" s="20"/>
      <c r="F301" s="20"/>
      <c r="G301" s="20"/>
      <c r="H301" s="55" t="s">
        <v>27</v>
      </c>
      <c r="I301" s="20"/>
      <c r="J301" s="20"/>
      <c r="K301" s="20"/>
      <c r="L301" s="20"/>
      <c r="M301" s="20"/>
      <c r="N301" s="20"/>
      <c r="O301" s="20"/>
      <c r="P301" s="20"/>
      <c r="Q301" s="20"/>
      <c r="R301" s="20"/>
      <c r="S301" s="15"/>
      <c r="T301" s="15"/>
      <c r="U301" s="15"/>
      <c r="V301" s="15"/>
      <c r="W301" s="15"/>
      <c r="X301" s="15"/>
      <c r="Y301" s="15"/>
      <c r="Z301" s="15"/>
      <c r="AA301" s="15"/>
    </row>
    <row r="302" spans="1:27" ht="12.75">
      <c r="A302" s="273"/>
      <c r="B302" s="76" t="s">
        <v>1774</v>
      </c>
      <c r="C302" s="20"/>
      <c r="D302" s="20"/>
      <c r="E302" s="20"/>
      <c r="F302" s="20"/>
      <c r="G302" s="20"/>
      <c r="H302" s="55" t="s">
        <v>28</v>
      </c>
      <c r="I302" s="20"/>
      <c r="J302" s="20"/>
      <c r="K302" s="20"/>
      <c r="L302" s="20"/>
      <c r="M302" s="20"/>
      <c r="N302" s="20"/>
      <c r="O302" s="20"/>
      <c r="P302" s="20"/>
      <c r="Q302" s="20"/>
      <c r="R302" s="20"/>
      <c r="S302" s="15"/>
      <c r="T302" s="15"/>
      <c r="U302" s="15"/>
      <c r="V302" s="15"/>
      <c r="W302" s="15"/>
      <c r="X302" s="15"/>
      <c r="Y302" s="15"/>
      <c r="Z302" s="15"/>
      <c r="AA302" s="15"/>
    </row>
    <row r="303" spans="1:27" ht="12.75">
      <c r="A303" s="273"/>
      <c r="B303" s="76" t="s">
        <v>1774</v>
      </c>
      <c r="C303" s="20"/>
      <c r="D303" s="20"/>
      <c r="E303" s="20"/>
      <c r="F303" s="20"/>
      <c r="G303" s="20"/>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1774</v>
      </c>
      <c r="C304" s="20"/>
      <c r="D304" s="20"/>
      <c r="E304" s="20"/>
      <c r="F304" s="20"/>
      <c r="G304" s="20"/>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1574</v>
      </c>
      <c r="C305" s="20"/>
      <c r="D305" s="20"/>
      <c r="E305" s="20"/>
      <c r="F305" s="20"/>
      <c r="G305" s="20"/>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1574</v>
      </c>
      <c r="C306" s="20"/>
      <c r="D306" s="20"/>
      <c r="E306" s="20"/>
      <c r="F306" s="20"/>
      <c r="G306" s="20"/>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1574</v>
      </c>
      <c r="C307" s="20"/>
      <c r="D307" s="20"/>
      <c r="E307" s="20"/>
      <c r="F307" s="20"/>
      <c r="G307" s="20"/>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1574</v>
      </c>
      <c r="C308" s="20"/>
      <c r="D308" s="20"/>
      <c r="E308" s="20"/>
      <c r="F308" s="20"/>
      <c r="G308" s="20"/>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1574</v>
      </c>
      <c r="C309" s="20"/>
      <c r="D309" s="20"/>
      <c r="E309" s="20"/>
      <c r="F309" s="20"/>
      <c r="G309" s="20"/>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45649</v>
      </c>
      <c r="B310" s="76" t="s">
        <v>640</v>
      </c>
      <c r="C310" s="20"/>
      <c r="D310" s="20"/>
      <c r="E310" s="20"/>
      <c r="F310" s="20"/>
      <c r="G310" s="20"/>
      <c r="H310" s="61" t="s">
        <v>17</v>
      </c>
      <c r="I310" s="20"/>
      <c r="J310" s="20"/>
      <c r="K310" s="20"/>
      <c r="L310" s="20"/>
      <c r="M310" s="20"/>
      <c r="N310" s="20"/>
      <c r="O310" s="20"/>
      <c r="P310" s="20"/>
      <c r="Q310" s="20"/>
      <c r="R310" s="20"/>
      <c r="S310" s="15"/>
      <c r="T310" s="15"/>
      <c r="U310" s="15"/>
      <c r="V310" s="15"/>
      <c r="W310" s="15"/>
      <c r="X310" s="15"/>
      <c r="Y310" s="15"/>
      <c r="Z310" s="15"/>
      <c r="AA310" s="15"/>
    </row>
    <row r="311" spans="1:27" ht="102">
      <c r="A311" s="273"/>
      <c r="B311" s="76" t="s">
        <v>640</v>
      </c>
      <c r="C311" s="20" t="s">
        <v>41</v>
      </c>
      <c r="D311" s="20" t="s">
        <v>19</v>
      </c>
      <c r="E311" s="20" t="s">
        <v>1845</v>
      </c>
      <c r="F311" s="32" t="s">
        <v>1733</v>
      </c>
      <c r="G311" s="20" t="s">
        <v>1846</v>
      </c>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640</v>
      </c>
      <c r="C312" s="20"/>
      <c r="D312" s="20"/>
      <c r="E312" s="20"/>
      <c r="F312" s="20"/>
      <c r="G312" s="20"/>
      <c r="H312" s="55" t="s">
        <v>24</v>
      </c>
      <c r="I312" s="20"/>
      <c r="J312" s="20"/>
      <c r="K312" s="20"/>
      <c r="L312" s="20"/>
      <c r="M312" s="20"/>
      <c r="N312" s="20"/>
      <c r="O312" s="20"/>
      <c r="P312" s="20"/>
      <c r="Q312" s="20"/>
      <c r="R312" s="20"/>
      <c r="S312" s="15"/>
      <c r="T312" s="15"/>
      <c r="U312" s="15"/>
      <c r="V312" s="15"/>
      <c r="W312" s="15"/>
      <c r="X312" s="15"/>
      <c r="Y312" s="15"/>
      <c r="Z312" s="15"/>
      <c r="AA312" s="15"/>
    </row>
    <row r="313" spans="1:27" ht="85.5">
      <c r="A313" s="273"/>
      <c r="B313" s="76" t="s">
        <v>640</v>
      </c>
      <c r="C313" s="20" t="s">
        <v>102</v>
      </c>
      <c r="D313" s="20" t="s">
        <v>19</v>
      </c>
      <c r="E313" s="78"/>
      <c r="F313" s="78" t="s">
        <v>1847</v>
      </c>
      <c r="G313" s="20" t="s">
        <v>1848</v>
      </c>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1774</v>
      </c>
      <c r="C314" s="20"/>
      <c r="D314" s="20"/>
      <c r="E314" s="20"/>
      <c r="F314" s="20"/>
      <c r="G314" s="20"/>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1774</v>
      </c>
      <c r="C315" s="20"/>
      <c r="D315" s="20"/>
      <c r="E315" s="20"/>
      <c r="F315" s="20"/>
      <c r="G315" s="20"/>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1119</v>
      </c>
      <c r="C316" s="20" t="s">
        <v>41</v>
      </c>
      <c r="D316" s="20" t="s">
        <v>19</v>
      </c>
      <c r="E316" s="20"/>
      <c r="F316" s="20"/>
      <c r="G316" s="76" t="s">
        <v>1849</v>
      </c>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1119</v>
      </c>
      <c r="C317" s="20"/>
      <c r="D317" s="20"/>
      <c r="E317" s="20"/>
      <c r="F317" s="20"/>
      <c r="G317" s="20"/>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1119</v>
      </c>
      <c r="C318" s="20"/>
      <c r="D318" s="20"/>
      <c r="E318" s="20"/>
      <c r="F318" s="20"/>
      <c r="G318" s="20"/>
      <c r="H318" s="55" t="s">
        <v>30</v>
      </c>
      <c r="I318" s="20"/>
      <c r="J318" s="20"/>
      <c r="K318" s="20"/>
      <c r="L318" s="20"/>
      <c r="M318" s="20"/>
      <c r="N318" s="20"/>
      <c r="O318" s="20"/>
      <c r="P318" s="20"/>
      <c r="Q318" s="20"/>
      <c r="R318" s="20"/>
      <c r="S318" s="15"/>
      <c r="T318" s="15"/>
      <c r="U318" s="15"/>
      <c r="V318" s="15"/>
      <c r="W318" s="15"/>
      <c r="X318" s="15"/>
      <c r="Y318" s="15"/>
      <c r="Z318" s="15"/>
      <c r="AA318" s="15"/>
    </row>
    <row r="319" spans="1:27" ht="12.75">
      <c r="A319" s="273"/>
      <c r="B319" s="76" t="s">
        <v>522</v>
      </c>
      <c r="C319" s="20"/>
      <c r="D319" s="20"/>
      <c r="E319" s="20"/>
      <c r="F319" s="20"/>
      <c r="G319" s="20"/>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522</v>
      </c>
      <c r="C320" s="20"/>
      <c r="D320" s="20"/>
      <c r="E320" s="20"/>
      <c r="F320" s="20"/>
      <c r="G320" s="20"/>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1574</v>
      </c>
      <c r="C321" s="20"/>
      <c r="D321" s="20"/>
      <c r="E321" s="20"/>
      <c r="F321" s="20"/>
      <c r="G321" s="20"/>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1574</v>
      </c>
      <c r="C322" s="20"/>
      <c r="D322" s="20"/>
      <c r="E322" s="20"/>
      <c r="F322" s="20"/>
      <c r="G322" s="20"/>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1574</v>
      </c>
      <c r="C323" s="20"/>
      <c r="D323" s="20"/>
      <c r="E323" s="20"/>
      <c r="F323" s="20"/>
      <c r="G323" s="20"/>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45650</v>
      </c>
      <c r="B324" s="76" t="s">
        <v>1119</v>
      </c>
      <c r="C324" s="20"/>
      <c r="D324" s="20"/>
      <c r="E324" s="20"/>
      <c r="F324" s="20"/>
      <c r="G324" s="20"/>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1119</v>
      </c>
      <c r="C325" s="20"/>
      <c r="D325" s="20"/>
      <c r="E325" s="20"/>
      <c r="F325" s="20"/>
      <c r="G325" s="20"/>
      <c r="H325" s="55" t="s">
        <v>22</v>
      </c>
      <c r="I325" s="20"/>
      <c r="J325" s="20"/>
      <c r="K325" s="20"/>
      <c r="L325" s="20"/>
      <c r="M325" s="20"/>
      <c r="N325" s="20"/>
      <c r="O325" s="20"/>
      <c r="P325" s="20"/>
      <c r="Q325" s="20"/>
      <c r="R325" s="20"/>
      <c r="S325" s="15"/>
      <c r="T325" s="15"/>
      <c r="U325" s="15"/>
      <c r="V325" s="15"/>
      <c r="W325" s="15"/>
      <c r="X325" s="15"/>
      <c r="Y325" s="15"/>
      <c r="Z325" s="15"/>
      <c r="AA325" s="15"/>
    </row>
    <row r="326" spans="1:27" ht="12.75">
      <c r="A326" s="273"/>
      <c r="B326" s="76" t="s">
        <v>1119</v>
      </c>
      <c r="C326" s="20" t="s">
        <v>18</v>
      </c>
      <c r="D326" s="20" t="s">
        <v>19</v>
      </c>
      <c r="E326" s="20"/>
      <c r="F326" s="20"/>
      <c r="G326" s="76" t="s">
        <v>1850</v>
      </c>
      <c r="H326" s="55" t="s">
        <v>24</v>
      </c>
      <c r="I326" s="20"/>
      <c r="J326" s="20"/>
      <c r="K326" s="20"/>
      <c r="L326" s="20"/>
      <c r="M326" s="20"/>
      <c r="N326" s="20"/>
      <c r="O326" s="20"/>
      <c r="P326" s="20"/>
      <c r="Q326" s="20"/>
      <c r="R326" s="20"/>
      <c r="S326" s="15"/>
      <c r="T326" s="15"/>
      <c r="U326" s="15"/>
      <c r="V326" s="15"/>
      <c r="W326" s="15"/>
      <c r="X326" s="15"/>
      <c r="Y326" s="15"/>
      <c r="Z326" s="15"/>
      <c r="AA326" s="15"/>
    </row>
    <row r="327" spans="1:27" ht="12.75">
      <c r="A327" s="273"/>
      <c r="B327" s="76" t="s">
        <v>1119</v>
      </c>
      <c r="C327" s="20"/>
      <c r="D327" s="20"/>
      <c r="E327" s="20"/>
      <c r="F327" s="20"/>
      <c r="G327" s="20"/>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1774</v>
      </c>
      <c r="C328" s="20"/>
      <c r="D328" s="20"/>
      <c r="E328" s="20"/>
      <c r="F328" s="20"/>
      <c r="G328" s="20"/>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1774</v>
      </c>
      <c r="C329" s="20"/>
      <c r="D329" s="20"/>
      <c r="E329" s="20"/>
      <c r="F329" s="20"/>
      <c r="G329" s="20"/>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1774</v>
      </c>
      <c r="C330" s="20"/>
      <c r="D330" s="20"/>
      <c r="E330" s="20"/>
      <c r="F330" s="20"/>
      <c r="G330" s="20"/>
      <c r="H330" s="55" t="s">
        <v>28</v>
      </c>
      <c r="I330" s="20"/>
      <c r="J330" s="20"/>
      <c r="K330" s="20"/>
      <c r="L330" s="20"/>
      <c r="M330" s="20"/>
      <c r="N330" s="20"/>
      <c r="O330" s="20"/>
      <c r="P330" s="20"/>
      <c r="Q330" s="20"/>
      <c r="R330" s="20"/>
      <c r="S330" s="15"/>
      <c r="T330" s="15"/>
      <c r="U330" s="15"/>
      <c r="V330" s="15"/>
      <c r="W330" s="15"/>
      <c r="X330" s="15"/>
      <c r="Y330" s="15"/>
      <c r="Z330" s="15"/>
      <c r="AA330" s="15"/>
    </row>
    <row r="331" spans="1:27" ht="12.75">
      <c r="A331" s="273"/>
      <c r="B331" s="76" t="s">
        <v>1774</v>
      </c>
      <c r="C331" s="20"/>
      <c r="D331" s="20"/>
      <c r="E331" s="20"/>
      <c r="F331" s="20"/>
      <c r="G331" s="20"/>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522</v>
      </c>
      <c r="C332" s="20"/>
      <c r="D332" s="20"/>
      <c r="E332" s="20"/>
      <c r="F332" s="20"/>
      <c r="G332" s="20"/>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522</v>
      </c>
      <c r="C333" s="20"/>
      <c r="D333" s="20"/>
      <c r="E333" s="20"/>
      <c r="F333" s="20"/>
      <c r="G333" s="20"/>
      <c r="H333" s="55" t="s">
        <v>34</v>
      </c>
      <c r="I333" s="20"/>
      <c r="J333" s="20"/>
      <c r="K333" s="20"/>
      <c r="L333" s="20"/>
      <c r="M333" s="20"/>
      <c r="N333" s="20"/>
      <c r="O333" s="20"/>
      <c r="P333" s="20"/>
      <c r="Q333" s="20"/>
      <c r="R333" s="20"/>
      <c r="S333" s="15"/>
      <c r="T333" s="15"/>
      <c r="U333" s="15"/>
      <c r="V333" s="15"/>
      <c r="W333" s="15"/>
      <c r="X333" s="15"/>
      <c r="Y333" s="15"/>
      <c r="Z333" s="15"/>
      <c r="AA333" s="15"/>
    </row>
    <row r="334" spans="1:27" ht="12.75">
      <c r="A334" s="273"/>
      <c r="B334" s="76" t="s">
        <v>522</v>
      </c>
      <c r="C334" s="20"/>
      <c r="D334" s="20"/>
      <c r="E334" s="20"/>
      <c r="F334" s="20"/>
      <c r="G334" s="20"/>
      <c r="H334" s="55" t="s">
        <v>35</v>
      </c>
      <c r="I334" s="20"/>
      <c r="J334" s="20"/>
      <c r="K334" s="20"/>
      <c r="L334" s="20"/>
      <c r="M334" s="20"/>
      <c r="N334" s="20"/>
      <c r="O334" s="20"/>
      <c r="P334" s="20"/>
      <c r="Q334" s="20"/>
      <c r="R334" s="20"/>
      <c r="S334" s="15"/>
      <c r="T334" s="15"/>
      <c r="U334" s="15"/>
      <c r="V334" s="15"/>
      <c r="W334" s="15"/>
      <c r="X334" s="15"/>
      <c r="Y334" s="15"/>
      <c r="Z334" s="15"/>
      <c r="AA334" s="15"/>
    </row>
    <row r="335" spans="1:27" ht="12.75">
      <c r="A335" s="273"/>
      <c r="B335" s="76" t="s">
        <v>1574</v>
      </c>
      <c r="C335" s="20"/>
      <c r="D335" s="20"/>
      <c r="E335" s="20"/>
      <c r="F335" s="20"/>
      <c r="G335" s="20"/>
      <c r="H335" s="55" t="s">
        <v>36</v>
      </c>
      <c r="I335" s="20"/>
      <c r="J335" s="20"/>
      <c r="K335" s="20"/>
      <c r="L335" s="20"/>
      <c r="M335" s="20"/>
      <c r="N335" s="20"/>
      <c r="O335" s="20"/>
      <c r="P335" s="20"/>
      <c r="Q335" s="20"/>
      <c r="R335" s="20"/>
      <c r="S335" s="15"/>
      <c r="T335" s="15"/>
      <c r="U335" s="15"/>
      <c r="V335" s="15"/>
      <c r="W335" s="15"/>
      <c r="X335" s="15"/>
      <c r="Y335" s="15"/>
      <c r="Z335" s="15"/>
      <c r="AA335" s="15"/>
    </row>
    <row r="336" spans="1:27" ht="12.75">
      <c r="A336" s="273"/>
      <c r="B336" s="76" t="s">
        <v>1574</v>
      </c>
      <c r="C336" s="20"/>
      <c r="D336" s="20"/>
      <c r="E336" s="20"/>
      <c r="F336" s="20"/>
      <c r="G336" s="20"/>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1574</v>
      </c>
      <c r="C337" s="20"/>
      <c r="D337" s="20"/>
      <c r="E337" s="20"/>
      <c r="F337" s="20"/>
      <c r="G337" s="20"/>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45651</v>
      </c>
      <c r="B338" s="76" t="s">
        <v>1119</v>
      </c>
      <c r="C338" s="20"/>
      <c r="D338" s="20"/>
      <c r="E338" s="20"/>
      <c r="F338" s="20"/>
      <c r="G338" s="20"/>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1119</v>
      </c>
      <c r="C339" s="20"/>
      <c r="D339" s="20"/>
      <c r="E339" s="20"/>
      <c r="F339" s="20"/>
      <c r="G339" s="20"/>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640</v>
      </c>
      <c r="C340" s="20"/>
      <c r="D340" s="20"/>
      <c r="E340" s="20"/>
      <c r="F340" s="20"/>
      <c r="G340" s="20"/>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640</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640</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640</v>
      </c>
      <c r="C343" s="20"/>
      <c r="D343" s="20"/>
      <c r="E343" s="20"/>
      <c r="F343" s="20"/>
      <c r="G343" s="20"/>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1774</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1774</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1774</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522</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2.75">
      <c r="A348" s="273"/>
      <c r="B348" s="76" t="s">
        <v>522</v>
      </c>
      <c r="C348" s="20"/>
      <c r="D348" s="20"/>
      <c r="E348" s="20"/>
      <c r="F348" s="20"/>
      <c r="G348" s="20"/>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522</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522</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522</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45652</v>
      </c>
      <c r="B352" s="76" t="s">
        <v>640</v>
      </c>
      <c r="C352" s="20"/>
      <c r="D352" s="20"/>
      <c r="E352" s="20"/>
      <c r="F352" s="20"/>
      <c r="G352" s="20"/>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640</v>
      </c>
      <c r="C353" s="20"/>
      <c r="D353" s="20"/>
      <c r="E353" s="20"/>
      <c r="F353" s="20"/>
      <c r="G353" s="20"/>
      <c r="H353" s="55" t="s">
        <v>22</v>
      </c>
      <c r="I353" s="20"/>
      <c r="J353" s="20"/>
      <c r="K353" s="20"/>
      <c r="L353" s="20"/>
      <c r="M353" s="20"/>
      <c r="N353" s="20"/>
      <c r="O353" s="20"/>
      <c r="P353" s="20"/>
      <c r="Q353" s="20"/>
      <c r="R353" s="20"/>
      <c r="S353" s="15"/>
      <c r="T353" s="15"/>
      <c r="U353" s="15"/>
      <c r="V353" s="15"/>
      <c r="W353" s="15"/>
      <c r="X353" s="15"/>
      <c r="Y353" s="15"/>
      <c r="Z353" s="15"/>
      <c r="AA353" s="15"/>
    </row>
    <row r="354" spans="1:27" ht="89.25">
      <c r="A354" s="273"/>
      <c r="B354" s="76" t="s">
        <v>640</v>
      </c>
      <c r="C354" s="20" t="s">
        <v>18</v>
      </c>
      <c r="D354" s="20" t="s">
        <v>19</v>
      </c>
      <c r="E354" s="20"/>
      <c r="F354" s="65" t="s">
        <v>1614</v>
      </c>
      <c r="G354" s="20" t="s">
        <v>1851</v>
      </c>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640</v>
      </c>
      <c r="C355" s="20"/>
      <c r="D355" s="20"/>
      <c r="E355" s="20"/>
      <c r="F355" s="20"/>
      <c r="G355" s="20"/>
      <c r="H355" s="55" t="s">
        <v>25</v>
      </c>
      <c r="I355" s="20"/>
      <c r="J355" s="20"/>
      <c r="K355" s="20"/>
      <c r="L355" s="20"/>
      <c r="M355" s="20"/>
      <c r="N355" s="20"/>
      <c r="O355" s="20"/>
      <c r="P355" s="20"/>
      <c r="Q355" s="20"/>
      <c r="R355" s="20"/>
      <c r="S355" s="15"/>
      <c r="T355" s="15"/>
      <c r="U355" s="15"/>
      <c r="V355" s="15"/>
      <c r="W355" s="15"/>
      <c r="X355" s="15"/>
      <c r="Y355" s="15"/>
      <c r="Z355" s="15"/>
      <c r="AA355" s="15"/>
    </row>
    <row r="356" spans="1:27" ht="12.75">
      <c r="A356" s="273"/>
      <c r="B356" s="76" t="s">
        <v>1774</v>
      </c>
      <c r="C356" s="20"/>
      <c r="D356" s="20"/>
      <c r="E356" s="20"/>
      <c r="F356" s="20"/>
      <c r="G356" s="20"/>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1774</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1774</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1119</v>
      </c>
      <c r="C359" s="20"/>
      <c r="D359" s="20"/>
      <c r="E359" s="20"/>
      <c r="F359" s="20"/>
      <c r="G359" s="20"/>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1119</v>
      </c>
      <c r="C360" s="20" t="s">
        <v>18</v>
      </c>
      <c r="D360" s="20" t="s">
        <v>19</v>
      </c>
      <c r="E360" s="20"/>
      <c r="F360" s="20"/>
      <c r="G360" s="76" t="s">
        <v>1852</v>
      </c>
      <c r="H360" s="55" t="s">
        <v>30</v>
      </c>
      <c r="I360" s="20"/>
      <c r="J360" s="20"/>
      <c r="K360" s="20"/>
      <c r="L360" s="20"/>
      <c r="M360" s="20"/>
      <c r="N360" s="20"/>
      <c r="O360" s="20"/>
      <c r="P360" s="20"/>
      <c r="Q360" s="20"/>
      <c r="R360" s="20"/>
      <c r="S360" s="15"/>
      <c r="T360" s="15"/>
      <c r="U360" s="15"/>
      <c r="V360" s="15"/>
      <c r="W360" s="15"/>
      <c r="X360" s="15"/>
      <c r="Y360" s="15"/>
      <c r="Z360" s="15"/>
      <c r="AA360" s="15"/>
    </row>
    <row r="361" spans="1:27" ht="12.75">
      <c r="A361" s="273"/>
      <c r="B361" s="76" t="s">
        <v>1119</v>
      </c>
      <c r="C361" s="20" t="s">
        <v>18</v>
      </c>
      <c r="D361" s="20" t="s">
        <v>19</v>
      </c>
      <c r="E361" s="20"/>
      <c r="F361" s="20"/>
      <c r="G361" s="76" t="s">
        <v>1853</v>
      </c>
      <c r="H361" s="55" t="s">
        <v>34</v>
      </c>
      <c r="I361" s="20"/>
      <c r="J361" s="20"/>
      <c r="K361" s="20"/>
      <c r="L361" s="20"/>
      <c r="M361" s="20"/>
      <c r="N361" s="20"/>
      <c r="O361" s="20"/>
      <c r="P361" s="20"/>
      <c r="Q361" s="20"/>
      <c r="R361" s="20"/>
      <c r="S361" s="15"/>
      <c r="T361" s="15"/>
      <c r="U361" s="15"/>
      <c r="V361" s="15"/>
      <c r="W361" s="15"/>
      <c r="X361" s="15"/>
      <c r="Y361" s="15"/>
      <c r="Z361" s="15"/>
      <c r="AA361" s="15"/>
    </row>
    <row r="362" spans="1:27" ht="12.75">
      <c r="A362" s="273"/>
      <c r="B362" s="76" t="s">
        <v>1119</v>
      </c>
      <c r="C362" s="20" t="s">
        <v>18</v>
      </c>
      <c r="D362" s="20" t="s">
        <v>19</v>
      </c>
      <c r="E362" s="20"/>
      <c r="F362" s="20"/>
      <c r="G362" s="76" t="s">
        <v>1854</v>
      </c>
      <c r="H362" s="55" t="s">
        <v>35</v>
      </c>
      <c r="I362" s="20"/>
      <c r="J362" s="20"/>
      <c r="K362" s="20"/>
      <c r="L362" s="20"/>
      <c r="M362" s="20"/>
      <c r="N362" s="20"/>
      <c r="O362" s="20"/>
      <c r="P362" s="20"/>
      <c r="Q362" s="20"/>
      <c r="R362" s="20"/>
      <c r="S362" s="15"/>
      <c r="T362" s="15"/>
      <c r="U362" s="15"/>
      <c r="V362" s="15"/>
      <c r="W362" s="15"/>
      <c r="X362" s="15"/>
      <c r="Y362" s="15"/>
      <c r="Z362" s="15"/>
      <c r="AA362" s="15"/>
    </row>
    <row r="363" spans="1:27" ht="12.75">
      <c r="A363" s="273"/>
      <c r="B363" s="76" t="s">
        <v>1574</v>
      </c>
      <c r="C363" s="20"/>
      <c r="D363" s="20"/>
      <c r="E363" s="20"/>
      <c r="F363" s="20"/>
      <c r="G363" s="20"/>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1574</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1574</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45653</v>
      </c>
      <c r="B366" s="76" t="s">
        <v>640</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640</v>
      </c>
      <c r="C367" s="20"/>
      <c r="D367" s="20"/>
      <c r="E367" s="20"/>
      <c r="F367" s="20"/>
      <c r="G367" s="20"/>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1119</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1119</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640</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640</v>
      </c>
      <c r="C371" s="20"/>
      <c r="D371" s="20"/>
      <c r="E371" s="20"/>
      <c r="F371" s="20"/>
      <c r="G371" s="20"/>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640</v>
      </c>
      <c r="C372" s="20"/>
      <c r="D372" s="20"/>
      <c r="E372" s="20"/>
      <c r="F372" s="20"/>
      <c r="G372" s="20"/>
      <c r="H372" s="55" t="s">
        <v>28</v>
      </c>
      <c r="I372" s="20"/>
      <c r="J372" s="20"/>
      <c r="K372" s="20"/>
      <c r="L372" s="20"/>
      <c r="M372" s="20"/>
      <c r="N372" s="20"/>
      <c r="O372" s="20"/>
      <c r="P372" s="20"/>
      <c r="Q372" s="20"/>
      <c r="R372" s="20"/>
      <c r="S372" s="15"/>
      <c r="T372" s="15"/>
      <c r="U372" s="15"/>
      <c r="V372" s="15"/>
      <c r="W372" s="15"/>
      <c r="X372" s="15"/>
      <c r="Y372" s="15"/>
      <c r="Z372" s="15"/>
      <c r="AA372" s="15"/>
    </row>
    <row r="373" spans="1:27" ht="12.75">
      <c r="A373" s="273"/>
      <c r="B373" s="76" t="s">
        <v>522</v>
      </c>
      <c r="C373" s="20"/>
      <c r="D373" s="20"/>
      <c r="E373" s="20"/>
      <c r="F373" s="20"/>
      <c r="G373" s="20"/>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522</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25.5">
      <c r="A375" s="273"/>
      <c r="B375" s="76" t="s">
        <v>522</v>
      </c>
      <c r="C375" s="20" t="s">
        <v>41</v>
      </c>
      <c r="D375" s="20" t="s">
        <v>19</v>
      </c>
      <c r="E375" s="20"/>
      <c r="F375" s="20"/>
      <c r="G375" s="20" t="s">
        <v>1855</v>
      </c>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522</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522</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522</v>
      </c>
      <c r="C378" s="20" t="s">
        <v>18</v>
      </c>
      <c r="D378" s="20" t="s">
        <v>19</v>
      </c>
      <c r="E378" s="20"/>
      <c r="F378" s="20"/>
      <c r="G378" s="20" t="s">
        <v>1856</v>
      </c>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522</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229.5">
      <c r="A380" s="272">
        <v>45654</v>
      </c>
      <c r="B380" s="76" t="s">
        <v>78</v>
      </c>
      <c r="C380" s="20" t="s">
        <v>18</v>
      </c>
      <c r="D380" s="20" t="s">
        <v>19</v>
      </c>
      <c r="E380" s="20"/>
      <c r="F380" s="20"/>
      <c r="G380" s="20" t="s">
        <v>1857</v>
      </c>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78</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78</v>
      </c>
      <c r="C382" s="20"/>
      <c r="D382" s="20"/>
      <c r="E382" s="20"/>
      <c r="F382" s="20"/>
      <c r="G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1574</v>
      </c>
      <c r="C383" s="20"/>
      <c r="D383" s="20"/>
      <c r="E383" s="20"/>
      <c r="F383" s="20"/>
      <c r="G383" s="20"/>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1574</v>
      </c>
      <c r="C384" s="20"/>
      <c r="D384" s="20"/>
      <c r="E384" s="20"/>
      <c r="F384" s="20"/>
      <c r="G384" s="20"/>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1574</v>
      </c>
      <c r="C385" s="20"/>
      <c r="D385" s="20"/>
      <c r="E385" s="20"/>
      <c r="F385" s="20"/>
      <c r="G385" s="20"/>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1574</v>
      </c>
      <c r="C386" s="20"/>
      <c r="D386" s="20"/>
      <c r="E386" s="20"/>
      <c r="F386" s="20" t="s">
        <v>521</v>
      </c>
      <c r="G386" s="20"/>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1119</v>
      </c>
      <c r="C387" s="20" t="s">
        <v>18</v>
      </c>
      <c r="D387" s="20" t="s">
        <v>19</v>
      </c>
      <c r="E387" s="20"/>
      <c r="F387" s="20"/>
      <c r="G387" s="76" t="s">
        <v>1858</v>
      </c>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1119</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522</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522</v>
      </c>
      <c r="C390" s="20"/>
      <c r="D390" s="20"/>
      <c r="E390" s="20"/>
      <c r="F390" s="20"/>
      <c r="G390" s="76"/>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522</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522</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522</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row r="394" spans="1:27" ht="12.75">
      <c r="A394" s="272">
        <v>45655</v>
      </c>
      <c r="B394" s="76" t="s">
        <v>1574</v>
      </c>
      <c r="C394" s="20"/>
      <c r="D394" s="20"/>
      <c r="E394" s="20"/>
      <c r="F394" s="20"/>
      <c r="G394" s="20"/>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1574</v>
      </c>
      <c r="C395" s="20"/>
      <c r="D395" s="20"/>
      <c r="E395" s="20"/>
      <c r="F395" s="20"/>
      <c r="G395" s="20"/>
      <c r="H395" s="55" t="s">
        <v>22</v>
      </c>
      <c r="I395" s="20"/>
      <c r="J395" s="20"/>
      <c r="K395" s="20"/>
      <c r="L395" s="20"/>
      <c r="M395" s="20"/>
      <c r="N395" s="20"/>
      <c r="O395" s="20"/>
      <c r="P395" s="20"/>
      <c r="Q395" s="20"/>
      <c r="R395" s="20"/>
      <c r="S395" s="15"/>
      <c r="T395" s="15"/>
      <c r="U395" s="15"/>
      <c r="V395" s="15"/>
      <c r="W395" s="15"/>
      <c r="X395" s="15"/>
      <c r="Y395" s="15"/>
      <c r="Z395" s="15"/>
      <c r="AA395" s="15"/>
    </row>
    <row r="396" spans="1:27" ht="12.75">
      <c r="A396" s="273"/>
      <c r="B396" s="76" t="s">
        <v>1574</v>
      </c>
      <c r="C396" s="20"/>
      <c r="D396" s="20"/>
      <c r="E396" s="20"/>
      <c r="F396" s="20"/>
      <c r="G396" s="20"/>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1574</v>
      </c>
      <c r="C397" s="20"/>
      <c r="D397" s="20"/>
      <c r="E397" s="20"/>
      <c r="F397" s="20"/>
      <c r="G397" s="20"/>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1574</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1574</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1119</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1119</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522</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522</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522</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522</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522</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522</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45656</v>
      </c>
      <c r="B408" s="76" t="s">
        <v>1774</v>
      </c>
      <c r="C408" s="20"/>
      <c r="D408" s="50"/>
      <c r="E408" s="50"/>
      <c r="F408" s="50"/>
      <c r="G408" s="2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76" t="s">
        <v>1774</v>
      </c>
      <c r="C409" s="20"/>
      <c r="D409" s="50"/>
      <c r="E409" s="50"/>
      <c r="F409" s="50"/>
      <c r="G409" s="2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76" t="s">
        <v>1774</v>
      </c>
      <c r="C410" s="20"/>
      <c r="D410" s="50"/>
      <c r="E410" s="50"/>
      <c r="F410" s="50"/>
      <c r="G410" s="20"/>
      <c r="H410" s="55" t="s">
        <v>24</v>
      </c>
      <c r="I410" s="20"/>
      <c r="J410" s="20"/>
      <c r="K410" s="20"/>
      <c r="L410" s="20"/>
      <c r="M410" s="20"/>
      <c r="N410" s="20"/>
      <c r="O410" s="20"/>
      <c r="P410" s="20"/>
      <c r="Q410" s="20"/>
      <c r="R410" s="20"/>
      <c r="S410" s="15"/>
      <c r="T410" s="15"/>
      <c r="U410" s="15"/>
      <c r="V410" s="15"/>
      <c r="W410" s="15"/>
      <c r="X410" s="15"/>
      <c r="Y410" s="15"/>
      <c r="Z410" s="15"/>
      <c r="AA410" s="15"/>
    </row>
    <row r="411" spans="1:27" ht="12.75">
      <c r="A411" s="273"/>
      <c r="B411" s="76" t="s">
        <v>1119</v>
      </c>
      <c r="C411" s="20"/>
      <c r="D411" s="50"/>
      <c r="E411" s="50"/>
      <c r="F411" s="50"/>
      <c r="G411" s="20"/>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76" t="s">
        <v>1119</v>
      </c>
      <c r="C412" s="20" t="s">
        <v>44</v>
      </c>
      <c r="D412" s="50" t="s">
        <v>19</v>
      </c>
      <c r="E412" s="50"/>
      <c r="F412" s="50"/>
      <c r="G412" s="76" t="s">
        <v>1859</v>
      </c>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76" t="s">
        <v>1119</v>
      </c>
      <c r="C413" s="20" t="s">
        <v>18</v>
      </c>
      <c r="D413" s="50" t="s">
        <v>19</v>
      </c>
      <c r="E413" s="50"/>
      <c r="F413" s="50"/>
      <c r="G413" s="76" t="s">
        <v>1860</v>
      </c>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76" t="s">
        <v>1119</v>
      </c>
      <c r="C414" s="20"/>
      <c r="D414" s="50"/>
      <c r="E414" s="50"/>
      <c r="F414" s="50"/>
      <c r="G414" s="20"/>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76" t="s">
        <v>1119</v>
      </c>
      <c r="C415" s="20"/>
      <c r="D415" s="50"/>
      <c r="E415" s="50"/>
      <c r="F415" s="50"/>
      <c r="G415" s="20"/>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76" t="s">
        <v>522</v>
      </c>
      <c r="C416" s="20"/>
      <c r="D416" s="50"/>
      <c r="E416" s="50"/>
      <c r="F416" s="50"/>
      <c r="G416" s="20"/>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76" t="s">
        <v>522</v>
      </c>
      <c r="C417" s="20"/>
      <c r="D417" s="50"/>
      <c r="E417" s="50"/>
      <c r="F417" s="50"/>
      <c r="G417" s="20"/>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76" t="s">
        <v>522</v>
      </c>
      <c r="C418" s="20"/>
      <c r="D418" s="50"/>
      <c r="E418" s="50"/>
      <c r="F418" s="50"/>
      <c r="G418" s="20"/>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76" t="s">
        <v>522</v>
      </c>
      <c r="C419" s="20"/>
      <c r="D419" s="50"/>
      <c r="E419" s="50"/>
      <c r="F419" s="50"/>
      <c r="G419" s="20"/>
      <c r="H419" s="55" t="s">
        <v>36</v>
      </c>
      <c r="I419" s="20"/>
      <c r="J419" s="20"/>
      <c r="K419" s="20"/>
      <c r="L419" s="20"/>
      <c r="M419" s="20"/>
      <c r="N419" s="20"/>
      <c r="O419" s="20"/>
      <c r="P419" s="20"/>
      <c r="Q419" s="20"/>
      <c r="R419" s="20"/>
      <c r="S419" s="15"/>
      <c r="T419" s="15"/>
      <c r="U419" s="15"/>
      <c r="V419" s="15"/>
      <c r="W419" s="15"/>
      <c r="X419" s="15"/>
      <c r="Y419" s="15"/>
      <c r="Z419" s="15"/>
      <c r="AA419" s="15"/>
    </row>
    <row r="420" spans="1:27" ht="12.75">
      <c r="A420" s="273"/>
      <c r="B420" s="76" t="s">
        <v>522</v>
      </c>
      <c r="C420" s="20"/>
      <c r="D420" s="50"/>
      <c r="E420" s="50"/>
      <c r="F420" s="50"/>
      <c r="G420" s="20"/>
      <c r="H420" s="55" t="s">
        <v>37</v>
      </c>
      <c r="I420" s="20"/>
      <c r="J420" s="20"/>
      <c r="K420" s="20"/>
      <c r="L420" s="20"/>
      <c r="M420" s="20"/>
      <c r="N420" s="20"/>
      <c r="O420" s="20"/>
      <c r="P420" s="20"/>
      <c r="Q420" s="20"/>
      <c r="R420" s="20"/>
      <c r="S420" s="15"/>
      <c r="T420" s="15"/>
      <c r="U420" s="15"/>
      <c r="V420" s="15"/>
      <c r="W420" s="15"/>
      <c r="X420" s="15"/>
      <c r="Y420" s="15"/>
      <c r="Z420" s="15"/>
      <c r="AA420" s="15"/>
    </row>
    <row r="421" spans="1:27" ht="12.75">
      <c r="A421" s="274"/>
      <c r="B421" s="76" t="s">
        <v>522</v>
      </c>
      <c r="C421" s="20"/>
      <c r="D421" s="50"/>
      <c r="E421" s="50"/>
      <c r="F421" s="50"/>
      <c r="G421" s="20"/>
      <c r="H421" s="98" t="s">
        <v>38</v>
      </c>
      <c r="I421" s="20"/>
      <c r="J421" s="20"/>
      <c r="K421" s="20"/>
      <c r="L421" s="20"/>
      <c r="M421" s="20"/>
      <c r="N421" s="20"/>
      <c r="O421" s="20"/>
      <c r="P421" s="20"/>
      <c r="Q421" s="20"/>
      <c r="R421" s="20"/>
      <c r="S421" s="15"/>
      <c r="T421" s="15"/>
      <c r="U421" s="15"/>
      <c r="V421" s="15"/>
      <c r="W421" s="15"/>
      <c r="X421" s="15"/>
      <c r="Y421" s="15"/>
      <c r="Z421" s="15"/>
      <c r="AA421" s="15"/>
    </row>
    <row r="422" spans="1:27" ht="12.75">
      <c r="A422" s="272">
        <v>45657</v>
      </c>
      <c r="B422" s="76" t="s">
        <v>522</v>
      </c>
      <c r="C422" s="20"/>
      <c r="D422" s="20"/>
      <c r="E422" s="20"/>
      <c r="F422" s="20"/>
      <c r="G422" s="20"/>
      <c r="H422" s="61" t="s">
        <v>17</v>
      </c>
      <c r="I422" s="20"/>
      <c r="J422" s="20"/>
      <c r="K422" s="20"/>
      <c r="L422" s="20"/>
      <c r="M422" s="20"/>
      <c r="N422" s="20"/>
      <c r="O422" s="20"/>
      <c r="P422" s="20"/>
      <c r="Q422" s="20"/>
      <c r="R422" s="20"/>
      <c r="S422" s="15"/>
      <c r="T422" s="15"/>
      <c r="U422" s="15"/>
      <c r="V422" s="15"/>
      <c r="W422" s="15"/>
      <c r="X422" s="15"/>
      <c r="Y422" s="15"/>
      <c r="Z422" s="15"/>
      <c r="AA422" s="15"/>
    </row>
    <row r="423" spans="1:27" ht="12.75">
      <c r="A423" s="273"/>
      <c r="B423" s="76" t="s">
        <v>522</v>
      </c>
      <c r="C423" s="20"/>
      <c r="D423" s="20"/>
      <c r="E423" s="20"/>
      <c r="F423" s="20"/>
      <c r="G423" s="20"/>
      <c r="H423" s="55" t="s">
        <v>22</v>
      </c>
      <c r="I423" s="20"/>
      <c r="J423" s="20"/>
      <c r="K423" s="20"/>
      <c r="L423" s="20"/>
      <c r="M423" s="20"/>
      <c r="N423" s="20"/>
      <c r="O423" s="20"/>
      <c r="P423" s="20"/>
      <c r="Q423" s="20"/>
      <c r="R423" s="20"/>
      <c r="S423" s="15"/>
      <c r="T423" s="15"/>
      <c r="U423" s="15"/>
      <c r="V423" s="15"/>
      <c r="W423" s="15"/>
      <c r="X423" s="15"/>
      <c r="Y423" s="15"/>
      <c r="Z423" s="15"/>
      <c r="AA423" s="15"/>
    </row>
    <row r="424" spans="1:27" ht="12.75">
      <c r="A424" s="273"/>
      <c r="B424" s="76" t="s">
        <v>522</v>
      </c>
      <c r="C424" s="20"/>
      <c r="D424" s="20"/>
      <c r="E424" s="20"/>
      <c r="F424" s="20"/>
      <c r="G424" s="20"/>
      <c r="H424" s="55" t="s">
        <v>24</v>
      </c>
      <c r="I424" s="20"/>
      <c r="J424" s="20"/>
      <c r="K424" s="20"/>
      <c r="L424" s="20"/>
      <c r="M424" s="20"/>
      <c r="N424" s="20"/>
      <c r="O424" s="20"/>
      <c r="P424" s="20"/>
      <c r="Q424" s="20"/>
      <c r="R424" s="20"/>
      <c r="S424" s="15"/>
      <c r="T424" s="15"/>
      <c r="U424" s="15"/>
      <c r="V424" s="15"/>
      <c r="W424" s="15"/>
      <c r="X424" s="15"/>
      <c r="Y424" s="15"/>
      <c r="Z424" s="15"/>
      <c r="AA424" s="15"/>
    </row>
    <row r="425" spans="1:27" ht="12.75">
      <c r="A425" s="273"/>
      <c r="B425" s="76" t="s">
        <v>1774</v>
      </c>
      <c r="C425" s="20"/>
      <c r="D425" s="20"/>
      <c r="E425" s="20"/>
      <c r="F425" s="20"/>
      <c r="G425" s="20"/>
      <c r="H425" s="55" t="s">
        <v>25</v>
      </c>
      <c r="I425" s="20"/>
      <c r="J425" s="20"/>
      <c r="K425" s="20"/>
      <c r="L425" s="20"/>
      <c r="M425" s="20"/>
      <c r="N425" s="20"/>
      <c r="O425" s="20"/>
      <c r="P425" s="20"/>
      <c r="Q425" s="20"/>
      <c r="R425" s="20"/>
      <c r="S425" s="15"/>
      <c r="T425" s="15"/>
      <c r="U425" s="15"/>
      <c r="V425" s="15"/>
      <c r="W425" s="15"/>
      <c r="X425" s="15"/>
      <c r="Y425" s="15"/>
      <c r="Z425" s="15"/>
      <c r="AA425" s="15"/>
    </row>
    <row r="426" spans="1:27" ht="12.75">
      <c r="A426" s="273"/>
      <c r="B426" s="76" t="s">
        <v>1774</v>
      </c>
      <c r="C426" s="20"/>
      <c r="D426" s="20"/>
      <c r="E426" s="20"/>
      <c r="F426" s="20"/>
      <c r="G426" s="20"/>
      <c r="H426" s="55" t="s">
        <v>26</v>
      </c>
      <c r="I426" s="20"/>
      <c r="J426" s="20"/>
      <c r="K426" s="20"/>
      <c r="L426" s="20"/>
      <c r="M426" s="20"/>
      <c r="N426" s="20"/>
      <c r="O426" s="20"/>
      <c r="P426" s="20"/>
      <c r="Q426" s="20"/>
      <c r="R426" s="20"/>
      <c r="S426" s="15"/>
      <c r="T426" s="15"/>
      <c r="U426" s="15"/>
      <c r="V426" s="15"/>
      <c r="W426" s="15"/>
      <c r="X426" s="15"/>
      <c r="Y426" s="15"/>
      <c r="Z426" s="15"/>
      <c r="AA426" s="15"/>
    </row>
    <row r="427" spans="1:27" ht="12.75">
      <c r="A427" s="273"/>
      <c r="B427" s="76" t="s">
        <v>1774</v>
      </c>
      <c r="C427" s="20"/>
      <c r="D427" s="20"/>
      <c r="E427" s="20"/>
      <c r="F427" s="20"/>
      <c r="G427" s="20"/>
      <c r="H427" s="55" t="s">
        <v>27</v>
      </c>
      <c r="I427" s="20"/>
      <c r="J427" s="20"/>
      <c r="K427" s="20"/>
      <c r="L427" s="20"/>
      <c r="M427" s="20"/>
      <c r="N427" s="20"/>
      <c r="O427" s="20"/>
      <c r="P427" s="20"/>
      <c r="Q427" s="20"/>
      <c r="R427" s="20"/>
      <c r="S427" s="15"/>
      <c r="T427" s="15"/>
      <c r="U427" s="15"/>
      <c r="V427" s="15"/>
      <c r="W427" s="15"/>
      <c r="X427" s="15"/>
      <c r="Y427" s="15"/>
      <c r="Z427" s="15"/>
      <c r="AA427" s="15"/>
    </row>
    <row r="428" spans="1:27" ht="12.75">
      <c r="A428" s="273"/>
      <c r="B428" s="76" t="s">
        <v>1774</v>
      </c>
      <c r="C428" s="20"/>
      <c r="D428" s="20"/>
      <c r="E428" s="20"/>
      <c r="F428" s="20"/>
      <c r="G428" s="20"/>
      <c r="H428" s="55" t="s">
        <v>28</v>
      </c>
      <c r="I428" s="20"/>
      <c r="J428" s="20"/>
      <c r="K428" s="20"/>
      <c r="L428" s="20"/>
      <c r="M428" s="20"/>
      <c r="N428" s="20"/>
      <c r="O428" s="20"/>
      <c r="P428" s="20"/>
      <c r="Q428" s="20"/>
      <c r="R428" s="20"/>
      <c r="S428" s="15"/>
      <c r="T428" s="15"/>
      <c r="U428" s="15"/>
      <c r="V428" s="15"/>
      <c r="W428" s="15"/>
      <c r="X428" s="15"/>
      <c r="Y428" s="15"/>
      <c r="Z428" s="15"/>
      <c r="AA428" s="15"/>
    </row>
    <row r="429" spans="1:27" ht="12.75">
      <c r="A429" s="273"/>
      <c r="B429" s="76" t="s">
        <v>522</v>
      </c>
      <c r="C429" s="20"/>
      <c r="D429" s="20"/>
      <c r="E429" s="20"/>
      <c r="F429" s="20"/>
      <c r="G429" s="20"/>
      <c r="H429" s="55" t="s">
        <v>29</v>
      </c>
      <c r="I429" s="20"/>
      <c r="J429" s="20"/>
      <c r="K429" s="20"/>
      <c r="L429" s="20"/>
      <c r="M429" s="20"/>
      <c r="N429" s="20"/>
      <c r="O429" s="20"/>
      <c r="P429" s="20"/>
      <c r="Q429" s="20"/>
      <c r="R429" s="20"/>
      <c r="S429" s="15"/>
      <c r="T429" s="15"/>
      <c r="U429" s="15"/>
      <c r="V429" s="15"/>
      <c r="W429" s="15"/>
      <c r="X429" s="15"/>
      <c r="Y429" s="15"/>
      <c r="Z429" s="15"/>
      <c r="AA429" s="15"/>
    </row>
    <row r="430" spans="1:27" ht="12.75">
      <c r="A430" s="273"/>
      <c r="B430" s="76" t="s">
        <v>522</v>
      </c>
      <c r="C430" s="20"/>
      <c r="D430" s="20"/>
      <c r="E430" s="20"/>
      <c r="F430" s="20"/>
      <c r="G430" s="20"/>
      <c r="H430" s="55" t="s">
        <v>30</v>
      </c>
      <c r="I430" s="20"/>
      <c r="J430" s="20"/>
      <c r="K430" s="20"/>
      <c r="L430" s="20"/>
      <c r="M430" s="20"/>
      <c r="N430" s="20"/>
      <c r="O430" s="20"/>
      <c r="P430" s="20"/>
      <c r="Q430" s="20"/>
      <c r="R430" s="20"/>
      <c r="S430" s="15"/>
      <c r="T430" s="15"/>
      <c r="U430" s="15"/>
      <c r="V430" s="15"/>
      <c r="W430" s="15"/>
      <c r="X430" s="15"/>
      <c r="Y430" s="15"/>
      <c r="Z430" s="15"/>
      <c r="AA430" s="15"/>
    </row>
    <row r="431" spans="1:27" ht="12.75">
      <c r="A431" s="273"/>
      <c r="B431" s="76" t="s">
        <v>522</v>
      </c>
      <c r="C431" s="20"/>
      <c r="D431" s="20"/>
      <c r="E431" s="20"/>
      <c r="F431" s="20"/>
      <c r="G431" s="20"/>
      <c r="H431" s="55" t="s">
        <v>34</v>
      </c>
      <c r="I431" s="20"/>
      <c r="J431" s="20"/>
      <c r="K431" s="20"/>
      <c r="L431" s="20"/>
      <c r="M431" s="20"/>
      <c r="N431" s="20"/>
      <c r="O431" s="20"/>
      <c r="P431" s="20"/>
      <c r="Q431" s="20"/>
      <c r="R431" s="20"/>
      <c r="S431" s="15"/>
      <c r="T431" s="15"/>
      <c r="U431" s="15"/>
      <c r="V431" s="15"/>
      <c r="W431" s="15"/>
      <c r="X431" s="15"/>
      <c r="Y431" s="15"/>
      <c r="Z431" s="15"/>
      <c r="AA431" s="15"/>
    </row>
    <row r="432" spans="1:27" ht="12.75">
      <c r="A432" s="273"/>
      <c r="B432" s="76" t="s">
        <v>522</v>
      </c>
      <c r="C432" s="20"/>
      <c r="D432" s="20"/>
      <c r="E432" s="20"/>
      <c r="F432" s="20"/>
      <c r="G432" s="20"/>
      <c r="H432" s="55" t="s">
        <v>35</v>
      </c>
      <c r="I432" s="20"/>
      <c r="J432" s="20"/>
      <c r="K432" s="20"/>
      <c r="L432" s="20"/>
      <c r="M432" s="20"/>
      <c r="N432" s="20"/>
      <c r="O432" s="20"/>
      <c r="P432" s="20"/>
      <c r="Q432" s="20"/>
      <c r="R432" s="20"/>
      <c r="S432" s="15"/>
      <c r="T432" s="15"/>
      <c r="U432" s="15"/>
      <c r="V432" s="15"/>
      <c r="W432" s="15"/>
      <c r="X432" s="15"/>
      <c r="Y432" s="15"/>
      <c r="Z432" s="15"/>
      <c r="AA432" s="15"/>
    </row>
    <row r="433" spans="1:27" ht="12.75">
      <c r="A433" s="273"/>
      <c r="B433" s="76" t="s">
        <v>522</v>
      </c>
      <c r="C433" s="20"/>
      <c r="D433" s="20"/>
      <c r="E433" s="20"/>
      <c r="F433" s="20"/>
      <c r="G433" s="20"/>
      <c r="H433" s="55" t="s">
        <v>36</v>
      </c>
      <c r="I433" s="20"/>
      <c r="J433" s="20"/>
      <c r="K433" s="20"/>
      <c r="L433" s="20"/>
      <c r="M433" s="20"/>
      <c r="N433" s="20"/>
      <c r="O433" s="20"/>
      <c r="P433" s="20"/>
      <c r="Q433" s="20"/>
      <c r="R433" s="20"/>
      <c r="S433" s="15"/>
      <c r="T433" s="15"/>
      <c r="U433" s="15"/>
      <c r="V433" s="15"/>
      <c r="W433" s="15"/>
      <c r="X433" s="15"/>
      <c r="Y433" s="15"/>
      <c r="Z433" s="15"/>
      <c r="AA433" s="15"/>
    </row>
    <row r="434" spans="1:27" ht="12.75">
      <c r="A434" s="273"/>
      <c r="B434" s="76" t="s">
        <v>522</v>
      </c>
      <c r="C434" s="20"/>
      <c r="D434" s="20"/>
      <c r="E434" s="20"/>
      <c r="F434" s="20"/>
      <c r="G434" s="20"/>
      <c r="H434" s="55" t="s">
        <v>37</v>
      </c>
      <c r="I434" s="20"/>
      <c r="J434" s="20"/>
      <c r="K434" s="20"/>
      <c r="L434" s="20"/>
      <c r="M434" s="20"/>
      <c r="N434" s="20"/>
      <c r="O434" s="20"/>
      <c r="P434" s="20"/>
      <c r="Q434" s="20"/>
      <c r="R434" s="20"/>
      <c r="S434" s="15"/>
      <c r="T434" s="15"/>
      <c r="U434" s="15"/>
      <c r="V434" s="15"/>
      <c r="W434" s="15"/>
      <c r="X434" s="15"/>
      <c r="Y434" s="15"/>
      <c r="Z434" s="15"/>
      <c r="AA434" s="15"/>
    </row>
    <row r="435" spans="1:27" ht="12.75">
      <c r="A435" s="274"/>
      <c r="B435" s="76" t="s">
        <v>522</v>
      </c>
      <c r="C435" s="20"/>
      <c r="D435" s="20"/>
      <c r="E435" s="20"/>
      <c r="F435" s="20"/>
      <c r="G435" s="20"/>
      <c r="H435" s="98" t="s">
        <v>38</v>
      </c>
      <c r="I435" s="20"/>
      <c r="J435" s="20"/>
      <c r="K435" s="20"/>
      <c r="L435" s="20"/>
      <c r="M435" s="20"/>
      <c r="N435" s="20"/>
      <c r="O435" s="20"/>
      <c r="P435" s="20"/>
      <c r="Q435" s="20"/>
      <c r="R435" s="20"/>
      <c r="S435" s="15"/>
      <c r="T435" s="15"/>
      <c r="U435" s="15"/>
      <c r="V435" s="15"/>
      <c r="W435" s="15"/>
      <c r="X435" s="15"/>
      <c r="Y435" s="15"/>
      <c r="Z435" s="15"/>
      <c r="AA435" s="15"/>
    </row>
  </sheetData>
  <autoFilter ref="A1:AA435" xr:uid="{00000000-0009-0000-0000-000014000000}"/>
  <customSheetViews>
    <customSheetView guid="{EE409CCF-41C7-4BE1-8A6A-F342F255A85B}" filter="1" showAutoFilter="1">
      <pageMargins left="0.7" right="0.7" top="0.75" bottom="0.75" header="0.3" footer="0.3"/>
      <autoFilter ref="A1:AA435" xr:uid="{FD4A3BA4-7CF5-424F-8325-67CA97F95F67}"/>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G32" r:id="rId1" xr:uid="{00000000-0004-0000-1400-000000000000}"/>
    <hyperlink ref="G78" r:id="rId2" xr:uid="{00000000-0004-0000-1400-000001000000}"/>
    <hyperlink ref="F104" r:id="rId3" xr:uid="{00000000-0004-0000-1400-000002000000}"/>
    <hyperlink ref="G233" r:id="rId4" xr:uid="{00000000-0004-0000-1400-000003000000}"/>
    <hyperlink ref="F259" r:id="rId5" xr:uid="{00000000-0004-0000-1400-000004000000}"/>
    <hyperlink ref="F311" r:id="rId6" location="heading=h.ija0j4vlw481" xr:uid="{00000000-0004-0000-1400-000005000000}"/>
    <hyperlink ref="F354" r:id="rId7" xr:uid="{00000000-0004-0000-1400-000006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1400-000000000000}">
          <x14:formula1>
            <xm:f>'Служебный лист 2'!$A$2:$A$9</xm:f>
          </x14:formula1>
          <xm:sqref>B2:B435</xm:sqref>
        </x14:dataValidation>
        <x14:dataValidation type="list" allowBlank="1" showErrorMessage="1" xr:uid="{00000000-0002-0000-1400-000001000000}">
          <x14:formula1>
            <xm:f>'Служебный лист 2'!$B$2:$B$21</xm:f>
          </x14:formula1>
          <xm:sqref>C2:C435</xm:sqref>
        </x14:dataValidation>
        <x14:dataValidation type="list" allowBlank="1" showErrorMessage="1" xr:uid="{00000000-0002-0000-1400-000002000000}">
          <x14:formula1>
            <xm:f>'Служебный лист'!$C$2:$C$1000</xm:f>
          </x14:formula1>
          <xm:sqref>D2:D435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A421"/>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12.7109375" customWidth="1"/>
    <col min="4" max="4" width="23.42578125" customWidth="1"/>
    <col min="5" max="5" width="16.140625" customWidth="1"/>
    <col min="6" max="6" width="21.28515625" customWidth="1"/>
    <col min="7" max="7" width="27.140625" customWidth="1"/>
    <col min="8" max="8" width="11" customWidth="1"/>
  </cols>
  <sheetData>
    <row r="1" spans="1:27" ht="38.25">
      <c r="A1" s="11" t="s">
        <v>1861</v>
      </c>
      <c r="B1" s="149" t="s">
        <v>8</v>
      </c>
      <c r="C1" s="149" t="s">
        <v>4</v>
      </c>
      <c r="D1" s="149" t="s">
        <v>9</v>
      </c>
      <c r="E1" s="149" t="s">
        <v>10</v>
      </c>
      <c r="F1" s="149" t="s">
        <v>11</v>
      </c>
      <c r="G1" s="149" t="s">
        <v>12</v>
      </c>
      <c r="H1" s="149" t="s">
        <v>13</v>
      </c>
      <c r="I1" s="47"/>
      <c r="J1" s="47"/>
      <c r="K1" s="47"/>
      <c r="L1" s="47"/>
      <c r="M1" s="47"/>
      <c r="N1" s="47"/>
      <c r="O1" s="47"/>
      <c r="P1" s="47"/>
      <c r="Q1" s="47"/>
      <c r="R1" s="15"/>
      <c r="S1" s="15"/>
      <c r="T1" s="15"/>
      <c r="U1" s="15"/>
      <c r="V1" s="15"/>
      <c r="W1" s="15"/>
      <c r="X1" s="15"/>
      <c r="Y1" s="15"/>
      <c r="Z1" s="15"/>
      <c r="AA1" s="15"/>
    </row>
    <row r="2" spans="1:27" ht="12.75">
      <c r="A2" s="272">
        <v>45597</v>
      </c>
      <c r="B2" s="76" t="s">
        <v>640</v>
      </c>
      <c r="C2" s="20"/>
      <c r="D2" s="20"/>
      <c r="E2" s="20"/>
      <c r="F2" s="20"/>
      <c r="G2" s="20"/>
      <c r="H2" s="19" t="s">
        <v>17</v>
      </c>
      <c r="I2" s="20"/>
      <c r="J2" s="20"/>
      <c r="K2" s="20"/>
      <c r="L2" s="20"/>
      <c r="M2" s="20"/>
      <c r="N2" s="20"/>
      <c r="O2" s="20"/>
      <c r="P2" s="50"/>
      <c r="Q2" s="20"/>
      <c r="R2" s="15"/>
      <c r="S2" s="15"/>
      <c r="T2" s="15"/>
      <c r="U2" s="15"/>
      <c r="V2" s="15"/>
      <c r="W2" s="15"/>
      <c r="X2" s="15"/>
      <c r="Y2" s="15"/>
      <c r="Z2" s="15"/>
      <c r="AA2" s="15"/>
    </row>
    <row r="3" spans="1:27" ht="12.75">
      <c r="A3" s="273"/>
      <c r="B3" s="76" t="s">
        <v>640</v>
      </c>
      <c r="C3" s="20"/>
      <c r="D3" s="20"/>
      <c r="E3" s="20"/>
      <c r="F3" s="20"/>
      <c r="G3" s="20"/>
      <c r="H3" s="20" t="s">
        <v>22</v>
      </c>
      <c r="I3" s="20"/>
      <c r="J3" s="20"/>
      <c r="K3" s="20"/>
      <c r="L3" s="20"/>
      <c r="M3" s="20"/>
      <c r="N3" s="20"/>
      <c r="O3" s="20"/>
      <c r="P3" s="35"/>
      <c r="Q3" s="20"/>
      <c r="R3" s="15"/>
      <c r="S3" s="15"/>
      <c r="T3" s="15"/>
      <c r="U3" s="15"/>
      <c r="V3" s="15"/>
      <c r="W3" s="15"/>
      <c r="X3" s="15"/>
      <c r="Y3" s="15"/>
      <c r="Z3" s="15"/>
      <c r="AA3" s="15"/>
    </row>
    <row r="4" spans="1:27" ht="21.75" customHeight="1">
      <c r="A4" s="273"/>
      <c r="B4" s="76" t="s">
        <v>640</v>
      </c>
      <c r="C4" s="20" t="s">
        <v>18</v>
      </c>
      <c r="D4" s="20" t="s">
        <v>19</v>
      </c>
      <c r="E4" s="20"/>
      <c r="F4" s="20"/>
      <c r="G4" s="20" t="s">
        <v>1862</v>
      </c>
      <c r="H4" s="20" t="s">
        <v>24</v>
      </c>
      <c r="I4" s="20"/>
      <c r="J4" s="20"/>
      <c r="K4" s="20"/>
      <c r="L4" s="20"/>
      <c r="M4" s="20"/>
      <c r="N4" s="20"/>
      <c r="O4" s="20"/>
      <c r="P4" s="35"/>
      <c r="Q4" s="20"/>
      <c r="R4" s="15"/>
      <c r="S4" s="15"/>
      <c r="T4" s="15"/>
      <c r="U4" s="15"/>
      <c r="V4" s="15"/>
      <c r="W4" s="15"/>
      <c r="X4" s="15"/>
      <c r="Y4" s="15"/>
      <c r="Z4" s="15"/>
      <c r="AA4" s="15"/>
    </row>
    <row r="5" spans="1:27" ht="12.75">
      <c r="A5" s="273"/>
      <c r="B5" s="76" t="s">
        <v>640</v>
      </c>
      <c r="C5" s="20"/>
      <c r="D5" s="20"/>
      <c r="E5" s="20"/>
      <c r="F5" s="20"/>
      <c r="G5" s="20"/>
      <c r="H5" s="20" t="s">
        <v>25</v>
      </c>
      <c r="I5" s="20"/>
      <c r="J5" s="20"/>
      <c r="K5" s="20"/>
      <c r="L5" s="20"/>
      <c r="M5" s="20"/>
      <c r="N5" s="20"/>
      <c r="O5" s="20"/>
      <c r="P5" s="35"/>
      <c r="Q5" s="20"/>
      <c r="R5" s="15"/>
      <c r="S5" s="15"/>
      <c r="T5" s="15"/>
      <c r="U5" s="15"/>
      <c r="V5" s="15"/>
      <c r="W5" s="15"/>
      <c r="X5" s="15"/>
      <c r="Y5" s="15"/>
      <c r="Z5" s="15"/>
      <c r="AA5" s="15"/>
    </row>
    <row r="6" spans="1:27" ht="20.25" customHeight="1">
      <c r="A6" s="273"/>
      <c r="B6" s="76" t="s">
        <v>640</v>
      </c>
      <c r="C6" s="20" t="s">
        <v>41</v>
      </c>
      <c r="D6" s="20" t="s">
        <v>19</v>
      </c>
      <c r="F6" s="65" t="s">
        <v>1863</v>
      </c>
      <c r="G6" s="20" t="s">
        <v>1864</v>
      </c>
      <c r="H6" s="20" t="s">
        <v>26</v>
      </c>
      <c r="I6" s="20"/>
      <c r="J6" s="20"/>
      <c r="K6" s="20"/>
      <c r="L6" s="20"/>
      <c r="M6" s="20"/>
      <c r="N6" s="20"/>
      <c r="O6" s="20"/>
      <c r="P6" s="35"/>
      <c r="Q6" s="20"/>
      <c r="R6" s="15"/>
      <c r="S6" s="15"/>
      <c r="T6" s="15"/>
      <c r="U6" s="15"/>
      <c r="V6" s="15"/>
      <c r="W6" s="15"/>
      <c r="X6" s="15"/>
      <c r="Y6" s="15"/>
      <c r="Z6" s="15"/>
      <c r="AA6" s="15"/>
    </row>
    <row r="7" spans="1:27" ht="12.75">
      <c r="A7" s="273"/>
      <c r="B7" s="76" t="s">
        <v>640</v>
      </c>
      <c r="C7" s="20"/>
      <c r="D7" s="20"/>
      <c r="E7" s="20"/>
      <c r="F7" s="20"/>
      <c r="G7" s="20"/>
      <c r="H7" s="20" t="s">
        <v>27</v>
      </c>
      <c r="I7" s="20"/>
      <c r="J7" s="20"/>
      <c r="K7" s="20"/>
      <c r="L7" s="20"/>
      <c r="M7" s="20"/>
      <c r="N7" s="20"/>
      <c r="O7" s="20"/>
      <c r="P7" s="35"/>
      <c r="Q7" s="20"/>
      <c r="R7" s="15"/>
      <c r="S7" s="15"/>
      <c r="T7" s="15"/>
      <c r="U7" s="15"/>
      <c r="V7" s="15"/>
      <c r="W7" s="15"/>
      <c r="X7" s="15"/>
      <c r="Y7" s="15"/>
      <c r="Z7" s="15"/>
      <c r="AA7" s="15"/>
    </row>
    <row r="8" spans="1:27" ht="12.75">
      <c r="A8" s="273"/>
      <c r="B8" s="76" t="s">
        <v>640</v>
      </c>
      <c r="C8" s="20"/>
      <c r="D8" s="20"/>
      <c r="E8" s="20"/>
      <c r="F8" s="20"/>
      <c r="G8" s="20"/>
      <c r="H8" s="20" t="s">
        <v>28</v>
      </c>
      <c r="I8" s="20"/>
      <c r="J8" s="20"/>
      <c r="K8" s="20"/>
      <c r="L8" s="20"/>
      <c r="M8" s="20"/>
      <c r="N8" s="20"/>
      <c r="O8" s="20"/>
      <c r="P8" s="35"/>
      <c r="Q8" s="20"/>
      <c r="R8" s="15"/>
      <c r="S8" s="15"/>
      <c r="T8" s="15"/>
      <c r="U8" s="15"/>
      <c r="V8" s="15"/>
      <c r="W8" s="15"/>
      <c r="X8" s="15"/>
      <c r="Y8" s="15"/>
      <c r="Z8" s="15"/>
      <c r="AA8" s="15"/>
    </row>
    <row r="9" spans="1:27" ht="14.25">
      <c r="A9" s="273"/>
      <c r="B9" s="76" t="s">
        <v>78</v>
      </c>
      <c r="C9" s="20"/>
      <c r="D9" s="78"/>
      <c r="E9" s="78"/>
      <c r="F9" s="20"/>
      <c r="G9" s="20"/>
      <c r="H9" s="20" t="s">
        <v>29</v>
      </c>
      <c r="I9" s="20"/>
      <c r="J9" s="20"/>
      <c r="K9" s="20"/>
      <c r="L9" s="20"/>
      <c r="M9" s="20"/>
      <c r="N9" s="20"/>
      <c r="O9" s="20"/>
      <c r="P9" s="35"/>
      <c r="Q9" s="20"/>
      <c r="R9" s="15"/>
      <c r="S9" s="15"/>
      <c r="T9" s="15"/>
      <c r="U9" s="15"/>
      <c r="V9" s="15"/>
      <c r="W9" s="15"/>
      <c r="X9" s="15"/>
      <c r="Y9" s="15"/>
      <c r="Z9" s="15"/>
      <c r="AA9" s="15"/>
    </row>
    <row r="10" spans="1:27" ht="12.75">
      <c r="A10" s="273"/>
      <c r="B10" s="76" t="s">
        <v>78</v>
      </c>
      <c r="C10" s="20"/>
      <c r="D10" s="20"/>
      <c r="E10" s="15"/>
      <c r="F10" s="20"/>
      <c r="G10" s="150"/>
      <c r="H10" s="20" t="s">
        <v>30</v>
      </c>
      <c r="I10" s="20"/>
      <c r="J10" s="20"/>
      <c r="K10" s="20"/>
      <c r="L10" s="20"/>
      <c r="M10" s="20"/>
      <c r="N10" s="20"/>
      <c r="O10" s="20"/>
      <c r="P10" s="35"/>
      <c r="Q10" s="20"/>
      <c r="R10" s="15"/>
      <c r="S10" s="15"/>
      <c r="T10" s="15"/>
      <c r="U10" s="15"/>
      <c r="V10" s="15"/>
      <c r="W10" s="15"/>
      <c r="X10" s="15"/>
      <c r="Y10" s="15"/>
      <c r="Z10" s="15"/>
      <c r="AA10" s="15"/>
    </row>
    <row r="11" spans="1:27" ht="12.75">
      <c r="A11" s="273"/>
      <c r="B11" s="76" t="s">
        <v>78</v>
      </c>
      <c r="C11" s="20"/>
      <c r="D11" s="20"/>
      <c r="E11" s="20"/>
      <c r="F11" s="20"/>
      <c r="G11" s="20"/>
      <c r="H11" s="24" t="s">
        <v>34</v>
      </c>
      <c r="I11" s="20"/>
      <c r="J11" s="20"/>
      <c r="K11" s="20"/>
      <c r="L11" s="20"/>
      <c r="M11" s="20"/>
      <c r="N11" s="20"/>
      <c r="O11" s="20"/>
      <c r="P11" s="35"/>
      <c r="Q11" s="20"/>
      <c r="R11" s="15"/>
      <c r="S11" s="15"/>
      <c r="T11" s="15"/>
      <c r="U11" s="15"/>
      <c r="V11" s="15"/>
      <c r="W11" s="15"/>
      <c r="X11" s="15"/>
      <c r="Y11" s="15"/>
      <c r="Z11" s="15"/>
      <c r="AA11" s="15"/>
    </row>
    <row r="12" spans="1:27" ht="12.75">
      <c r="A12" s="273"/>
      <c r="B12" s="76" t="s">
        <v>78</v>
      </c>
      <c r="C12" s="20"/>
      <c r="D12" s="20"/>
      <c r="E12" s="20"/>
      <c r="F12" s="20"/>
      <c r="G12" s="20"/>
      <c r="H12" s="25" t="s">
        <v>35</v>
      </c>
      <c r="I12" s="20"/>
      <c r="J12" s="20"/>
      <c r="K12" s="20"/>
      <c r="L12" s="20"/>
      <c r="M12" s="20"/>
      <c r="N12" s="20"/>
      <c r="O12" s="20"/>
      <c r="P12" s="35"/>
      <c r="Q12" s="20"/>
      <c r="R12" s="15"/>
      <c r="S12" s="15"/>
      <c r="T12" s="15"/>
      <c r="U12" s="15"/>
      <c r="V12" s="15"/>
      <c r="W12" s="15"/>
      <c r="X12" s="15"/>
      <c r="Y12" s="15"/>
      <c r="Z12" s="15"/>
      <c r="AA12" s="15"/>
    </row>
    <row r="13" spans="1:27" ht="12.75">
      <c r="A13" s="273"/>
      <c r="B13" s="76" t="s">
        <v>78</v>
      </c>
      <c r="C13" s="20"/>
      <c r="D13" s="20"/>
      <c r="E13" s="20"/>
      <c r="F13" s="20"/>
      <c r="G13" s="20"/>
      <c r="H13" s="25" t="s">
        <v>36</v>
      </c>
      <c r="I13" s="20"/>
      <c r="J13" s="20"/>
      <c r="K13" s="20"/>
      <c r="L13" s="20"/>
      <c r="M13" s="20"/>
      <c r="N13" s="20"/>
      <c r="O13" s="20"/>
      <c r="P13" s="35"/>
      <c r="Q13" s="20"/>
      <c r="R13" s="15"/>
      <c r="S13" s="15"/>
      <c r="T13" s="15"/>
      <c r="U13" s="15"/>
      <c r="V13" s="15"/>
      <c r="W13" s="15"/>
      <c r="X13" s="15"/>
      <c r="Y13" s="15"/>
      <c r="Z13" s="15"/>
      <c r="AA13" s="15"/>
    </row>
    <row r="14" spans="1:27" ht="17.25" customHeight="1">
      <c r="A14" s="273"/>
      <c r="B14" s="76" t="s">
        <v>78</v>
      </c>
      <c r="C14" s="20"/>
      <c r="D14" s="20"/>
      <c r="E14" s="15"/>
      <c r="F14" s="20"/>
      <c r="G14" s="20"/>
      <c r="H14" s="25" t="s">
        <v>37</v>
      </c>
      <c r="I14" s="20"/>
      <c r="J14" s="20"/>
      <c r="K14" s="20"/>
      <c r="L14" s="20"/>
      <c r="M14" s="20"/>
      <c r="N14" s="20"/>
      <c r="O14" s="20"/>
      <c r="P14" s="35"/>
      <c r="Q14" s="20"/>
      <c r="R14" s="15"/>
      <c r="S14" s="15"/>
      <c r="T14" s="15"/>
      <c r="U14" s="15"/>
      <c r="V14" s="15"/>
      <c r="W14" s="15"/>
      <c r="X14" s="15"/>
      <c r="Y14" s="15"/>
      <c r="Z14" s="15"/>
      <c r="AA14" s="15"/>
    </row>
    <row r="15" spans="1:27" ht="21" customHeight="1">
      <c r="A15" s="274"/>
      <c r="B15" s="76" t="s">
        <v>78</v>
      </c>
      <c r="C15" s="20" t="s">
        <v>18</v>
      </c>
      <c r="D15" s="20" t="s">
        <v>19</v>
      </c>
      <c r="E15" s="20"/>
      <c r="F15" s="20"/>
      <c r="G15" s="20" t="s">
        <v>1865</v>
      </c>
      <c r="H15" s="25" t="s">
        <v>38</v>
      </c>
      <c r="I15" s="20"/>
      <c r="J15" s="20"/>
      <c r="K15" s="20"/>
      <c r="L15" s="20"/>
      <c r="M15" s="20"/>
      <c r="N15" s="20"/>
      <c r="O15" s="20"/>
      <c r="P15" s="35"/>
      <c r="Q15" s="20"/>
      <c r="R15" s="15"/>
      <c r="S15" s="15"/>
      <c r="T15" s="15"/>
      <c r="U15" s="15"/>
      <c r="V15" s="15"/>
      <c r="W15" s="15"/>
      <c r="X15" s="15"/>
      <c r="Y15" s="15"/>
      <c r="Z15" s="15"/>
      <c r="AA15" s="15"/>
    </row>
    <row r="16" spans="1:27" ht="12.75">
      <c r="A16" s="272">
        <v>45598</v>
      </c>
      <c r="B16" s="76" t="s">
        <v>640</v>
      </c>
      <c r="C16" s="20"/>
      <c r="D16" s="20"/>
      <c r="E16" s="20"/>
      <c r="F16" s="20"/>
      <c r="G16" s="20"/>
      <c r="H16" s="19" t="s">
        <v>17</v>
      </c>
      <c r="I16" s="20"/>
      <c r="J16" s="20"/>
      <c r="K16" s="20"/>
      <c r="L16" s="20"/>
      <c r="M16" s="20"/>
      <c r="N16" s="20"/>
      <c r="O16" s="20"/>
      <c r="P16" s="35"/>
      <c r="Q16" s="20"/>
      <c r="R16" s="15"/>
      <c r="S16" s="15"/>
      <c r="T16" s="15"/>
      <c r="U16" s="15"/>
      <c r="V16" s="15"/>
      <c r="W16" s="15"/>
      <c r="X16" s="15"/>
      <c r="Y16" s="15"/>
      <c r="Z16" s="15"/>
      <c r="AA16" s="15"/>
    </row>
    <row r="17" spans="1:27" ht="12.75">
      <c r="A17" s="273"/>
      <c r="B17" s="76" t="s">
        <v>640</v>
      </c>
      <c r="C17" s="20"/>
      <c r="D17" s="20"/>
      <c r="E17" s="20"/>
      <c r="F17" s="20"/>
      <c r="G17" s="20"/>
      <c r="H17" s="20" t="s">
        <v>22</v>
      </c>
      <c r="I17" s="20"/>
      <c r="J17" s="20"/>
      <c r="K17" s="20"/>
      <c r="L17" s="20"/>
      <c r="M17" s="20"/>
      <c r="N17" s="20"/>
      <c r="O17" s="20"/>
      <c r="P17" s="35"/>
      <c r="Q17" s="20"/>
      <c r="R17" s="15"/>
      <c r="S17" s="15"/>
      <c r="T17" s="15"/>
      <c r="U17" s="15"/>
      <c r="V17" s="15"/>
      <c r="W17" s="15"/>
      <c r="X17" s="15"/>
      <c r="Y17" s="15"/>
      <c r="Z17" s="15"/>
      <c r="AA17" s="15"/>
    </row>
    <row r="18" spans="1:27" ht="17.25" customHeight="1">
      <c r="A18" s="273"/>
      <c r="B18" s="76" t="s">
        <v>640</v>
      </c>
      <c r="C18" s="20"/>
      <c r="D18" s="20"/>
      <c r="E18" s="20"/>
      <c r="F18" s="20"/>
      <c r="G18" s="20"/>
      <c r="H18" s="20" t="s">
        <v>24</v>
      </c>
      <c r="I18" s="20"/>
      <c r="J18" s="20"/>
      <c r="K18" s="20"/>
      <c r="L18" s="20"/>
      <c r="M18" s="20"/>
      <c r="N18" s="20"/>
      <c r="O18" s="20"/>
      <c r="P18" s="35"/>
      <c r="Q18" s="20"/>
      <c r="R18" s="15"/>
      <c r="S18" s="15"/>
      <c r="T18" s="15"/>
      <c r="U18" s="15"/>
      <c r="V18" s="15"/>
      <c r="W18" s="15"/>
      <c r="X18" s="15"/>
      <c r="Y18" s="15"/>
      <c r="Z18" s="15"/>
      <c r="AA18" s="15"/>
    </row>
    <row r="19" spans="1:27" ht="12.75">
      <c r="A19" s="273"/>
      <c r="B19" s="76" t="s">
        <v>640</v>
      </c>
      <c r="C19" s="20"/>
      <c r="D19" s="20"/>
      <c r="E19" s="20"/>
      <c r="F19" s="20"/>
      <c r="G19" s="20"/>
      <c r="H19" s="20" t="s">
        <v>25</v>
      </c>
      <c r="I19" s="20"/>
      <c r="J19" s="20"/>
      <c r="K19" s="20"/>
      <c r="L19" s="20"/>
      <c r="M19" s="20"/>
      <c r="N19" s="20"/>
      <c r="O19" s="20"/>
      <c r="P19" s="35"/>
      <c r="Q19" s="20"/>
      <c r="R19" s="15"/>
      <c r="S19" s="15"/>
      <c r="T19" s="15"/>
      <c r="U19" s="15"/>
      <c r="V19" s="15"/>
      <c r="W19" s="15"/>
      <c r="X19" s="15"/>
      <c r="Y19" s="15"/>
      <c r="Z19" s="15"/>
      <c r="AA19" s="15"/>
    </row>
    <row r="20" spans="1:27" ht="12.75">
      <c r="A20" s="273"/>
      <c r="B20" s="76" t="s">
        <v>78</v>
      </c>
      <c r="C20" s="20"/>
      <c r="D20" s="20"/>
      <c r="E20" s="20"/>
      <c r="F20" s="20"/>
      <c r="G20" s="20"/>
      <c r="H20" s="20" t="s">
        <v>26</v>
      </c>
      <c r="I20" s="20"/>
      <c r="J20" s="20"/>
      <c r="K20" s="20"/>
      <c r="L20" s="20"/>
      <c r="M20" s="20"/>
      <c r="N20" s="20"/>
      <c r="O20" s="20"/>
      <c r="P20" s="35"/>
      <c r="Q20" s="20"/>
      <c r="R20" s="15"/>
      <c r="S20" s="15"/>
      <c r="T20" s="15"/>
      <c r="U20" s="15"/>
      <c r="V20" s="15"/>
      <c r="W20" s="15"/>
      <c r="X20" s="15"/>
      <c r="Y20" s="15"/>
      <c r="Z20" s="15"/>
      <c r="AA20" s="15"/>
    </row>
    <row r="21" spans="1:27" ht="15" customHeight="1">
      <c r="A21" s="273"/>
      <c r="B21" s="76" t="s">
        <v>78</v>
      </c>
      <c r="C21" s="20" t="s">
        <v>41</v>
      </c>
      <c r="D21" s="20" t="s">
        <v>19</v>
      </c>
      <c r="E21" s="15"/>
      <c r="F21" s="15"/>
      <c r="G21" s="20" t="s">
        <v>1866</v>
      </c>
      <c r="H21" s="20" t="s">
        <v>27</v>
      </c>
      <c r="I21" s="20"/>
      <c r="J21" s="20"/>
      <c r="K21" s="20"/>
      <c r="L21" s="20"/>
      <c r="M21" s="20"/>
      <c r="N21" s="20"/>
      <c r="O21" s="20"/>
      <c r="P21" s="35"/>
      <c r="Q21" s="20"/>
      <c r="R21" s="15"/>
      <c r="S21" s="15"/>
      <c r="T21" s="15"/>
      <c r="U21" s="15"/>
      <c r="V21" s="15"/>
      <c r="W21" s="15"/>
      <c r="X21" s="15"/>
      <c r="Y21" s="15"/>
      <c r="Z21" s="15"/>
      <c r="AA21" s="15"/>
    </row>
    <row r="22" spans="1:27" ht="15" customHeight="1">
      <c r="A22" s="273"/>
      <c r="B22" s="76" t="s">
        <v>78</v>
      </c>
      <c r="C22" s="20" t="s">
        <v>41</v>
      </c>
      <c r="D22" s="20" t="s">
        <v>92</v>
      </c>
      <c r="E22" s="20"/>
      <c r="F22" s="32" t="s">
        <v>1867</v>
      </c>
      <c r="G22" s="20" t="s">
        <v>1868</v>
      </c>
      <c r="H22" s="20" t="s">
        <v>28</v>
      </c>
      <c r="I22" s="20"/>
      <c r="J22" s="20"/>
      <c r="K22" s="20"/>
      <c r="L22" s="20"/>
      <c r="M22" s="20"/>
      <c r="N22" s="20"/>
      <c r="O22" s="20"/>
      <c r="P22" s="35"/>
      <c r="Q22" s="20"/>
      <c r="R22" s="15"/>
      <c r="S22" s="15"/>
      <c r="T22" s="15"/>
      <c r="U22" s="15"/>
      <c r="V22" s="15"/>
      <c r="W22" s="15"/>
      <c r="X22" s="15"/>
      <c r="Y22" s="15"/>
      <c r="Z22" s="15"/>
      <c r="AA22" s="15"/>
    </row>
    <row r="23" spans="1:27" ht="12.75">
      <c r="A23" s="273"/>
      <c r="B23" s="76" t="s">
        <v>78</v>
      </c>
      <c r="C23" s="20"/>
      <c r="D23" s="20"/>
      <c r="E23" s="20"/>
      <c r="F23" s="20"/>
      <c r="G23" s="20"/>
      <c r="H23" s="20" t="s">
        <v>29</v>
      </c>
      <c r="I23" s="20"/>
      <c r="J23" s="20"/>
      <c r="K23" s="20"/>
      <c r="L23" s="20"/>
      <c r="M23" s="20"/>
      <c r="N23" s="20"/>
      <c r="O23" s="20"/>
      <c r="P23" s="35"/>
      <c r="Q23" s="20"/>
      <c r="R23" s="15"/>
      <c r="S23" s="15"/>
      <c r="T23" s="15"/>
      <c r="U23" s="15"/>
      <c r="V23" s="15"/>
      <c r="W23" s="15"/>
      <c r="X23" s="15"/>
      <c r="Y23" s="15"/>
      <c r="Z23" s="15"/>
      <c r="AA23" s="15"/>
    </row>
    <row r="24" spans="1:27" ht="12.75">
      <c r="A24" s="273"/>
      <c r="B24" s="76" t="s">
        <v>78</v>
      </c>
      <c r="C24" s="20"/>
      <c r="D24" s="20"/>
      <c r="E24" s="20"/>
      <c r="F24" s="20"/>
      <c r="G24" s="20"/>
      <c r="H24" s="20" t="s">
        <v>30</v>
      </c>
      <c r="I24" s="20"/>
      <c r="J24" s="20"/>
      <c r="K24" s="20"/>
      <c r="L24" s="20"/>
      <c r="M24" s="20"/>
      <c r="N24" s="20"/>
      <c r="O24" s="20"/>
      <c r="P24" s="35"/>
      <c r="Q24" s="20"/>
      <c r="R24" s="15"/>
      <c r="S24" s="15"/>
      <c r="T24" s="15"/>
      <c r="U24" s="15"/>
      <c r="V24" s="15"/>
      <c r="W24" s="15"/>
      <c r="X24" s="15"/>
      <c r="Y24" s="15"/>
      <c r="Z24" s="15"/>
      <c r="AA24" s="15"/>
    </row>
    <row r="25" spans="1:27" ht="18.75" customHeight="1">
      <c r="A25" s="273"/>
      <c r="B25" s="76" t="s">
        <v>78</v>
      </c>
      <c r="C25" s="20" t="s">
        <v>41</v>
      </c>
      <c r="D25" s="20" t="s">
        <v>19</v>
      </c>
      <c r="E25" s="20"/>
      <c r="F25" s="20"/>
      <c r="G25" s="20" t="s">
        <v>1869</v>
      </c>
      <c r="H25" s="24" t="s">
        <v>34</v>
      </c>
      <c r="I25" s="20"/>
      <c r="J25" s="20"/>
      <c r="K25" s="20"/>
      <c r="L25" s="20"/>
      <c r="M25" s="20"/>
      <c r="N25" s="20"/>
      <c r="O25" s="20"/>
      <c r="P25" s="35"/>
      <c r="Q25" s="20"/>
      <c r="R25" s="15"/>
      <c r="S25" s="15"/>
      <c r="T25" s="15"/>
      <c r="U25" s="15"/>
      <c r="V25" s="15"/>
      <c r="W25" s="15"/>
      <c r="X25" s="15"/>
      <c r="Y25" s="15"/>
      <c r="Z25" s="15"/>
      <c r="AA25" s="15"/>
    </row>
    <row r="26" spans="1:27" ht="18" customHeight="1">
      <c r="A26" s="273"/>
      <c r="B26" s="76" t="s">
        <v>78</v>
      </c>
      <c r="C26" s="20" t="s">
        <v>41</v>
      </c>
      <c r="D26" s="20" t="s">
        <v>19</v>
      </c>
      <c r="E26" s="20"/>
      <c r="F26" s="20"/>
      <c r="G26" s="20" t="s">
        <v>1870</v>
      </c>
      <c r="H26" s="25" t="s">
        <v>35</v>
      </c>
      <c r="I26" s="20"/>
      <c r="J26" s="20"/>
      <c r="K26" s="20"/>
      <c r="L26" s="20"/>
      <c r="M26" s="20"/>
      <c r="N26" s="20"/>
      <c r="O26" s="20"/>
      <c r="P26" s="35"/>
      <c r="Q26" s="20"/>
      <c r="R26" s="15"/>
      <c r="S26" s="15"/>
      <c r="T26" s="15"/>
      <c r="U26" s="15"/>
      <c r="V26" s="15"/>
      <c r="W26" s="15"/>
      <c r="X26" s="15"/>
      <c r="Y26" s="15"/>
      <c r="Z26" s="15"/>
      <c r="AA26" s="15"/>
    </row>
    <row r="27" spans="1:27" ht="16.5" customHeight="1">
      <c r="A27" s="273"/>
      <c r="B27" s="76" t="s">
        <v>640</v>
      </c>
      <c r="C27" s="20" t="s">
        <v>18</v>
      </c>
      <c r="D27" s="20" t="s">
        <v>19</v>
      </c>
      <c r="E27" s="20"/>
      <c r="F27" s="20"/>
      <c r="G27" s="15" t="s">
        <v>1871</v>
      </c>
      <c r="H27" s="25" t="s">
        <v>36</v>
      </c>
      <c r="I27" s="20"/>
      <c r="J27" s="20"/>
      <c r="K27" s="20"/>
      <c r="L27" s="20"/>
      <c r="M27" s="20"/>
      <c r="N27" s="20"/>
      <c r="O27" s="20"/>
      <c r="P27" s="35"/>
      <c r="Q27" s="20"/>
      <c r="R27" s="15"/>
      <c r="S27" s="15"/>
      <c r="T27" s="15"/>
      <c r="U27" s="15"/>
      <c r="V27" s="15"/>
      <c r="W27" s="15"/>
      <c r="X27" s="15"/>
      <c r="Y27" s="15"/>
      <c r="Z27" s="15"/>
      <c r="AA27" s="15"/>
    </row>
    <row r="28" spans="1:27" ht="12.75">
      <c r="A28" s="273"/>
      <c r="B28" s="76" t="s">
        <v>640</v>
      </c>
      <c r="C28" s="20"/>
      <c r="D28" s="20"/>
      <c r="E28" s="20"/>
      <c r="F28" s="20"/>
      <c r="G28" s="15"/>
      <c r="H28" s="25" t="s">
        <v>37</v>
      </c>
      <c r="I28" s="20"/>
      <c r="J28" s="20"/>
      <c r="K28" s="20"/>
      <c r="L28" s="20"/>
      <c r="M28" s="20"/>
      <c r="N28" s="20"/>
      <c r="O28" s="20"/>
      <c r="P28" s="35"/>
      <c r="Q28" s="20"/>
      <c r="R28" s="15"/>
      <c r="S28" s="15"/>
      <c r="T28" s="15"/>
      <c r="U28" s="15"/>
      <c r="V28" s="15"/>
      <c r="W28" s="15"/>
      <c r="X28" s="15"/>
      <c r="Y28" s="15"/>
      <c r="Z28" s="15"/>
      <c r="AA28" s="15"/>
    </row>
    <row r="29" spans="1:27" ht="12.75">
      <c r="A29" s="274"/>
      <c r="B29" s="76" t="s">
        <v>640</v>
      </c>
      <c r="C29" s="20"/>
      <c r="D29" s="20"/>
      <c r="E29" s="20"/>
      <c r="F29" s="20"/>
      <c r="G29" s="20"/>
      <c r="H29" s="25" t="s">
        <v>38</v>
      </c>
      <c r="I29" s="20"/>
      <c r="J29" s="20"/>
      <c r="K29" s="20"/>
      <c r="L29" s="20"/>
      <c r="M29" s="20"/>
      <c r="N29" s="20"/>
      <c r="O29" s="20"/>
      <c r="P29" s="35"/>
      <c r="Q29" s="20"/>
      <c r="R29" s="15"/>
      <c r="S29" s="15"/>
      <c r="T29" s="15"/>
      <c r="U29" s="15"/>
      <c r="V29" s="15"/>
      <c r="W29" s="15"/>
      <c r="X29" s="15"/>
      <c r="Y29" s="15"/>
      <c r="Z29" s="15"/>
      <c r="AA29" s="15"/>
    </row>
    <row r="30" spans="1:27" ht="18" customHeight="1">
      <c r="A30" s="272">
        <v>45599</v>
      </c>
      <c r="B30" s="76" t="s">
        <v>640</v>
      </c>
      <c r="C30" s="20" t="s">
        <v>18</v>
      </c>
      <c r="D30" s="20" t="s">
        <v>19</v>
      </c>
      <c r="E30" s="20"/>
      <c r="F30" s="20"/>
      <c r="G30" s="20" t="s">
        <v>1872</v>
      </c>
      <c r="H30" s="19" t="s">
        <v>17</v>
      </c>
      <c r="I30" s="20"/>
      <c r="J30" s="20"/>
      <c r="K30" s="20"/>
      <c r="L30" s="20"/>
      <c r="M30" s="20"/>
      <c r="N30" s="15"/>
      <c r="O30" s="20"/>
      <c r="P30" s="35"/>
      <c r="Q30" s="20"/>
      <c r="R30" s="15"/>
      <c r="S30" s="15"/>
      <c r="T30" s="15"/>
      <c r="U30" s="15"/>
      <c r="V30" s="15"/>
      <c r="W30" s="15"/>
      <c r="X30" s="15"/>
      <c r="Y30" s="15"/>
      <c r="Z30" s="15"/>
      <c r="AA30" s="15"/>
    </row>
    <row r="31" spans="1:27" ht="12.75">
      <c r="A31" s="273"/>
      <c r="B31" s="76" t="s">
        <v>640</v>
      </c>
      <c r="C31" s="20"/>
      <c r="D31" s="20"/>
      <c r="E31" s="20"/>
      <c r="F31" s="20"/>
      <c r="G31" s="20"/>
      <c r="H31" s="20" t="s">
        <v>22</v>
      </c>
      <c r="I31" s="20"/>
      <c r="J31" s="20"/>
      <c r="K31" s="20"/>
      <c r="L31" s="20"/>
      <c r="M31" s="20"/>
      <c r="N31" s="20"/>
      <c r="O31" s="20"/>
      <c r="P31" s="35"/>
      <c r="Q31" s="20"/>
      <c r="R31" s="15"/>
      <c r="S31" s="15"/>
      <c r="T31" s="15"/>
      <c r="U31" s="15"/>
      <c r="V31" s="15"/>
      <c r="W31" s="15"/>
      <c r="X31" s="15"/>
      <c r="Y31" s="15"/>
      <c r="Z31" s="15"/>
      <c r="AA31" s="15"/>
    </row>
    <row r="32" spans="1:27" ht="12.75">
      <c r="A32" s="273"/>
      <c r="B32" s="76" t="s">
        <v>640</v>
      </c>
      <c r="C32" s="20"/>
      <c r="D32" s="20"/>
      <c r="E32" s="15"/>
      <c r="F32" s="20"/>
      <c r="G32" s="151"/>
      <c r="H32" s="20" t="s">
        <v>24</v>
      </c>
      <c r="I32" s="20"/>
      <c r="J32" s="20"/>
      <c r="K32" s="20"/>
      <c r="L32" s="20"/>
      <c r="M32" s="20"/>
      <c r="N32" s="20"/>
      <c r="O32" s="20"/>
      <c r="P32" s="35"/>
      <c r="Q32" s="20"/>
      <c r="R32" s="15"/>
      <c r="S32" s="15"/>
      <c r="T32" s="15"/>
      <c r="U32" s="15"/>
      <c r="V32" s="15"/>
      <c r="W32" s="15"/>
      <c r="X32" s="15"/>
      <c r="Y32" s="15"/>
      <c r="Z32" s="15"/>
      <c r="AA32" s="15"/>
    </row>
    <row r="33" spans="1:27" ht="12.75">
      <c r="A33" s="273"/>
      <c r="B33" s="76" t="s">
        <v>640</v>
      </c>
      <c r="C33" s="20"/>
      <c r="D33" s="20"/>
      <c r="E33" s="20"/>
      <c r="F33" s="20"/>
      <c r="G33" s="20"/>
      <c r="H33" s="20" t="s">
        <v>25</v>
      </c>
      <c r="I33" s="20"/>
      <c r="J33" s="20"/>
      <c r="K33" s="20"/>
      <c r="L33" s="20"/>
      <c r="M33" s="20"/>
      <c r="N33" s="20"/>
      <c r="O33" s="20"/>
      <c r="P33" s="35"/>
      <c r="Q33" s="20"/>
      <c r="R33" s="15"/>
      <c r="S33" s="15"/>
      <c r="T33" s="15"/>
      <c r="U33" s="15"/>
      <c r="V33" s="15"/>
      <c r="W33" s="15"/>
      <c r="X33" s="15"/>
      <c r="Y33" s="15"/>
      <c r="Z33" s="15"/>
      <c r="AA33" s="15"/>
    </row>
    <row r="34" spans="1:27" ht="12.75">
      <c r="A34" s="273"/>
      <c r="B34" s="76" t="s">
        <v>522</v>
      </c>
      <c r="C34" s="20"/>
      <c r="D34" s="20"/>
      <c r="E34" s="20"/>
      <c r="F34" s="20"/>
      <c r="G34" s="20"/>
      <c r="H34" s="20" t="s">
        <v>26</v>
      </c>
      <c r="I34" s="20"/>
      <c r="J34" s="20"/>
      <c r="K34" s="20"/>
      <c r="L34" s="20"/>
      <c r="M34" s="20"/>
      <c r="N34" s="20"/>
      <c r="O34" s="20"/>
      <c r="P34" s="35"/>
      <c r="Q34" s="20"/>
      <c r="R34" s="15"/>
      <c r="S34" s="15"/>
      <c r="T34" s="15"/>
      <c r="U34" s="15"/>
      <c r="V34" s="15"/>
      <c r="W34" s="15"/>
      <c r="X34" s="15"/>
      <c r="Y34" s="15"/>
      <c r="Z34" s="15"/>
      <c r="AA34" s="15"/>
    </row>
    <row r="35" spans="1:27" ht="12.75">
      <c r="A35" s="273"/>
      <c r="B35" s="76" t="s">
        <v>522</v>
      </c>
      <c r="C35" s="20"/>
      <c r="D35" s="20"/>
      <c r="E35" s="20"/>
      <c r="F35" s="20"/>
      <c r="G35" s="20"/>
      <c r="H35" s="20" t="s">
        <v>27</v>
      </c>
      <c r="I35" s="20"/>
      <c r="J35" s="20"/>
      <c r="K35" s="20"/>
      <c r="L35" s="20"/>
      <c r="M35" s="20"/>
      <c r="N35" s="20"/>
      <c r="O35" s="20"/>
      <c r="P35" s="35"/>
      <c r="Q35" s="20"/>
      <c r="R35" s="15"/>
      <c r="S35" s="15"/>
      <c r="T35" s="15"/>
      <c r="U35" s="15"/>
      <c r="V35" s="15"/>
      <c r="W35" s="15"/>
      <c r="X35" s="15"/>
      <c r="Y35" s="15"/>
      <c r="Z35" s="15"/>
      <c r="AA35" s="15"/>
    </row>
    <row r="36" spans="1:27" ht="12.75">
      <c r="A36" s="273"/>
      <c r="B36" s="76" t="s">
        <v>522</v>
      </c>
      <c r="C36" s="20"/>
      <c r="D36" s="20"/>
      <c r="E36" s="20"/>
      <c r="F36" s="20"/>
      <c r="G36" s="20"/>
      <c r="H36" s="20" t="s">
        <v>28</v>
      </c>
      <c r="I36" s="20"/>
      <c r="J36" s="20"/>
      <c r="K36" s="20"/>
      <c r="L36" s="20"/>
      <c r="M36" s="20"/>
      <c r="N36" s="20"/>
      <c r="O36" s="20"/>
      <c r="P36" s="35"/>
      <c r="Q36" s="20"/>
      <c r="R36" s="15"/>
      <c r="S36" s="15"/>
      <c r="T36" s="15"/>
      <c r="U36" s="15"/>
      <c r="V36" s="15"/>
      <c r="W36" s="15"/>
      <c r="X36" s="15"/>
      <c r="Y36" s="15"/>
      <c r="Z36" s="15"/>
      <c r="AA36" s="15"/>
    </row>
    <row r="37" spans="1:27" ht="12.75">
      <c r="A37" s="273"/>
      <c r="B37" s="76" t="s">
        <v>78</v>
      </c>
      <c r="C37" s="20"/>
      <c r="D37" s="20"/>
      <c r="E37" s="20"/>
      <c r="F37" s="20"/>
      <c r="G37" s="20"/>
      <c r="H37" s="20" t="s">
        <v>29</v>
      </c>
      <c r="I37" s="20"/>
      <c r="J37" s="20"/>
      <c r="K37" s="20"/>
      <c r="L37" s="20"/>
      <c r="M37" s="20"/>
      <c r="N37" s="20"/>
      <c r="O37" s="20"/>
      <c r="P37" s="35"/>
      <c r="Q37" s="20"/>
      <c r="R37" s="15"/>
      <c r="S37" s="15"/>
      <c r="T37" s="15"/>
      <c r="U37" s="15"/>
      <c r="V37" s="15"/>
      <c r="W37" s="15"/>
      <c r="X37" s="15"/>
      <c r="Y37" s="15"/>
      <c r="Z37" s="15"/>
      <c r="AA37" s="15"/>
    </row>
    <row r="38" spans="1:27" ht="18.75" customHeight="1">
      <c r="A38" s="273"/>
      <c r="B38" s="76" t="s">
        <v>78</v>
      </c>
      <c r="C38" s="20" t="s">
        <v>41</v>
      </c>
      <c r="D38" s="20" t="s">
        <v>19</v>
      </c>
      <c r="E38" s="20"/>
      <c r="F38" s="20"/>
      <c r="G38" s="20" t="s">
        <v>1873</v>
      </c>
      <c r="H38" s="20" t="s">
        <v>30</v>
      </c>
      <c r="I38" s="20"/>
      <c r="J38" s="20"/>
      <c r="K38" s="20"/>
      <c r="L38" s="20"/>
      <c r="M38" s="20"/>
      <c r="N38" s="20"/>
      <c r="O38" s="20"/>
      <c r="P38" s="35"/>
      <c r="Q38" s="20"/>
      <c r="R38" s="15"/>
      <c r="S38" s="15"/>
      <c r="T38" s="15"/>
      <c r="U38" s="15"/>
      <c r="V38" s="15"/>
      <c r="W38" s="15"/>
      <c r="X38" s="15"/>
      <c r="Y38" s="15"/>
      <c r="Z38" s="15"/>
      <c r="AA38" s="15"/>
    </row>
    <row r="39" spans="1:27" ht="30.75" customHeight="1">
      <c r="A39" s="273"/>
      <c r="B39" s="76" t="s">
        <v>78</v>
      </c>
      <c r="C39" s="20" t="s">
        <v>41</v>
      </c>
      <c r="D39" s="20" t="s">
        <v>19</v>
      </c>
      <c r="E39" s="20"/>
      <c r="F39" s="20"/>
      <c r="G39" s="65" t="s">
        <v>1874</v>
      </c>
      <c r="H39" s="24" t="s">
        <v>34</v>
      </c>
      <c r="I39" s="20"/>
      <c r="J39" s="20"/>
      <c r="K39" s="20"/>
      <c r="L39" s="20"/>
      <c r="M39" s="20"/>
      <c r="N39" s="20"/>
      <c r="O39" s="20"/>
      <c r="P39" s="50"/>
      <c r="Q39" s="20"/>
      <c r="R39" s="15"/>
      <c r="S39" s="15"/>
      <c r="T39" s="15"/>
      <c r="U39" s="15"/>
      <c r="V39" s="15"/>
      <c r="W39" s="15"/>
      <c r="X39" s="15"/>
      <c r="Y39" s="15"/>
      <c r="Z39" s="15"/>
      <c r="AA39" s="15"/>
    </row>
    <row r="40" spans="1:27" ht="12.75">
      <c r="A40" s="273"/>
      <c r="B40" s="76" t="s">
        <v>78</v>
      </c>
      <c r="C40" s="20"/>
      <c r="D40" s="20"/>
      <c r="E40" s="20"/>
      <c r="F40" s="20"/>
      <c r="G40" s="20"/>
      <c r="H40" s="25" t="s">
        <v>35</v>
      </c>
      <c r="I40" s="20"/>
      <c r="J40" s="20"/>
      <c r="K40" s="20"/>
      <c r="L40" s="20"/>
      <c r="M40" s="20"/>
      <c r="N40" s="20"/>
      <c r="O40" s="20"/>
      <c r="P40" s="35"/>
      <c r="Q40" s="20"/>
      <c r="R40" s="15"/>
      <c r="S40" s="15"/>
      <c r="T40" s="15"/>
      <c r="U40" s="15"/>
      <c r="V40" s="15"/>
      <c r="W40" s="15"/>
      <c r="X40" s="15"/>
      <c r="Y40" s="15"/>
      <c r="Z40" s="15"/>
      <c r="AA40" s="15"/>
    </row>
    <row r="41" spans="1:27" ht="16.5" customHeight="1">
      <c r="A41" s="273"/>
      <c r="B41" s="76" t="s">
        <v>522</v>
      </c>
      <c r="C41" s="20" t="s">
        <v>41</v>
      </c>
      <c r="D41" s="20" t="s">
        <v>19</v>
      </c>
      <c r="E41" s="20"/>
      <c r="F41" s="20"/>
      <c r="G41" s="20" t="s">
        <v>1875</v>
      </c>
      <c r="H41" s="25" t="s">
        <v>36</v>
      </c>
      <c r="I41" s="20"/>
      <c r="J41" s="20"/>
      <c r="K41" s="20"/>
      <c r="L41" s="20"/>
      <c r="M41" s="20"/>
      <c r="N41" s="20"/>
      <c r="O41" s="20"/>
      <c r="P41" s="35"/>
      <c r="Q41" s="20"/>
      <c r="R41" s="15"/>
      <c r="S41" s="15"/>
      <c r="T41" s="15"/>
      <c r="U41" s="15"/>
      <c r="V41" s="15"/>
      <c r="W41" s="15"/>
      <c r="X41" s="15"/>
      <c r="Y41" s="15"/>
      <c r="Z41" s="15"/>
      <c r="AA41" s="15"/>
    </row>
    <row r="42" spans="1:27" ht="16.5" customHeight="1">
      <c r="A42" s="273"/>
      <c r="B42" s="76" t="s">
        <v>78</v>
      </c>
      <c r="C42" s="20" t="s">
        <v>41</v>
      </c>
      <c r="D42" s="20" t="s">
        <v>19</v>
      </c>
      <c r="E42" s="20"/>
      <c r="F42" s="20"/>
      <c r="G42" s="20" t="s">
        <v>1876</v>
      </c>
      <c r="H42" s="25" t="s">
        <v>37</v>
      </c>
      <c r="I42" s="20"/>
      <c r="J42" s="20"/>
      <c r="K42" s="20"/>
      <c r="L42" s="20"/>
      <c r="M42" s="20"/>
      <c r="N42" s="20"/>
      <c r="O42" s="20"/>
      <c r="P42" s="35"/>
      <c r="Q42" s="20"/>
      <c r="R42" s="15"/>
      <c r="S42" s="15"/>
      <c r="T42" s="15"/>
      <c r="U42" s="15"/>
      <c r="V42" s="15"/>
      <c r="W42" s="15"/>
      <c r="X42" s="15"/>
      <c r="Y42" s="15"/>
      <c r="Z42" s="15"/>
      <c r="AA42" s="15"/>
    </row>
    <row r="43" spans="1:27" ht="18" customHeight="1">
      <c r="A43" s="274"/>
      <c r="B43" s="76" t="s">
        <v>78</v>
      </c>
      <c r="C43" s="20" t="s">
        <v>102</v>
      </c>
      <c r="D43" s="20" t="s">
        <v>19</v>
      </c>
      <c r="E43" s="20"/>
      <c r="F43" s="20"/>
      <c r="G43" s="20" t="s">
        <v>1877</v>
      </c>
      <c r="H43" s="25" t="s">
        <v>38</v>
      </c>
      <c r="I43" s="20"/>
      <c r="J43" s="20"/>
      <c r="K43" s="20"/>
      <c r="L43" s="20"/>
      <c r="M43" s="20"/>
      <c r="N43" s="20"/>
      <c r="O43" s="20"/>
      <c r="P43" s="35"/>
      <c r="Q43" s="20"/>
      <c r="R43" s="15"/>
      <c r="S43" s="15"/>
      <c r="T43" s="15"/>
      <c r="U43" s="15"/>
      <c r="V43" s="15"/>
      <c r="W43" s="15"/>
      <c r="X43" s="15"/>
      <c r="Y43" s="15"/>
      <c r="Z43" s="15"/>
      <c r="AA43" s="15"/>
    </row>
    <row r="44" spans="1:27" ht="12.75">
      <c r="A44" s="272">
        <v>45600</v>
      </c>
      <c r="B44" s="76" t="s">
        <v>640</v>
      </c>
      <c r="C44" s="20"/>
      <c r="D44" s="20"/>
      <c r="E44" s="20"/>
      <c r="F44" s="20"/>
      <c r="G44" s="20"/>
      <c r="H44" s="19" t="s">
        <v>17</v>
      </c>
      <c r="I44" s="20"/>
      <c r="J44" s="20"/>
      <c r="K44" s="20"/>
      <c r="L44" s="20"/>
      <c r="M44" s="20"/>
      <c r="N44" s="20"/>
      <c r="O44" s="20"/>
      <c r="P44" s="35"/>
      <c r="Q44" s="20"/>
      <c r="R44" s="15"/>
      <c r="S44" s="15"/>
      <c r="T44" s="15"/>
      <c r="U44" s="15"/>
      <c r="V44" s="15"/>
      <c r="W44" s="15"/>
      <c r="X44" s="15"/>
      <c r="Y44" s="15"/>
      <c r="Z44" s="15"/>
      <c r="AA44" s="15"/>
    </row>
    <row r="45" spans="1:27" ht="14.25">
      <c r="A45" s="273"/>
      <c r="B45" s="76" t="s">
        <v>640</v>
      </c>
      <c r="C45" s="20"/>
      <c r="D45" s="20"/>
      <c r="E45" s="78"/>
      <c r="F45" s="78"/>
      <c r="G45" s="118"/>
      <c r="H45" s="20" t="s">
        <v>22</v>
      </c>
      <c r="I45" s="20"/>
      <c r="J45" s="20"/>
      <c r="K45" s="20"/>
      <c r="L45" s="20"/>
      <c r="M45" s="20"/>
      <c r="N45" s="20"/>
      <c r="O45" s="20"/>
      <c r="P45" s="35"/>
      <c r="Q45" s="20"/>
      <c r="R45" s="15"/>
      <c r="S45" s="15"/>
      <c r="T45" s="15"/>
      <c r="U45" s="15"/>
      <c r="V45" s="15"/>
      <c r="W45" s="15"/>
      <c r="X45" s="15"/>
      <c r="Y45" s="15"/>
      <c r="Z45" s="15"/>
      <c r="AA45" s="15"/>
    </row>
    <row r="46" spans="1:27" ht="17.25" customHeight="1">
      <c r="A46" s="273"/>
      <c r="B46" s="76" t="s">
        <v>640</v>
      </c>
      <c r="C46" s="20" t="s">
        <v>18</v>
      </c>
      <c r="D46" s="20" t="s">
        <v>19</v>
      </c>
      <c r="E46" s="20"/>
      <c r="F46" s="20"/>
      <c r="G46" s="20" t="s">
        <v>1878</v>
      </c>
      <c r="H46" s="20" t="s">
        <v>24</v>
      </c>
      <c r="I46" s="20"/>
      <c r="J46" s="20"/>
      <c r="K46" s="20"/>
      <c r="L46" s="20"/>
      <c r="M46" s="20"/>
      <c r="N46" s="20"/>
      <c r="O46" s="20"/>
      <c r="P46" s="35"/>
      <c r="Q46" s="20"/>
      <c r="R46" s="15"/>
      <c r="S46" s="15"/>
      <c r="T46" s="15"/>
      <c r="U46" s="15"/>
      <c r="V46" s="15"/>
      <c r="W46" s="15"/>
      <c r="X46" s="15"/>
      <c r="Y46" s="15"/>
      <c r="Z46" s="15"/>
      <c r="AA46" s="15"/>
    </row>
    <row r="47" spans="1:27" ht="12.75">
      <c r="A47" s="273"/>
      <c r="B47" s="76" t="s">
        <v>640</v>
      </c>
      <c r="C47" s="20"/>
      <c r="D47" s="20"/>
      <c r="E47" s="20"/>
      <c r="F47" s="20"/>
      <c r="G47" s="20"/>
      <c r="H47" s="20" t="s">
        <v>25</v>
      </c>
      <c r="I47" s="20"/>
      <c r="J47" s="20"/>
      <c r="K47" s="20"/>
      <c r="L47" s="20"/>
      <c r="M47" s="20"/>
      <c r="N47" s="20"/>
      <c r="O47" s="20"/>
      <c r="P47" s="50"/>
      <c r="Q47" s="20"/>
      <c r="R47" s="15"/>
      <c r="S47" s="15"/>
      <c r="T47" s="15"/>
      <c r="U47" s="15"/>
      <c r="V47" s="15"/>
      <c r="W47" s="15"/>
      <c r="X47" s="15"/>
      <c r="Y47" s="15"/>
      <c r="Z47" s="15"/>
      <c r="AA47" s="15"/>
    </row>
    <row r="48" spans="1:27" ht="12.75">
      <c r="A48" s="273"/>
      <c r="B48" s="76" t="s">
        <v>640</v>
      </c>
      <c r="C48" s="20"/>
      <c r="D48" s="20"/>
      <c r="E48" s="20"/>
      <c r="F48" s="20"/>
      <c r="G48" s="20"/>
      <c r="H48" s="20" t="s">
        <v>26</v>
      </c>
      <c r="I48" s="20"/>
      <c r="J48" s="20"/>
      <c r="K48" s="20"/>
      <c r="L48" s="20"/>
      <c r="M48" s="20"/>
      <c r="N48" s="20"/>
      <c r="O48" s="20"/>
      <c r="P48" s="35"/>
      <c r="Q48" s="20"/>
      <c r="R48" s="15"/>
      <c r="S48" s="15"/>
      <c r="T48" s="15"/>
      <c r="U48" s="15"/>
      <c r="V48" s="15"/>
      <c r="W48" s="15"/>
      <c r="X48" s="15"/>
      <c r="Y48" s="15"/>
      <c r="Z48" s="15"/>
      <c r="AA48" s="15"/>
    </row>
    <row r="49" spans="1:27" ht="16.5" customHeight="1">
      <c r="A49" s="273"/>
      <c r="B49" s="76" t="s">
        <v>640</v>
      </c>
      <c r="C49" s="20"/>
      <c r="D49" s="20"/>
      <c r="E49" s="83"/>
      <c r="F49" s="15"/>
      <c r="G49" s="20"/>
      <c r="H49" s="20" t="s">
        <v>27</v>
      </c>
      <c r="I49" s="20"/>
      <c r="J49" s="20"/>
      <c r="K49" s="20"/>
      <c r="L49" s="20"/>
      <c r="M49" s="20"/>
      <c r="N49" s="20"/>
      <c r="O49" s="20"/>
      <c r="P49" s="35"/>
      <c r="Q49" s="20"/>
      <c r="R49" s="15"/>
      <c r="S49" s="15"/>
      <c r="T49" s="15"/>
      <c r="U49" s="15"/>
      <c r="V49" s="15"/>
      <c r="W49" s="15"/>
      <c r="X49" s="15"/>
      <c r="Y49" s="15"/>
      <c r="Z49" s="15"/>
      <c r="AA49" s="15"/>
    </row>
    <row r="50" spans="1:27" ht="18" customHeight="1">
      <c r="A50" s="273"/>
      <c r="B50" s="76" t="s">
        <v>1774</v>
      </c>
      <c r="C50" s="20"/>
      <c r="D50" s="20"/>
      <c r="E50" s="20"/>
      <c r="F50" s="20"/>
      <c r="G50" s="20"/>
      <c r="H50" s="20" t="s">
        <v>28</v>
      </c>
      <c r="I50" s="20"/>
      <c r="J50" s="20"/>
      <c r="K50" s="20"/>
      <c r="L50" s="20"/>
      <c r="M50" s="20"/>
      <c r="N50" s="20"/>
      <c r="O50" s="20"/>
      <c r="P50" s="35"/>
      <c r="Q50" s="20"/>
      <c r="R50" s="15"/>
      <c r="S50" s="15"/>
      <c r="T50" s="15"/>
      <c r="U50" s="15"/>
      <c r="V50" s="15"/>
      <c r="W50" s="15"/>
      <c r="X50" s="15"/>
      <c r="Y50" s="15"/>
      <c r="Z50" s="15"/>
      <c r="AA50" s="15"/>
    </row>
    <row r="51" spans="1:27" ht="12.75">
      <c r="A51" s="273"/>
      <c r="B51" s="76" t="s">
        <v>1774</v>
      </c>
      <c r="C51" s="20"/>
      <c r="D51" s="20"/>
      <c r="E51" s="20"/>
      <c r="F51" s="20"/>
      <c r="G51" s="20"/>
      <c r="H51" s="20" t="s">
        <v>29</v>
      </c>
      <c r="I51" s="20"/>
      <c r="J51" s="20"/>
      <c r="K51" s="20"/>
      <c r="L51" s="20"/>
      <c r="M51" s="20"/>
      <c r="N51" s="20"/>
      <c r="O51" s="20"/>
      <c r="P51" s="35"/>
      <c r="Q51" s="20"/>
      <c r="R51" s="15"/>
      <c r="S51" s="15"/>
      <c r="T51" s="15"/>
      <c r="U51" s="15"/>
      <c r="V51" s="15"/>
      <c r="W51" s="15"/>
      <c r="X51" s="15"/>
      <c r="Y51" s="15"/>
      <c r="Z51" s="15"/>
      <c r="AA51" s="15"/>
    </row>
    <row r="52" spans="1:27" ht="12.75">
      <c r="A52" s="273"/>
      <c r="B52" s="76" t="s">
        <v>1774</v>
      </c>
      <c r="C52" s="20"/>
      <c r="D52" s="20"/>
      <c r="E52" s="20"/>
      <c r="F52" s="20"/>
      <c r="G52" s="20"/>
      <c r="H52" s="20" t="s">
        <v>30</v>
      </c>
      <c r="I52" s="20"/>
      <c r="J52" s="20"/>
      <c r="K52" s="20"/>
      <c r="L52" s="20"/>
      <c r="M52" s="20"/>
      <c r="N52" s="20"/>
      <c r="O52" s="20"/>
      <c r="P52" s="35"/>
      <c r="Q52" s="20"/>
      <c r="R52" s="15"/>
      <c r="S52" s="15"/>
      <c r="T52" s="15"/>
      <c r="U52" s="15"/>
      <c r="V52" s="15"/>
      <c r="W52" s="15"/>
      <c r="X52" s="15"/>
      <c r="Y52" s="15"/>
      <c r="Z52" s="15"/>
      <c r="AA52" s="15"/>
    </row>
    <row r="53" spans="1:27" ht="12.75">
      <c r="A53" s="273"/>
      <c r="B53" s="76" t="s">
        <v>78</v>
      </c>
      <c r="C53" s="20"/>
      <c r="D53" s="20"/>
      <c r="E53" s="20"/>
      <c r="F53" s="20"/>
      <c r="G53" s="20"/>
      <c r="H53" s="24" t="s">
        <v>34</v>
      </c>
      <c r="I53" s="20"/>
      <c r="J53" s="20"/>
      <c r="K53" s="20"/>
      <c r="L53" s="20"/>
      <c r="M53" s="20"/>
      <c r="N53" s="20"/>
      <c r="O53" s="20"/>
      <c r="P53" s="35"/>
      <c r="Q53" s="20"/>
      <c r="R53" s="15"/>
      <c r="S53" s="15"/>
      <c r="T53" s="15"/>
      <c r="U53" s="15"/>
      <c r="V53" s="15"/>
      <c r="W53" s="15"/>
      <c r="X53" s="15"/>
      <c r="Y53" s="15"/>
      <c r="Z53" s="15"/>
      <c r="AA53" s="15"/>
    </row>
    <row r="54" spans="1:27" ht="12.75">
      <c r="A54" s="273"/>
      <c r="B54" s="76" t="s">
        <v>78</v>
      </c>
      <c r="C54" s="20"/>
      <c r="D54" s="20"/>
      <c r="E54" s="20"/>
      <c r="F54" s="20"/>
      <c r="G54" s="20"/>
      <c r="H54" s="25" t="s">
        <v>35</v>
      </c>
      <c r="I54" s="20"/>
      <c r="J54" s="20"/>
      <c r="K54" s="20"/>
      <c r="L54" s="20"/>
      <c r="M54" s="20"/>
      <c r="N54" s="20"/>
      <c r="O54" s="20"/>
      <c r="P54" s="50"/>
      <c r="Q54" s="20"/>
      <c r="R54" s="15"/>
      <c r="S54" s="15"/>
      <c r="T54" s="15"/>
      <c r="U54" s="15"/>
      <c r="V54" s="15"/>
      <c r="W54" s="15"/>
      <c r="X54" s="15"/>
      <c r="Y54" s="15"/>
      <c r="Z54" s="15"/>
      <c r="AA54" s="15"/>
    </row>
    <row r="55" spans="1:27" ht="18" customHeight="1">
      <c r="A55" s="273"/>
      <c r="B55" s="76" t="s">
        <v>78</v>
      </c>
      <c r="C55" s="20"/>
      <c r="D55" s="20"/>
      <c r="E55" s="20"/>
      <c r="F55" s="20"/>
      <c r="G55" s="20"/>
      <c r="H55" s="25" t="s">
        <v>36</v>
      </c>
      <c r="I55" s="20"/>
      <c r="J55" s="20"/>
      <c r="K55" s="20"/>
      <c r="L55" s="20"/>
      <c r="M55" s="20"/>
      <c r="N55" s="20"/>
      <c r="O55" s="20"/>
      <c r="P55" s="35"/>
      <c r="Q55" s="20"/>
      <c r="R55" s="15"/>
      <c r="S55" s="15"/>
      <c r="T55" s="15"/>
      <c r="U55" s="15"/>
      <c r="V55" s="15"/>
      <c r="W55" s="15"/>
      <c r="X55" s="15"/>
      <c r="Y55" s="15"/>
      <c r="Z55" s="15"/>
      <c r="AA55" s="15"/>
    </row>
    <row r="56" spans="1:27" ht="12.75">
      <c r="A56" s="273"/>
      <c r="B56" s="76" t="s">
        <v>78</v>
      </c>
      <c r="C56" s="20"/>
      <c r="D56" s="20"/>
      <c r="E56" s="20"/>
      <c r="F56" s="20"/>
      <c r="G56" s="20"/>
      <c r="H56" s="25" t="s">
        <v>37</v>
      </c>
      <c r="I56" s="20"/>
      <c r="J56" s="20"/>
      <c r="K56" s="20"/>
      <c r="L56" s="20"/>
      <c r="M56" s="20"/>
      <c r="N56" s="20"/>
      <c r="O56" s="20"/>
      <c r="P56" s="35"/>
      <c r="Q56" s="20"/>
      <c r="R56" s="15"/>
      <c r="S56" s="15"/>
      <c r="T56" s="15"/>
      <c r="U56" s="15"/>
      <c r="V56" s="15"/>
      <c r="W56" s="15"/>
      <c r="X56" s="15"/>
      <c r="Y56" s="15"/>
      <c r="Z56" s="15"/>
      <c r="AA56" s="15"/>
    </row>
    <row r="57" spans="1:27" ht="16.5" customHeight="1">
      <c r="A57" s="274"/>
      <c r="B57" s="76" t="s">
        <v>78</v>
      </c>
      <c r="C57" s="20" t="s">
        <v>18</v>
      </c>
      <c r="D57" s="20" t="s">
        <v>19</v>
      </c>
      <c r="E57" s="20"/>
      <c r="F57" s="20"/>
      <c r="G57" s="20" t="s">
        <v>1879</v>
      </c>
      <c r="H57" s="25" t="s">
        <v>38</v>
      </c>
      <c r="I57" s="20"/>
      <c r="J57" s="20"/>
      <c r="K57" s="20"/>
      <c r="L57" s="20"/>
      <c r="M57" s="20"/>
      <c r="N57" s="20"/>
      <c r="O57" s="20"/>
      <c r="P57" s="35"/>
      <c r="Q57" s="20"/>
      <c r="R57" s="15"/>
      <c r="S57" s="15"/>
      <c r="T57" s="15"/>
      <c r="U57" s="15"/>
      <c r="V57" s="15"/>
      <c r="W57" s="15"/>
      <c r="X57" s="15"/>
      <c r="Y57" s="15"/>
      <c r="Z57" s="15"/>
      <c r="AA57" s="15"/>
    </row>
    <row r="58" spans="1:27" ht="12.75">
      <c r="A58" s="272">
        <v>45601</v>
      </c>
      <c r="B58" s="76" t="s">
        <v>640</v>
      </c>
      <c r="C58" s="20"/>
      <c r="D58" s="20"/>
      <c r="E58" s="20"/>
      <c r="F58" s="20"/>
      <c r="G58" s="20"/>
      <c r="H58" s="34" t="s">
        <v>17</v>
      </c>
      <c r="I58" s="20"/>
      <c r="J58" s="20"/>
      <c r="K58" s="20"/>
      <c r="L58" s="20"/>
      <c r="M58" s="20"/>
      <c r="N58" s="20"/>
      <c r="O58" s="20"/>
      <c r="P58" s="20"/>
      <c r="Q58" s="20"/>
      <c r="R58" s="15"/>
      <c r="S58" s="15"/>
      <c r="T58" s="15"/>
      <c r="U58" s="15"/>
      <c r="V58" s="15"/>
      <c r="W58" s="15"/>
      <c r="X58" s="15"/>
      <c r="Y58" s="15"/>
      <c r="Z58" s="15"/>
      <c r="AA58" s="15"/>
    </row>
    <row r="59" spans="1:27" ht="12.75">
      <c r="A59" s="273"/>
      <c r="B59" s="76" t="s">
        <v>640</v>
      </c>
      <c r="C59" s="20"/>
      <c r="D59" s="20"/>
      <c r="E59" s="20"/>
      <c r="F59" s="20"/>
      <c r="G59" s="20"/>
      <c r="H59" s="35" t="s">
        <v>22</v>
      </c>
      <c r="I59" s="20"/>
      <c r="J59" s="20"/>
      <c r="K59" s="20"/>
      <c r="L59" s="20"/>
      <c r="M59" s="20"/>
      <c r="N59" s="20"/>
      <c r="O59" s="20"/>
      <c r="P59" s="20"/>
      <c r="Q59" s="20"/>
      <c r="R59" s="15"/>
      <c r="S59" s="15"/>
      <c r="T59" s="15"/>
      <c r="U59" s="15"/>
      <c r="V59" s="15"/>
      <c r="W59" s="15"/>
      <c r="X59" s="15"/>
      <c r="Y59" s="15"/>
      <c r="Z59" s="15"/>
      <c r="AA59" s="15"/>
    </row>
    <row r="60" spans="1:27" ht="18.75" customHeight="1">
      <c r="A60" s="273"/>
      <c r="B60" s="76" t="s">
        <v>640</v>
      </c>
      <c r="C60" s="20" t="s">
        <v>41</v>
      </c>
      <c r="D60" s="20" t="s">
        <v>92</v>
      </c>
      <c r="E60" s="83"/>
      <c r="F60" s="145" t="s">
        <v>1880</v>
      </c>
      <c r="G60" s="20" t="s">
        <v>1881</v>
      </c>
      <c r="H60" s="35" t="s">
        <v>24</v>
      </c>
      <c r="I60" s="20"/>
      <c r="J60" s="20"/>
      <c r="K60" s="20"/>
      <c r="L60" s="20"/>
      <c r="M60" s="20"/>
      <c r="N60" s="20"/>
      <c r="O60" s="20"/>
      <c r="P60" s="20"/>
      <c r="Q60" s="20"/>
      <c r="R60" s="15"/>
      <c r="S60" s="15"/>
      <c r="T60" s="15"/>
      <c r="U60" s="15"/>
      <c r="V60" s="15"/>
      <c r="W60" s="15"/>
      <c r="X60" s="15"/>
      <c r="Y60" s="15"/>
      <c r="Z60" s="15"/>
      <c r="AA60" s="15"/>
    </row>
    <row r="61" spans="1:27" ht="16.5" customHeight="1">
      <c r="A61" s="273"/>
      <c r="B61" s="76" t="s">
        <v>640</v>
      </c>
      <c r="C61" s="20"/>
      <c r="D61" s="20"/>
      <c r="E61" s="20"/>
      <c r="F61" s="20"/>
      <c r="G61" s="20"/>
      <c r="H61" s="35" t="s">
        <v>25</v>
      </c>
      <c r="I61" s="20"/>
      <c r="J61" s="20"/>
      <c r="K61" s="20"/>
      <c r="L61" s="20"/>
      <c r="M61" s="20"/>
      <c r="N61" s="20"/>
      <c r="O61" s="20"/>
      <c r="P61" s="20"/>
      <c r="Q61" s="20"/>
      <c r="R61" s="15"/>
      <c r="S61" s="15"/>
      <c r="T61" s="15"/>
      <c r="U61" s="15"/>
      <c r="V61" s="15"/>
      <c r="W61" s="15"/>
      <c r="X61" s="15"/>
      <c r="Y61" s="15"/>
      <c r="Z61" s="15"/>
      <c r="AA61" s="15"/>
    </row>
    <row r="62" spans="1:27" ht="12.75">
      <c r="A62" s="273"/>
      <c r="B62" s="76" t="s">
        <v>1774</v>
      </c>
      <c r="C62" s="20"/>
      <c r="D62" s="20"/>
      <c r="E62" s="20"/>
      <c r="F62" s="20"/>
      <c r="G62" s="20"/>
      <c r="H62" s="35" t="s">
        <v>26</v>
      </c>
      <c r="I62" s="20"/>
      <c r="J62" s="20"/>
      <c r="K62" s="20"/>
      <c r="L62" s="20"/>
      <c r="M62" s="20"/>
      <c r="N62" s="20"/>
      <c r="O62" s="20"/>
      <c r="P62" s="20"/>
      <c r="Q62" s="20"/>
      <c r="R62" s="15"/>
      <c r="S62" s="15"/>
      <c r="T62" s="15"/>
      <c r="U62" s="15"/>
      <c r="V62" s="15"/>
      <c r="W62" s="15"/>
      <c r="X62" s="15"/>
      <c r="Y62" s="15"/>
      <c r="Z62" s="15"/>
      <c r="AA62" s="15"/>
    </row>
    <row r="63" spans="1:27" ht="12.75">
      <c r="A63" s="273"/>
      <c r="B63" s="76" t="s">
        <v>1774</v>
      </c>
      <c r="C63" s="20"/>
      <c r="D63" s="20"/>
      <c r="E63" s="20"/>
      <c r="F63" s="20"/>
      <c r="G63" s="20"/>
      <c r="H63" s="35" t="s">
        <v>27</v>
      </c>
      <c r="I63" s="20"/>
      <c r="J63" s="20"/>
      <c r="K63" s="20"/>
      <c r="L63" s="20"/>
      <c r="M63" s="20"/>
      <c r="N63" s="20"/>
      <c r="O63" s="20"/>
      <c r="P63" s="20"/>
      <c r="Q63" s="20"/>
      <c r="R63" s="15"/>
      <c r="S63" s="15"/>
      <c r="T63" s="15"/>
      <c r="U63" s="15"/>
      <c r="V63" s="15"/>
      <c r="W63" s="15"/>
      <c r="X63" s="15"/>
      <c r="Y63" s="15"/>
      <c r="Z63" s="15"/>
      <c r="AA63" s="15"/>
    </row>
    <row r="64" spans="1:27" ht="17.25" customHeight="1">
      <c r="A64" s="273"/>
      <c r="B64" s="76" t="s">
        <v>1774</v>
      </c>
      <c r="C64" s="20"/>
      <c r="D64" s="20"/>
      <c r="E64" s="20"/>
      <c r="F64" s="20"/>
      <c r="G64" s="20"/>
      <c r="H64" s="35" t="s">
        <v>28</v>
      </c>
      <c r="I64" s="20"/>
      <c r="J64" s="20"/>
      <c r="K64" s="20"/>
      <c r="L64" s="20"/>
      <c r="M64" s="20"/>
      <c r="N64" s="20"/>
      <c r="O64" s="20"/>
      <c r="P64" s="20"/>
      <c r="Q64" s="20"/>
      <c r="R64" s="15"/>
      <c r="S64" s="15"/>
      <c r="T64" s="15"/>
      <c r="U64" s="15"/>
      <c r="V64" s="15"/>
      <c r="W64" s="15"/>
      <c r="X64" s="15"/>
      <c r="Y64" s="15"/>
      <c r="Z64" s="15"/>
      <c r="AA64" s="15"/>
    </row>
    <row r="65" spans="1:27" ht="16.5" customHeight="1">
      <c r="A65" s="273"/>
      <c r="B65" s="76" t="s">
        <v>1774</v>
      </c>
      <c r="C65" s="20"/>
      <c r="D65" s="20"/>
      <c r="E65" s="85"/>
      <c r="F65" s="86"/>
      <c r="G65" s="20"/>
      <c r="H65" s="35" t="s">
        <v>29</v>
      </c>
      <c r="I65" s="20"/>
      <c r="J65" s="20"/>
      <c r="K65" s="20"/>
      <c r="L65" s="20"/>
      <c r="M65" s="20"/>
      <c r="N65" s="20"/>
      <c r="O65" s="20"/>
      <c r="P65" s="50"/>
      <c r="Q65" s="20"/>
      <c r="R65" s="15"/>
      <c r="S65" s="15"/>
      <c r="T65" s="15"/>
      <c r="U65" s="15"/>
      <c r="V65" s="15"/>
      <c r="W65" s="15"/>
      <c r="X65" s="15"/>
      <c r="Y65" s="15"/>
      <c r="Z65" s="15"/>
      <c r="AA65" s="15"/>
    </row>
    <row r="66" spans="1:27" ht="15" customHeight="1">
      <c r="A66" s="273"/>
      <c r="B66" s="76" t="s">
        <v>1774</v>
      </c>
      <c r="C66" s="20"/>
      <c r="D66" s="20"/>
      <c r="E66" s="20"/>
      <c r="F66" s="20"/>
      <c r="G66" s="20"/>
      <c r="H66" s="35" t="s">
        <v>30</v>
      </c>
      <c r="I66" s="20"/>
      <c r="J66" s="20"/>
      <c r="K66" s="20"/>
      <c r="L66" s="20"/>
      <c r="M66" s="20"/>
      <c r="N66" s="20"/>
      <c r="O66" s="20"/>
      <c r="P66" s="35"/>
      <c r="Q66" s="20"/>
      <c r="R66" s="15"/>
      <c r="S66" s="15"/>
      <c r="T66" s="15"/>
      <c r="U66" s="15"/>
      <c r="V66" s="15"/>
      <c r="W66" s="15"/>
      <c r="X66" s="15"/>
      <c r="Y66" s="15"/>
      <c r="Z66" s="15"/>
      <c r="AA66" s="15"/>
    </row>
    <row r="67" spans="1:27" ht="12.75">
      <c r="A67" s="273"/>
      <c r="B67" s="76" t="s">
        <v>78</v>
      </c>
      <c r="C67" s="20"/>
      <c r="D67" s="20"/>
      <c r="E67" s="20"/>
      <c r="F67" s="20"/>
      <c r="G67" s="20"/>
      <c r="H67" s="38" t="s">
        <v>34</v>
      </c>
      <c r="I67" s="20"/>
      <c r="J67" s="20"/>
      <c r="K67" s="20"/>
      <c r="L67" s="20"/>
      <c r="M67" s="20"/>
      <c r="N67" s="20"/>
      <c r="O67" s="20"/>
      <c r="P67" s="35"/>
      <c r="Q67" s="20"/>
      <c r="R67" s="15"/>
      <c r="S67" s="15"/>
      <c r="T67" s="15"/>
      <c r="U67" s="15"/>
      <c r="V67" s="15"/>
      <c r="W67" s="15"/>
      <c r="X67" s="15"/>
      <c r="Y67" s="15"/>
      <c r="Z67" s="15"/>
      <c r="AA67" s="15"/>
    </row>
    <row r="68" spans="1:27" ht="12.75">
      <c r="A68" s="273"/>
      <c r="B68" s="76" t="s">
        <v>78</v>
      </c>
      <c r="C68" s="20"/>
      <c r="D68" s="20"/>
      <c r="E68" s="20"/>
      <c r="F68" s="20"/>
      <c r="G68" s="20"/>
      <c r="H68" s="38" t="s">
        <v>35</v>
      </c>
      <c r="I68" s="20"/>
      <c r="J68" s="20"/>
      <c r="K68" s="20"/>
      <c r="L68" s="20"/>
      <c r="M68" s="20"/>
      <c r="N68" s="20"/>
      <c r="O68" s="20"/>
      <c r="P68" s="35"/>
      <c r="Q68" s="20"/>
      <c r="R68" s="15"/>
      <c r="S68" s="15"/>
      <c r="T68" s="15"/>
      <c r="U68" s="15"/>
      <c r="V68" s="15"/>
      <c r="W68" s="15"/>
      <c r="X68" s="15"/>
      <c r="Y68" s="15"/>
      <c r="Z68" s="15"/>
      <c r="AA68" s="15"/>
    </row>
    <row r="69" spans="1:27" ht="18.75" customHeight="1">
      <c r="A69" s="273"/>
      <c r="B69" s="76" t="s">
        <v>78</v>
      </c>
      <c r="C69" s="20" t="s">
        <v>41</v>
      </c>
      <c r="D69" s="20" t="s">
        <v>19</v>
      </c>
      <c r="E69" s="20"/>
      <c r="F69" s="20"/>
      <c r="G69" s="20" t="s">
        <v>1882</v>
      </c>
      <c r="H69" s="38" t="s">
        <v>36</v>
      </c>
      <c r="I69" s="20"/>
      <c r="J69" s="20"/>
      <c r="K69" s="20"/>
      <c r="L69" s="20"/>
      <c r="M69" s="20"/>
      <c r="N69" s="20"/>
      <c r="O69" s="20"/>
      <c r="P69" s="35"/>
      <c r="Q69" s="20"/>
      <c r="R69" s="15"/>
      <c r="S69" s="15"/>
      <c r="T69" s="15"/>
      <c r="U69" s="15"/>
      <c r="V69" s="15"/>
      <c r="W69" s="15"/>
      <c r="X69" s="15"/>
      <c r="Y69" s="15"/>
      <c r="Z69" s="15"/>
      <c r="AA69" s="15"/>
    </row>
    <row r="70" spans="1:27" ht="12.75">
      <c r="A70" s="273"/>
      <c r="B70" s="76" t="s">
        <v>78</v>
      </c>
      <c r="C70" s="20"/>
      <c r="D70" s="20"/>
      <c r="E70" s="20"/>
      <c r="F70" s="20"/>
      <c r="G70" s="20"/>
      <c r="H70" s="38" t="s">
        <v>37</v>
      </c>
      <c r="I70" s="20"/>
      <c r="J70" s="20"/>
      <c r="K70" s="20"/>
      <c r="L70" s="20"/>
      <c r="M70" s="20"/>
      <c r="N70" s="20"/>
      <c r="O70" s="20"/>
      <c r="P70" s="35"/>
      <c r="Q70" s="20"/>
      <c r="R70" s="15"/>
      <c r="S70" s="15"/>
      <c r="T70" s="15"/>
      <c r="U70" s="15"/>
      <c r="V70" s="15"/>
      <c r="W70" s="15"/>
      <c r="X70" s="15"/>
      <c r="Y70" s="15"/>
      <c r="Z70" s="15"/>
      <c r="AA70" s="15"/>
    </row>
    <row r="71" spans="1:27" ht="12.75">
      <c r="A71" s="274"/>
      <c r="B71" s="76" t="s">
        <v>78</v>
      </c>
      <c r="C71" s="20"/>
      <c r="D71" s="20"/>
      <c r="E71" s="20"/>
      <c r="F71" s="20"/>
      <c r="G71" s="20"/>
      <c r="H71" s="35" t="s">
        <v>38</v>
      </c>
      <c r="I71" s="20"/>
      <c r="J71" s="20"/>
      <c r="K71" s="20"/>
      <c r="L71" s="20"/>
      <c r="M71" s="20"/>
      <c r="N71" s="20"/>
      <c r="O71" s="20"/>
      <c r="P71" s="35"/>
      <c r="Q71" s="20"/>
      <c r="R71" s="15"/>
      <c r="S71" s="15"/>
      <c r="T71" s="15"/>
      <c r="U71" s="15"/>
      <c r="V71" s="15"/>
      <c r="W71" s="15"/>
      <c r="X71" s="15"/>
      <c r="Y71" s="15"/>
      <c r="Z71" s="15"/>
      <c r="AA71" s="15"/>
    </row>
    <row r="72" spans="1:27" ht="12.75">
      <c r="A72" s="272">
        <v>45602</v>
      </c>
      <c r="B72" s="76" t="s">
        <v>640</v>
      </c>
      <c r="C72" s="20"/>
      <c r="D72" s="20"/>
      <c r="E72" s="20"/>
      <c r="F72" s="20"/>
      <c r="G72" s="20"/>
      <c r="H72" s="34" t="s">
        <v>17</v>
      </c>
      <c r="I72" s="20"/>
      <c r="J72" s="20"/>
      <c r="K72" s="20"/>
      <c r="L72" s="20"/>
      <c r="M72" s="20"/>
      <c r="N72" s="20"/>
      <c r="O72" s="20"/>
      <c r="P72" s="20"/>
      <c r="Q72" s="20"/>
      <c r="R72" s="15"/>
      <c r="S72" s="15"/>
      <c r="T72" s="15"/>
      <c r="U72" s="15"/>
      <c r="V72" s="15"/>
      <c r="W72" s="15"/>
      <c r="X72" s="15"/>
      <c r="Y72" s="15"/>
      <c r="Z72" s="15"/>
      <c r="AA72" s="15"/>
    </row>
    <row r="73" spans="1:27" ht="12.75">
      <c r="A73" s="273"/>
      <c r="B73" s="76" t="s">
        <v>640</v>
      </c>
      <c r="C73" s="20"/>
      <c r="D73" s="20"/>
      <c r="E73" s="20"/>
      <c r="F73" s="20"/>
      <c r="G73" s="20"/>
      <c r="H73" s="35" t="s">
        <v>22</v>
      </c>
      <c r="I73" s="20"/>
      <c r="J73" s="20"/>
      <c r="K73" s="20"/>
      <c r="L73" s="20"/>
      <c r="M73" s="20"/>
      <c r="N73" s="20"/>
      <c r="O73" s="20"/>
      <c r="P73" s="20"/>
      <c r="Q73" s="20"/>
      <c r="R73" s="15"/>
      <c r="S73" s="15"/>
      <c r="T73" s="15"/>
      <c r="U73" s="15"/>
      <c r="V73" s="15"/>
      <c r="W73" s="15"/>
      <c r="X73" s="15"/>
      <c r="Y73" s="15"/>
      <c r="Z73" s="15"/>
      <c r="AA73" s="15"/>
    </row>
    <row r="74" spans="1:27" ht="12.75">
      <c r="A74" s="273"/>
      <c r="B74" s="76" t="s">
        <v>640</v>
      </c>
      <c r="C74" s="20"/>
      <c r="D74" s="20"/>
      <c r="E74" s="20"/>
      <c r="F74" s="20"/>
      <c r="G74" s="20"/>
      <c r="H74" s="35" t="s">
        <v>24</v>
      </c>
      <c r="I74" s="20"/>
      <c r="J74" s="20"/>
      <c r="K74" s="20"/>
      <c r="L74" s="20"/>
      <c r="M74" s="20"/>
      <c r="N74" s="20"/>
      <c r="O74" s="20"/>
      <c r="P74" s="20"/>
      <c r="Q74" s="20"/>
      <c r="R74" s="15"/>
      <c r="S74" s="15"/>
      <c r="T74" s="15"/>
      <c r="U74" s="15"/>
      <c r="V74" s="15"/>
      <c r="W74" s="15"/>
      <c r="X74" s="15"/>
      <c r="Y74" s="15"/>
      <c r="Z74" s="15"/>
      <c r="AA74" s="15"/>
    </row>
    <row r="75" spans="1:27" ht="12.75">
      <c r="A75" s="273"/>
      <c r="B75" s="76" t="s">
        <v>640</v>
      </c>
      <c r="C75" s="20"/>
      <c r="D75" s="20"/>
      <c r="E75" s="20"/>
      <c r="F75" s="20"/>
      <c r="G75" s="20"/>
      <c r="H75" s="35" t="s">
        <v>25</v>
      </c>
      <c r="I75" s="20"/>
      <c r="J75" s="20"/>
      <c r="K75" s="20"/>
      <c r="L75" s="20"/>
      <c r="M75" s="20"/>
      <c r="N75" s="20"/>
      <c r="O75" s="20"/>
      <c r="P75" s="20"/>
      <c r="Q75" s="20"/>
      <c r="R75" s="15"/>
      <c r="S75" s="15"/>
      <c r="T75" s="15"/>
      <c r="U75" s="15"/>
      <c r="V75" s="15"/>
      <c r="W75" s="15"/>
      <c r="X75" s="15"/>
      <c r="Y75" s="15"/>
      <c r="Z75" s="15"/>
      <c r="AA75" s="15"/>
    </row>
    <row r="76" spans="1:27" ht="12.75">
      <c r="A76" s="273"/>
      <c r="B76" s="76" t="s">
        <v>640</v>
      </c>
      <c r="C76" s="20"/>
      <c r="D76" s="20"/>
      <c r="E76" s="20"/>
      <c r="F76" s="20"/>
      <c r="G76" s="20"/>
      <c r="H76" s="35" t="s">
        <v>26</v>
      </c>
      <c r="I76" s="20"/>
      <c r="J76" s="20"/>
      <c r="K76" s="20"/>
      <c r="L76" s="20"/>
      <c r="M76" s="20"/>
      <c r="N76" s="20"/>
      <c r="O76" s="20"/>
      <c r="P76" s="20"/>
      <c r="Q76" s="20"/>
      <c r="R76" s="15"/>
      <c r="S76" s="15"/>
      <c r="T76" s="15"/>
      <c r="U76" s="15"/>
      <c r="V76" s="15"/>
      <c r="W76" s="15"/>
      <c r="X76" s="15"/>
      <c r="Y76" s="15"/>
      <c r="Z76" s="15"/>
      <c r="AA76" s="15"/>
    </row>
    <row r="77" spans="1:27" ht="17.25" customHeight="1">
      <c r="A77" s="273"/>
      <c r="B77" s="76" t="s">
        <v>640</v>
      </c>
      <c r="C77" s="20"/>
      <c r="D77" s="20"/>
      <c r="E77" s="20"/>
      <c r="F77" s="20"/>
      <c r="G77" s="20"/>
      <c r="H77" s="35" t="s">
        <v>27</v>
      </c>
      <c r="I77" s="20"/>
      <c r="J77" s="20"/>
      <c r="K77" s="20"/>
      <c r="L77" s="20"/>
      <c r="M77" s="20"/>
      <c r="N77" s="20"/>
      <c r="O77" s="20"/>
      <c r="P77" s="20"/>
      <c r="Q77" s="20"/>
      <c r="R77" s="15"/>
      <c r="S77" s="15"/>
      <c r="T77" s="15"/>
      <c r="U77" s="15"/>
      <c r="V77" s="15"/>
      <c r="W77" s="15"/>
      <c r="X77" s="15"/>
      <c r="Y77" s="15"/>
      <c r="Z77" s="15"/>
      <c r="AA77" s="15"/>
    </row>
    <row r="78" spans="1:27" ht="12.75">
      <c r="A78" s="273"/>
      <c r="B78" s="76" t="s">
        <v>1774</v>
      </c>
      <c r="C78" s="20"/>
      <c r="D78" s="20"/>
      <c r="E78" s="20"/>
      <c r="F78" s="20"/>
      <c r="G78" s="20"/>
      <c r="H78" s="35" t="s">
        <v>28</v>
      </c>
      <c r="I78" s="20"/>
      <c r="J78" s="20"/>
      <c r="K78" s="20"/>
      <c r="L78" s="20"/>
      <c r="M78" s="20"/>
      <c r="N78" s="20"/>
      <c r="O78" s="20"/>
      <c r="P78" s="20"/>
      <c r="Q78" s="20"/>
      <c r="R78" s="15"/>
      <c r="S78" s="15"/>
      <c r="T78" s="15"/>
      <c r="U78" s="15"/>
      <c r="V78" s="15"/>
      <c r="W78" s="15"/>
      <c r="X78" s="15"/>
      <c r="Y78" s="15"/>
      <c r="Z78" s="15"/>
      <c r="AA78" s="15"/>
    </row>
    <row r="79" spans="1:27" ht="12.75">
      <c r="A79" s="273"/>
      <c r="B79" s="76" t="s">
        <v>1774</v>
      </c>
      <c r="C79" s="20"/>
      <c r="D79" s="20"/>
      <c r="E79" s="20"/>
      <c r="F79" s="20"/>
      <c r="G79" s="20"/>
      <c r="H79" s="35" t="s">
        <v>29</v>
      </c>
      <c r="I79" s="20"/>
      <c r="J79" s="20"/>
      <c r="K79" s="20"/>
      <c r="L79" s="20"/>
      <c r="M79" s="20"/>
      <c r="N79" s="20"/>
      <c r="O79" s="20"/>
      <c r="P79" s="20"/>
      <c r="Q79" s="20"/>
      <c r="R79" s="15"/>
      <c r="S79" s="15"/>
      <c r="T79" s="15"/>
      <c r="U79" s="15"/>
      <c r="V79" s="15"/>
      <c r="W79" s="15"/>
      <c r="X79" s="15"/>
      <c r="Y79" s="15"/>
      <c r="Z79" s="15"/>
      <c r="AA79" s="15"/>
    </row>
    <row r="80" spans="1:27" ht="12.75">
      <c r="A80" s="273"/>
      <c r="B80" s="76" t="s">
        <v>1774</v>
      </c>
      <c r="C80" s="20"/>
      <c r="D80" s="20"/>
      <c r="E80" s="20"/>
      <c r="F80" s="20"/>
      <c r="G80" s="20"/>
      <c r="H80" s="35" t="s">
        <v>30</v>
      </c>
      <c r="I80" s="20"/>
      <c r="J80" s="20"/>
      <c r="K80" s="20"/>
      <c r="L80" s="20"/>
      <c r="M80" s="20"/>
      <c r="N80" s="20"/>
      <c r="O80" s="20"/>
      <c r="P80" s="20"/>
      <c r="Q80" s="20"/>
      <c r="R80" s="15"/>
      <c r="S80" s="15"/>
      <c r="T80" s="15"/>
      <c r="U80" s="15"/>
      <c r="V80" s="15"/>
      <c r="W80" s="15"/>
      <c r="X80" s="15"/>
      <c r="Y80" s="15"/>
      <c r="Z80" s="15"/>
      <c r="AA80" s="15"/>
    </row>
    <row r="81" spans="1:27" ht="15.75" customHeight="1">
      <c r="A81" s="273"/>
      <c r="B81" s="76" t="s">
        <v>78</v>
      </c>
      <c r="C81" s="20" t="s">
        <v>41</v>
      </c>
      <c r="D81" s="20" t="s">
        <v>19</v>
      </c>
      <c r="E81" s="20"/>
      <c r="F81" s="20"/>
      <c r="G81" s="65" t="s">
        <v>1883</v>
      </c>
      <c r="H81" s="38" t="s">
        <v>34</v>
      </c>
      <c r="I81" s="20"/>
      <c r="J81" s="20"/>
      <c r="K81" s="20"/>
      <c r="L81" s="20"/>
      <c r="M81" s="20"/>
      <c r="N81" s="20"/>
      <c r="O81" s="20"/>
      <c r="P81" s="20"/>
      <c r="Q81" s="20"/>
      <c r="R81" s="15"/>
      <c r="S81" s="15"/>
      <c r="T81" s="15"/>
      <c r="U81" s="15"/>
      <c r="V81" s="15"/>
      <c r="W81" s="15"/>
      <c r="X81" s="15"/>
      <c r="Y81" s="15"/>
      <c r="Z81" s="15"/>
      <c r="AA81" s="15"/>
    </row>
    <row r="82" spans="1:27" ht="12.75">
      <c r="A82" s="273"/>
      <c r="B82" s="76" t="s">
        <v>78</v>
      </c>
      <c r="C82" s="20"/>
      <c r="D82" s="20"/>
      <c r="E82" s="20"/>
      <c r="F82" s="20"/>
      <c r="G82" s="20"/>
      <c r="H82" s="38" t="s">
        <v>35</v>
      </c>
      <c r="I82" s="20"/>
      <c r="J82" s="20"/>
      <c r="K82" s="20"/>
      <c r="L82" s="20"/>
      <c r="M82" s="20"/>
      <c r="N82" s="20"/>
      <c r="O82" s="20"/>
      <c r="P82" s="20"/>
      <c r="Q82" s="20"/>
      <c r="R82" s="15"/>
      <c r="S82" s="15"/>
      <c r="T82" s="15"/>
      <c r="U82" s="15"/>
      <c r="V82" s="15"/>
      <c r="W82" s="15"/>
      <c r="X82" s="15"/>
      <c r="Y82" s="15"/>
      <c r="Z82" s="15"/>
      <c r="AA82" s="15"/>
    </row>
    <row r="83" spans="1:27" ht="17.25" customHeight="1">
      <c r="A83" s="273"/>
      <c r="B83" s="76" t="s">
        <v>78</v>
      </c>
      <c r="C83" s="20"/>
      <c r="D83" s="20"/>
      <c r="E83" s="20"/>
      <c r="F83" s="20"/>
      <c r="G83" s="20"/>
      <c r="H83" s="38" t="s">
        <v>36</v>
      </c>
      <c r="I83" s="20"/>
      <c r="J83" s="20"/>
      <c r="K83" s="20"/>
      <c r="L83" s="20"/>
      <c r="M83" s="20"/>
      <c r="N83" s="20"/>
      <c r="O83" s="20"/>
      <c r="P83" s="20"/>
      <c r="Q83" s="20"/>
      <c r="R83" s="15"/>
      <c r="S83" s="15"/>
      <c r="T83" s="15"/>
      <c r="U83" s="15"/>
      <c r="V83" s="15"/>
      <c r="W83" s="15"/>
      <c r="X83" s="15"/>
      <c r="Y83" s="15"/>
      <c r="Z83" s="15"/>
      <c r="AA83" s="15"/>
    </row>
    <row r="84" spans="1:27" ht="18.75" customHeight="1">
      <c r="A84" s="273"/>
      <c r="B84" s="76" t="s">
        <v>78</v>
      </c>
      <c r="C84" s="20" t="s">
        <v>18</v>
      </c>
      <c r="D84" s="20" t="s">
        <v>19</v>
      </c>
      <c r="E84" s="83"/>
      <c r="F84" s="20"/>
      <c r="G84" s="20" t="s">
        <v>1884</v>
      </c>
      <c r="H84" s="38" t="s">
        <v>37</v>
      </c>
      <c r="I84" s="20"/>
      <c r="J84" s="20"/>
      <c r="K84" s="20"/>
      <c r="L84" s="20"/>
      <c r="M84" s="20"/>
      <c r="N84" s="20"/>
      <c r="O84" s="20"/>
      <c r="P84" s="20"/>
      <c r="Q84" s="20"/>
      <c r="R84" s="15"/>
      <c r="S84" s="15"/>
      <c r="T84" s="15"/>
      <c r="U84" s="15"/>
      <c r="V84" s="15"/>
      <c r="W84" s="15"/>
      <c r="X84" s="15"/>
      <c r="Y84" s="15"/>
      <c r="Z84" s="15"/>
      <c r="AA84" s="15"/>
    </row>
    <row r="85" spans="1:27" ht="12.75">
      <c r="A85" s="274"/>
      <c r="B85" s="76" t="s">
        <v>78</v>
      </c>
      <c r="C85" s="20"/>
      <c r="D85" s="20"/>
      <c r="E85" s="20"/>
      <c r="F85" s="20"/>
      <c r="G85" s="20"/>
      <c r="H85" s="35" t="s">
        <v>38</v>
      </c>
      <c r="I85" s="20"/>
      <c r="J85" s="20"/>
      <c r="K85" s="20"/>
      <c r="L85" s="20"/>
      <c r="M85" s="20"/>
      <c r="N85" s="20"/>
      <c r="O85" s="20"/>
      <c r="P85" s="20"/>
      <c r="Q85" s="20"/>
      <c r="R85" s="15"/>
      <c r="S85" s="15"/>
      <c r="T85" s="15"/>
      <c r="U85" s="15"/>
      <c r="V85" s="15"/>
      <c r="W85" s="15"/>
      <c r="X85" s="15"/>
      <c r="Y85" s="15"/>
      <c r="Z85" s="15"/>
      <c r="AA85" s="15"/>
    </row>
    <row r="86" spans="1:27" ht="12.75">
      <c r="A86" s="272">
        <v>45603</v>
      </c>
      <c r="B86" s="76" t="s">
        <v>640</v>
      </c>
      <c r="C86" s="20"/>
      <c r="D86" s="20"/>
      <c r="E86" s="20"/>
      <c r="F86" s="20"/>
      <c r="G86" s="20"/>
      <c r="H86" s="34" t="s">
        <v>17</v>
      </c>
      <c r="I86" s="20"/>
      <c r="J86" s="20"/>
      <c r="K86" s="20"/>
      <c r="L86" s="20"/>
      <c r="M86" s="20"/>
      <c r="N86" s="20"/>
      <c r="O86" s="20"/>
      <c r="P86" s="20"/>
      <c r="Q86" s="20"/>
      <c r="R86" s="15"/>
      <c r="S86" s="15"/>
      <c r="T86" s="15"/>
      <c r="U86" s="15"/>
      <c r="V86" s="15"/>
      <c r="W86" s="15"/>
      <c r="X86" s="15"/>
      <c r="Y86" s="15"/>
      <c r="Z86" s="15"/>
      <c r="AA86" s="15"/>
    </row>
    <row r="87" spans="1:27" ht="12.75">
      <c r="A87" s="273"/>
      <c r="B87" s="76" t="s">
        <v>640</v>
      </c>
      <c r="C87" s="20"/>
      <c r="D87" s="20"/>
      <c r="E87" s="20"/>
      <c r="F87" s="20"/>
      <c r="G87" s="20"/>
      <c r="H87" s="35" t="s">
        <v>22</v>
      </c>
      <c r="I87" s="20"/>
      <c r="J87" s="20"/>
      <c r="K87" s="20"/>
      <c r="L87" s="20"/>
      <c r="M87" s="20"/>
      <c r="N87" s="20"/>
      <c r="O87" s="20"/>
      <c r="P87" s="20"/>
      <c r="Q87" s="20"/>
      <c r="R87" s="15"/>
      <c r="S87" s="15"/>
      <c r="T87" s="15"/>
      <c r="U87" s="15"/>
      <c r="V87" s="15"/>
      <c r="W87" s="15"/>
      <c r="X87" s="15"/>
      <c r="Y87" s="15"/>
      <c r="Z87" s="15"/>
      <c r="AA87" s="15"/>
    </row>
    <row r="88" spans="1:27" ht="12.75">
      <c r="A88" s="273"/>
      <c r="B88" s="76" t="s">
        <v>640</v>
      </c>
      <c r="C88" s="20"/>
      <c r="D88" s="20"/>
      <c r="E88" s="20"/>
      <c r="F88" s="20"/>
      <c r="G88" s="20"/>
      <c r="H88" s="35" t="s">
        <v>24</v>
      </c>
      <c r="I88" s="20"/>
      <c r="J88" s="20"/>
      <c r="K88" s="20"/>
      <c r="L88" s="20"/>
      <c r="M88" s="20"/>
      <c r="N88" s="20"/>
      <c r="O88" s="20"/>
      <c r="P88" s="20"/>
      <c r="Q88" s="20"/>
      <c r="R88" s="15"/>
      <c r="S88" s="15"/>
      <c r="T88" s="15"/>
      <c r="U88" s="15"/>
      <c r="V88" s="15"/>
      <c r="W88" s="15"/>
      <c r="X88" s="15"/>
      <c r="Y88" s="15"/>
      <c r="Z88" s="15"/>
      <c r="AA88" s="15"/>
    </row>
    <row r="89" spans="1:27" ht="12.75">
      <c r="A89" s="273"/>
      <c r="B89" s="76" t="s">
        <v>640</v>
      </c>
      <c r="C89" s="20"/>
      <c r="D89" s="20"/>
      <c r="E89" s="20"/>
      <c r="F89" s="20"/>
      <c r="G89" s="20"/>
      <c r="H89" s="35" t="s">
        <v>25</v>
      </c>
      <c r="I89" s="20"/>
      <c r="J89" s="20"/>
      <c r="K89" s="20"/>
      <c r="L89" s="20"/>
      <c r="M89" s="20"/>
      <c r="N89" s="20"/>
      <c r="O89" s="20"/>
      <c r="P89" s="20"/>
      <c r="Q89" s="20"/>
      <c r="R89" s="15"/>
      <c r="S89" s="15"/>
      <c r="T89" s="15"/>
      <c r="U89" s="15"/>
      <c r="V89" s="15"/>
      <c r="W89" s="15"/>
      <c r="X89" s="15"/>
      <c r="Y89" s="15"/>
      <c r="Z89" s="15"/>
      <c r="AA89" s="15"/>
    </row>
    <row r="90" spans="1:27" ht="12.75">
      <c r="A90" s="273"/>
      <c r="B90" s="76" t="s">
        <v>1774</v>
      </c>
      <c r="C90" s="20"/>
      <c r="D90" s="20"/>
      <c r="E90" s="20"/>
      <c r="F90" s="20"/>
      <c r="G90" s="20"/>
      <c r="H90" s="35" t="s">
        <v>26</v>
      </c>
      <c r="I90" s="20"/>
      <c r="J90" s="20"/>
      <c r="K90" s="20"/>
      <c r="L90" s="20"/>
      <c r="M90" s="20"/>
      <c r="N90" s="20"/>
      <c r="O90" s="20"/>
      <c r="P90" s="20"/>
      <c r="Q90" s="20"/>
      <c r="R90" s="15"/>
      <c r="S90" s="15"/>
      <c r="T90" s="15"/>
      <c r="U90" s="15"/>
      <c r="V90" s="15"/>
      <c r="W90" s="15"/>
      <c r="X90" s="15"/>
      <c r="Y90" s="15"/>
      <c r="Z90" s="15"/>
      <c r="AA90" s="15"/>
    </row>
    <row r="91" spans="1:27" ht="12.75">
      <c r="A91" s="273"/>
      <c r="B91" s="76" t="s">
        <v>1774</v>
      </c>
      <c r="C91" s="20"/>
      <c r="D91" s="20"/>
      <c r="E91" s="20"/>
      <c r="F91" s="20"/>
      <c r="G91" s="20"/>
      <c r="H91" s="35" t="s">
        <v>27</v>
      </c>
      <c r="I91" s="20"/>
      <c r="J91" s="20"/>
      <c r="K91" s="20"/>
      <c r="L91" s="20"/>
      <c r="M91" s="20"/>
      <c r="N91" s="20"/>
      <c r="O91" s="20"/>
      <c r="P91" s="20"/>
      <c r="Q91" s="20"/>
      <c r="R91" s="15"/>
      <c r="S91" s="15"/>
      <c r="T91" s="15"/>
      <c r="U91" s="15"/>
      <c r="V91" s="15"/>
      <c r="W91" s="15"/>
      <c r="X91" s="15"/>
      <c r="Y91" s="15"/>
      <c r="Z91" s="15"/>
      <c r="AA91" s="15"/>
    </row>
    <row r="92" spans="1:27" ht="12.75">
      <c r="A92" s="273"/>
      <c r="B92" s="76" t="s">
        <v>1774</v>
      </c>
      <c r="C92" s="20"/>
      <c r="D92" s="20"/>
      <c r="E92" s="20"/>
      <c r="F92" s="20"/>
      <c r="G92" s="20"/>
      <c r="H92" s="35" t="s">
        <v>28</v>
      </c>
      <c r="I92" s="20"/>
      <c r="J92" s="20"/>
      <c r="K92" s="20"/>
      <c r="L92" s="20"/>
      <c r="M92" s="20"/>
      <c r="N92" s="20"/>
      <c r="O92" s="20"/>
      <c r="P92" s="20"/>
      <c r="Q92" s="20"/>
      <c r="R92" s="15"/>
      <c r="S92" s="15"/>
      <c r="T92" s="15"/>
      <c r="U92" s="15"/>
      <c r="V92" s="15"/>
      <c r="W92" s="15"/>
      <c r="X92" s="15"/>
      <c r="Y92" s="15"/>
      <c r="Z92" s="15"/>
      <c r="AA92" s="15"/>
    </row>
    <row r="93" spans="1:27" ht="14.25">
      <c r="A93" s="273"/>
      <c r="B93" s="76" t="s">
        <v>1774</v>
      </c>
      <c r="C93" s="20"/>
      <c r="D93" s="20"/>
      <c r="E93" s="20"/>
      <c r="F93" s="78"/>
      <c r="G93" s="78"/>
      <c r="H93" s="35" t="s">
        <v>29</v>
      </c>
      <c r="I93" s="20"/>
      <c r="J93" s="20"/>
      <c r="K93" s="20"/>
      <c r="L93" s="20"/>
      <c r="M93" s="20"/>
      <c r="N93" s="20"/>
      <c r="O93" s="20"/>
      <c r="P93" s="20"/>
      <c r="Q93" s="20"/>
      <c r="R93" s="15"/>
      <c r="S93" s="15"/>
      <c r="T93" s="15"/>
      <c r="U93" s="15"/>
      <c r="V93" s="15"/>
      <c r="W93" s="15"/>
      <c r="X93" s="15"/>
      <c r="Y93" s="15"/>
      <c r="Z93" s="15"/>
      <c r="AA93" s="15"/>
    </row>
    <row r="94" spans="1:27" ht="12.75">
      <c r="A94" s="273"/>
      <c r="B94" s="76" t="s">
        <v>1774</v>
      </c>
      <c r="C94" s="20"/>
      <c r="D94" s="20"/>
      <c r="E94" s="20"/>
      <c r="F94" s="20"/>
      <c r="G94" s="20"/>
      <c r="H94" s="35" t="s">
        <v>30</v>
      </c>
      <c r="I94" s="20"/>
      <c r="J94" s="20"/>
      <c r="K94" s="20"/>
      <c r="L94" s="20"/>
      <c r="M94" s="20"/>
      <c r="N94" s="20"/>
      <c r="O94" s="20"/>
      <c r="P94" s="20"/>
      <c r="Q94" s="20"/>
      <c r="R94" s="15"/>
      <c r="S94" s="15"/>
      <c r="T94" s="15"/>
      <c r="U94" s="15"/>
      <c r="V94" s="15"/>
      <c r="W94" s="15"/>
      <c r="X94" s="15"/>
      <c r="Y94" s="15"/>
      <c r="Z94" s="15"/>
      <c r="AA94" s="15"/>
    </row>
    <row r="95" spans="1:27" ht="12.75">
      <c r="A95" s="273"/>
      <c r="B95" s="76" t="s">
        <v>78</v>
      </c>
      <c r="C95" s="20"/>
      <c r="D95" s="20"/>
      <c r="E95" s="20"/>
      <c r="F95" s="20"/>
      <c r="G95" s="20"/>
      <c r="H95" s="38" t="s">
        <v>34</v>
      </c>
      <c r="I95" s="20"/>
      <c r="J95" s="20"/>
      <c r="K95" s="20"/>
      <c r="L95" s="20"/>
      <c r="M95" s="20"/>
      <c r="N95" s="20"/>
      <c r="O95" s="20"/>
      <c r="P95" s="20"/>
      <c r="Q95" s="20"/>
      <c r="R95" s="15"/>
      <c r="S95" s="15"/>
      <c r="T95" s="15"/>
      <c r="U95" s="15"/>
      <c r="V95" s="15"/>
      <c r="W95" s="15"/>
      <c r="X95" s="15"/>
      <c r="Y95" s="15"/>
      <c r="Z95" s="15"/>
      <c r="AA95" s="15"/>
    </row>
    <row r="96" spans="1:27" ht="12.75">
      <c r="A96" s="273"/>
      <c r="B96" s="76" t="s">
        <v>78</v>
      </c>
      <c r="C96" s="20"/>
      <c r="D96" s="20"/>
      <c r="E96" s="20"/>
      <c r="F96" s="20"/>
      <c r="G96" s="20"/>
      <c r="H96" s="38" t="s">
        <v>35</v>
      </c>
      <c r="I96" s="20"/>
      <c r="J96" s="20"/>
      <c r="K96" s="20"/>
      <c r="L96" s="20"/>
      <c r="M96" s="20"/>
      <c r="N96" s="20"/>
      <c r="O96" s="20"/>
      <c r="P96" s="20"/>
      <c r="Q96" s="20"/>
      <c r="R96" s="15"/>
      <c r="S96" s="15"/>
      <c r="T96" s="15"/>
      <c r="U96" s="15"/>
      <c r="V96" s="15"/>
      <c r="W96" s="15"/>
      <c r="X96" s="15"/>
      <c r="Y96" s="15"/>
      <c r="Z96" s="15"/>
      <c r="AA96" s="15"/>
    </row>
    <row r="97" spans="1:27" ht="12.75">
      <c r="A97" s="273"/>
      <c r="B97" s="76" t="s">
        <v>78</v>
      </c>
      <c r="C97" s="20"/>
      <c r="D97" s="20"/>
      <c r="E97" s="20"/>
      <c r="F97" s="20"/>
      <c r="G97" s="20"/>
      <c r="H97" s="38" t="s">
        <v>36</v>
      </c>
      <c r="I97" s="20"/>
      <c r="J97" s="20"/>
      <c r="K97" s="20"/>
      <c r="L97" s="20"/>
      <c r="M97" s="20"/>
      <c r="N97" s="20"/>
      <c r="O97" s="20"/>
      <c r="P97" s="20"/>
      <c r="Q97" s="20"/>
      <c r="R97" s="15"/>
      <c r="S97" s="15"/>
      <c r="T97" s="15"/>
      <c r="U97" s="15"/>
      <c r="V97" s="15"/>
      <c r="W97" s="15"/>
      <c r="X97" s="15"/>
      <c r="Y97" s="15"/>
      <c r="Z97" s="15"/>
      <c r="AA97" s="15"/>
    </row>
    <row r="98" spans="1:27" ht="12.75">
      <c r="A98" s="273"/>
      <c r="B98" s="76" t="s">
        <v>78</v>
      </c>
      <c r="C98" s="20"/>
      <c r="D98" s="20"/>
      <c r="E98" s="20"/>
      <c r="F98" s="20"/>
      <c r="G98" s="20"/>
      <c r="H98" s="38" t="s">
        <v>37</v>
      </c>
      <c r="I98" s="20"/>
      <c r="J98" s="20"/>
      <c r="K98" s="20"/>
      <c r="L98" s="20"/>
      <c r="M98" s="20"/>
      <c r="N98" s="20"/>
      <c r="O98" s="20"/>
      <c r="P98" s="20"/>
      <c r="Q98" s="20"/>
      <c r="R98" s="15"/>
      <c r="S98" s="15"/>
      <c r="T98" s="15"/>
      <c r="U98" s="15"/>
      <c r="V98" s="15"/>
      <c r="W98" s="15"/>
      <c r="X98" s="15"/>
      <c r="Y98" s="15"/>
      <c r="Z98" s="15"/>
      <c r="AA98" s="15"/>
    </row>
    <row r="99" spans="1:27" ht="12.75">
      <c r="A99" s="274"/>
      <c r="B99" s="76" t="s">
        <v>78</v>
      </c>
      <c r="C99" s="20"/>
      <c r="D99" s="20"/>
      <c r="E99" s="20"/>
      <c r="F99" s="20"/>
      <c r="G99" s="20"/>
      <c r="H99" s="35" t="s">
        <v>38</v>
      </c>
      <c r="I99" s="20"/>
      <c r="J99" s="20"/>
      <c r="K99" s="20"/>
      <c r="L99" s="20"/>
      <c r="M99" s="20"/>
      <c r="N99" s="20"/>
      <c r="O99" s="20"/>
      <c r="P99" s="20"/>
      <c r="Q99" s="20"/>
      <c r="R99" s="15"/>
      <c r="S99" s="15"/>
      <c r="T99" s="15"/>
      <c r="U99" s="15"/>
      <c r="V99" s="15"/>
      <c r="W99" s="15"/>
      <c r="X99" s="15"/>
      <c r="Y99" s="15"/>
      <c r="Z99" s="15"/>
      <c r="AA99" s="15"/>
    </row>
    <row r="100" spans="1:27" ht="12.75">
      <c r="A100" s="272">
        <v>45604</v>
      </c>
      <c r="B100" s="76" t="s">
        <v>640</v>
      </c>
      <c r="C100" s="20"/>
      <c r="D100" s="20"/>
      <c r="E100" s="20"/>
      <c r="F100" s="20"/>
      <c r="G100" s="20"/>
      <c r="H100" s="34" t="s">
        <v>17</v>
      </c>
      <c r="I100" s="20"/>
      <c r="J100" s="20"/>
      <c r="K100" s="20"/>
      <c r="L100" s="20"/>
      <c r="M100" s="20"/>
      <c r="N100" s="20"/>
      <c r="O100" s="20"/>
      <c r="P100" s="20"/>
      <c r="Q100" s="20"/>
      <c r="R100" s="15"/>
      <c r="S100" s="15"/>
      <c r="T100" s="15"/>
      <c r="U100" s="15"/>
      <c r="V100" s="15"/>
      <c r="W100" s="15"/>
      <c r="X100" s="15"/>
      <c r="Y100" s="15"/>
      <c r="Z100" s="15"/>
      <c r="AA100" s="15"/>
    </row>
    <row r="101" spans="1:27" ht="17.25" customHeight="1">
      <c r="A101" s="273"/>
      <c r="B101" s="76" t="s">
        <v>640</v>
      </c>
      <c r="C101" s="20" t="s">
        <v>41</v>
      </c>
      <c r="D101" s="20" t="s">
        <v>19</v>
      </c>
      <c r="E101" s="20"/>
      <c r="F101" s="20"/>
      <c r="G101" s="20" t="s">
        <v>1885</v>
      </c>
      <c r="H101" s="35" t="s">
        <v>22</v>
      </c>
      <c r="I101" s="20"/>
      <c r="J101" s="20"/>
      <c r="K101" s="20"/>
      <c r="L101" s="20"/>
      <c r="M101" s="20"/>
      <c r="N101" s="20"/>
      <c r="O101" s="20"/>
      <c r="P101" s="20"/>
      <c r="Q101" s="20"/>
      <c r="R101" s="15"/>
      <c r="S101" s="15"/>
      <c r="T101" s="15"/>
      <c r="U101" s="15"/>
      <c r="V101" s="15"/>
      <c r="W101" s="15"/>
      <c r="X101" s="15"/>
      <c r="Y101" s="15"/>
      <c r="Z101" s="15"/>
      <c r="AA101" s="15"/>
    </row>
    <row r="102" spans="1:27" ht="17.25" customHeight="1">
      <c r="A102" s="273"/>
      <c r="B102" s="76" t="s">
        <v>640</v>
      </c>
      <c r="C102" s="20"/>
      <c r="D102" s="20"/>
      <c r="E102" s="20"/>
      <c r="F102" s="20"/>
      <c r="G102" s="20"/>
      <c r="H102" s="35" t="s">
        <v>24</v>
      </c>
      <c r="I102" s="20"/>
      <c r="J102" s="20"/>
      <c r="K102" s="20"/>
      <c r="L102" s="20"/>
      <c r="M102" s="20"/>
      <c r="N102" s="20"/>
      <c r="O102" s="20"/>
      <c r="P102" s="20"/>
      <c r="Q102" s="20"/>
      <c r="R102" s="15"/>
      <c r="S102" s="15"/>
      <c r="T102" s="15"/>
      <c r="U102" s="15"/>
      <c r="V102" s="15"/>
      <c r="W102" s="15"/>
      <c r="X102" s="15"/>
      <c r="Y102" s="15"/>
      <c r="Z102" s="15"/>
      <c r="AA102" s="15"/>
    </row>
    <row r="103" spans="1:27" ht="14.25">
      <c r="A103" s="273"/>
      <c r="B103" s="76" t="s">
        <v>640</v>
      </c>
      <c r="C103" s="20"/>
      <c r="D103" s="20"/>
      <c r="E103" s="78"/>
      <c r="F103" s="88"/>
      <c r="G103" s="78"/>
      <c r="H103" s="35" t="s">
        <v>25</v>
      </c>
      <c r="I103" s="20"/>
      <c r="J103" s="20"/>
      <c r="K103" s="20"/>
      <c r="L103" s="20"/>
      <c r="M103" s="20"/>
      <c r="N103" s="20"/>
      <c r="O103" s="20"/>
      <c r="P103" s="20"/>
      <c r="Q103" s="20"/>
      <c r="R103" s="15"/>
      <c r="S103" s="15"/>
      <c r="T103" s="15"/>
      <c r="U103" s="15"/>
      <c r="V103" s="15"/>
      <c r="W103" s="15"/>
      <c r="X103" s="15"/>
      <c r="Y103" s="15"/>
      <c r="Z103" s="15"/>
      <c r="AA103" s="15"/>
    </row>
    <row r="104" spans="1:27" ht="12.75">
      <c r="A104" s="273"/>
      <c r="B104" s="76" t="s">
        <v>640</v>
      </c>
      <c r="C104" s="20"/>
      <c r="D104" s="20"/>
      <c r="E104" s="20"/>
      <c r="F104" s="20"/>
      <c r="G104" s="20"/>
      <c r="H104" s="35" t="s">
        <v>26</v>
      </c>
      <c r="I104" s="20"/>
      <c r="J104" s="20"/>
      <c r="K104" s="20"/>
      <c r="L104" s="20"/>
      <c r="M104" s="20"/>
      <c r="N104" s="20"/>
      <c r="O104" s="20"/>
      <c r="P104" s="20"/>
      <c r="Q104" s="20"/>
      <c r="R104" s="15"/>
      <c r="S104" s="15"/>
      <c r="T104" s="15"/>
      <c r="U104" s="15"/>
      <c r="V104" s="15"/>
      <c r="W104" s="15"/>
      <c r="X104" s="15"/>
      <c r="Y104" s="15"/>
      <c r="Z104" s="15"/>
      <c r="AA104" s="15"/>
    </row>
    <row r="105" spans="1:27" ht="12.75">
      <c r="A105" s="273"/>
      <c r="B105" s="76" t="s">
        <v>640</v>
      </c>
      <c r="C105" s="20"/>
      <c r="D105" s="20"/>
      <c r="E105" s="20"/>
      <c r="F105" s="20"/>
      <c r="G105" s="20"/>
      <c r="H105" s="35" t="s">
        <v>27</v>
      </c>
      <c r="I105" s="20"/>
      <c r="J105" s="20"/>
      <c r="K105" s="20"/>
      <c r="L105" s="20"/>
      <c r="M105" s="20"/>
      <c r="N105" s="20"/>
      <c r="O105" s="20"/>
      <c r="P105" s="20"/>
      <c r="Q105" s="20"/>
      <c r="R105" s="15"/>
      <c r="S105" s="15"/>
      <c r="T105" s="15"/>
      <c r="U105" s="15"/>
      <c r="V105" s="15"/>
      <c r="W105" s="15"/>
      <c r="X105" s="15"/>
      <c r="Y105" s="15"/>
      <c r="Z105" s="15"/>
      <c r="AA105" s="15"/>
    </row>
    <row r="106" spans="1:27" ht="12.75">
      <c r="A106" s="273"/>
      <c r="B106" s="76" t="s">
        <v>1774</v>
      </c>
      <c r="C106" s="20"/>
      <c r="D106" s="20"/>
      <c r="E106" s="20"/>
      <c r="F106" s="20"/>
      <c r="G106" s="20"/>
      <c r="H106" s="35" t="s">
        <v>28</v>
      </c>
      <c r="I106" s="20"/>
      <c r="J106" s="20"/>
      <c r="K106" s="20"/>
      <c r="L106" s="20"/>
      <c r="M106" s="20"/>
      <c r="N106" s="20"/>
      <c r="O106" s="20"/>
      <c r="P106" s="20"/>
      <c r="Q106" s="20"/>
      <c r="R106" s="15"/>
      <c r="S106" s="15"/>
      <c r="T106" s="15"/>
      <c r="U106" s="15"/>
      <c r="V106" s="15"/>
      <c r="W106" s="15"/>
      <c r="X106" s="15"/>
      <c r="Y106" s="15"/>
      <c r="Z106" s="15"/>
      <c r="AA106" s="15"/>
    </row>
    <row r="107" spans="1:27" ht="12.75">
      <c r="A107" s="273"/>
      <c r="B107" s="76" t="s">
        <v>1774</v>
      </c>
      <c r="C107" s="20"/>
      <c r="D107" s="20"/>
      <c r="E107" s="20"/>
      <c r="F107" s="20"/>
      <c r="G107" s="20"/>
      <c r="H107" s="35" t="s">
        <v>29</v>
      </c>
      <c r="I107" s="20"/>
      <c r="J107" s="20"/>
      <c r="K107" s="20"/>
      <c r="L107" s="20"/>
      <c r="M107" s="20"/>
      <c r="N107" s="20"/>
      <c r="O107" s="20"/>
      <c r="P107" s="20"/>
      <c r="Q107" s="20"/>
      <c r="R107" s="15"/>
      <c r="S107" s="15"/>
      <c r="T107" s="15"/>
      <c r="U107" s="15"/>
      <c r="V107" s="15"/>
      <c r="W107" s="15"/>
      <c r="X107" s="15"/>
      <c r="Y107" s="15"/>
      <c r="Z107" s="15"/>
      <c r="AA107" s="15"/>
    </row>
    <row r="108" spans="1:27" ht="12.75">
      <c r="A108" s="273"/>
      <c r="B108" s="76" t="s">
        <v>1774</v>
      </c>
      <c r="C108" s="20"/>
      <c r="D108" s="20"/>
      <c r="E108" s="20"/>
      <c r="F108" s="20"/>
      <c r="G108" s="20"/>
      <c r="H108" s="35" t="s">
        <v>30</v>
      </c>
      <c r="I108" s="20"/>
      <c r="J108" s="20"/>
      <c r="K108" s="20"/>
      <c r="L108" s="20"/>
      <c r="M108" s="20"/>
      <c r="N108" s="20"/>
      <c r="O108" s="20"/>
      <c r="P108" s="20"/>
      <c r="Q108" s="20"/>
      <c r="R108" s="15"/>
      <c r="S108" s="15"/>
      <c r="T108" s="15"/>
      <c r="U108" s="15"/>
      <c r="V108" s="15"/>
      <c r="W108" s="15"/>
      <c r="X108" s="15"/>
      <c r="Y108" s="15"/>
      <c r="Z108" s="15"/>
      <c r="AA108" s="15"/>
    </row>
    <row r="109" spans="1:27" ht="12.75">
      <c r="A109" s="273"/>
      <c r="B109" s="76" t="s">
        <v>78</v>
      </c>
      <c r="C109" s="20"/>
      <c r="D109" s="20"/>
      <c r="E109" s="20"/>
      <c r="F109" s="20"/>
      <c r="G109" s="20"/>
      <c r="H109" s="38" t="s">
        <v>34</v>
      </c>
      <c r="I109" s="20"/>
      <c r="J109" s="20"/>
      <c r="K109" s="20"/>
      <c r="L109" s="20"/>
      <c r="M109" s="20"/>
      <c r="N109" s="20"/>
      <c r="O109" s="20"/>
      <c r="P109" s="20"/>
      <c r="Q109" s="20"/>
      <c r="R109" s="15"/>
      <c r="S109" s="15"/>
      <c r="T109" s="15"/>
      <c r="U109" s="15"/>
      <c r="V109" s="15"/>
      <c r="W109" s="15"/>
      <c r="X109" s="15"/>
      <c r="Y109" s="15"/>
      <c r="Z109" s="15"/>
      <c r="AA109" s="15"/>
    </row>
    <row r="110" spans="1:27" ht="12.75">
      <c r="A110" s="273"/>
      <c r="B110" s="76" t="s">
        <v>78</v>
      </c>
      <c r="C110" s="20"/>
      <c r="D110" s="20"/>
      <c r="E110" s="20"/>
      <c r="F110" s="20"/>
      <c r="G110" s="20"/>
      <c r="H110" s="38" t="s">
        <v>35</v>
      </c>
      <c r="I110" s="20"/>
      <c r="J110" s="20"/>
      <c r="K110" s="20"/>
      <c r="L110" s="20"/>
      <c r="M110" s="20"/>
      <c r="N110" s="20"/>
      <c r="O110" s="20"/>
      <c r="P110" s="20"/>
      <c r="Q110" s="20"/>
      <c r="R110" s="15"/>
      <c r="S110" s="15"/>
      <c r="T110" s="15"/>
      <c r="U110" s="15"/>
      <c r="V110" s="15"/>
      <c r="W110" s="15"/>
      <c r="X110" s="15"/>
      <c r="Y110" s="15"/>
      <c r="Z110" s="15"/>
      <c r="AA110" s="15"/>
    </row>
    <row r="111" spans="1:27" ht="12.75">
      <c r="A111" s="273"/>
      <c r="B111" s="76" t="s">
        <v>78</v>
      </c>
      <c r="C111" s="20"/>
      <c r="D111" s="20"/>
      <c r="E111" s="20"/>
      <c r="F111" s="20"/>
      <c r="G111" s="20"/>
      <c r="H111" s="38" t="s">
        <v>36</v>
      </c>
      <c r="I111" s="20"/>
      <c r="J111" s="20"/>
      <c r="K111" s="20"/>
      <c r="L111" s="20"/>
      <c r="M111" s="20"/>
      <c r="N111" s="20"/>
      <c r="O111" s="20"/>
      <c r="P111" s="20"/>
      <c r="Q111" s="20"/>
      <c r="R111" s="15"/>
      <c r="S111" s="15"/>
      <c r="T111" s="15"/>
      <c r="U111" s="15"/>
      <c r="V111" s="15"/>
      <c r="W111" s="15"/>
      <c r="X111" s="15"/>
      <c r="Y111" s="15"/>
      <c r="Z111" s="15"/>
      <c r="AA111" s="15"/>
    </row>
    <row r="112" spans="1:27" ht="12.75">
      <c r="A112" s="273"/>
      <c r="B112" s="76" t="s">
        <v>78</v>
      </c>
      <c r="C112" s="20"/>
      <c r="D112" s="20"/>
      <c r="E112" s="20"/>
      <c r="F112" s="20"/>
      <c r="G112" s="20"/>
      <c r="H112" s="38" t="s">
        <v>37</v>
      </c>
      <c r="I112" s="20"/>
      <c r="J112" s="20"/>
      <c r="K112" s="20"/>
      <c r="L112" s="20"/>
      <c r="M112" s="20"/>
      <c r="N112" s="20"/>
      <c r="O112" s="20"/>
      <c r="P112" s="20"/>
      <c r="Q112" s="20"/>
      <c r="R112" s="15"/>
      <c r="S112" s="15"/>
      <c r="T112" s="15"/>
      <c r="U112" s="15"/>
      <c r="V112" s="15"/>
      <c r="W112" s="15"/>
      <c r="X112" s="15"/>
      <c r="Y112" s="15"/>
      <c r="Z112" s="15"/>
      <c r="AA112" s="15"/>
    </row>
    <row r="113" spans="1:27" ht="12.75">
      <c r="A113" s="274"/>
      <c r="B113" s="76" t="s">
        <v>78</v>
      </c>
      <c r="C113" s="20"/>
      <c r="D113" s="20"/>
      <c r="E113" s="20"/>
      <c r="F113" s="20"/>
      <c r="G113" s="20"/>
      <c r="H113" s="35" t="s">
        <v>38</v>
      </c>
      <c r="I113" s="20"/>
      <c r="J113" s="20"/>
      <c r="K113" s="20"/>
      <c r="L113" s="20"/>
      <c r="M113" s="20"/>
      <c r="N113" s="20"/>
      <c r="O113" s="20"/>
      <c r="P113" s="20"/>
      <c r="Q113" s="20"/>
      <c r="R113" s="15"/>
      <c r="S113" s="15"/>
      <c r="T113" s="15"/>
      <c r="U113" s="15"/>
      <c r="V113" s="15"/>
      <c r="W113" s="15"/>
      <c r="X113" s="15"/>
      <c r="Y113" s="15"/>
      <c r="Z113" s="15"/>
      <c r="AA113" s="15"/>
    </row>
    <row r="114" spans="1:27" ht="12.75">
      <c r="A114" s="272">
        <v>45605</v>
      </c>
      <c r="B114" s="76" t="s">
        <v>640</v>
      </c>
      <c r="C114" s="20"/>
      <c r="D114" s="20"/>
      <c r="E114" s="20"/>
      <c r="F114" s="20"/>
      <c r="G114" s="20"/>
      <c r="H114" s="34" t="s">
        <v>17</v>
      </c>
      <c r="I114" s="20"/>
      <c r="J114" s="20"/>
      <c r="K114" s="20"/>
      <c r="L114" s="20"/>
      <c r="M114" s="20"/>
      <c r="N114" s="20"/>
      <c r="O114" s="20"/>
      <c r="P114" s="20"/>
      <c r="Q114" s="20"/>
      <c r="R114" s="15"/>
      <c r="S114" s="15"/>
      <c r="T114" s="15"/>
      <c r="U114" s="15"/>
      <c r="V114" s="15"/>
      <c r="W114" s="15"/>
      <c r="X114" s="15"/>
      <c r="Y114" s="15"/>
      <c r="Z114" s="15"/>
      <c r="AA114" s="15"/>
    </row>
    <row r="115" spans="1:27" ht="15.75" customHeight="1">
      <c r="A115" s="273"/>
      <c r="B115" s="76" t="s">
        <v>640</v>
      </c>
      <c r="C115" s="20"/>
      <c r="D115" s="20"/>
      <c r="E115" s="20"/>
      <c r="F115" s="20"/>
      <c r="G115" s="20"/>
      <c r="H115" s="35" t="s">
        <v>22</v>
      </c>
      <c r="I115" s="20"/>
      <c r="J115" s="20"/>
      <c r="K115" s="20"/>
      <c r="L115" s="20"/>
      <c r="M115" s="20"/>
      <c r="N115" s="20"/>
      <c r="O115" s="20"/>
      <c r="P115" s="20"/>
      <c r="Q115" s="20"/>
      <c r="R115" s="15"/>
      <c r="S115" s="15"/>
      <c r="T115" s="15"/>
      <c r="U115" s="15"/>
      <c r="V115" s="15"/>
      <c r="W115" s="15"/>
      <c r="X115" s="15"/>
      <c r="Y115" s="15"/>
      <c r="Z115" s="15"/>
      <c r="AA115" s="15"/>
    </row>
    <row r="116" spans="1:27" ht="12.75">
      <c r="A116" s="273"/>
      <c r="B116" s="76" t="s">
        <v>640</v>
      </c>
      <c r="C116" s="20"/>
      <c r="D116" s="20"/>
      <c r="E116" s="20"/>
      <c r="F116" s="20"/>
      <c r="G116" s="20"/>
      <c r="H116" s="35" t="s">
        <v>24</v>
      </c>
      <c r="I116" s="20"/>
      <c r="J116" s="20"/>
      <c r="K116" s="20"/>
      <c r="L116" s="20"/>
      <c r="M116" s="20"/>
      <c r="N116" s="20"/>
      <c r="O116" s="20"/>
      <c r="P116" s="20"/>
      <c r="Q116" s="20"/>
      <c r="R116" s="15"/>
      <c r="S116" s="15"/>
      <c r="T116" s="15"/>
      <c r="U116" s="15"/>
      <c r="V116" s="15"/>
      <c r="W116" s="15"/>
      <c r="X116" s="15"/>
      <c r="Y116" s="15"/>
      <c r="Z116" s="15"/>
      <c r="AA116" s="15"/>
    </row>
    <row r="117" spans="1:27" ht="12.75">
      <c r="A117" s="273"/>
      <c r="B117" s="76" t="s">
        <v>78</v>
      </c>
      <c r="C117" s="20"/>
      <c r="D117" s="20"/>
      <c r="E117" s="20"/>
      <c r="F117" s="20"/>
      <c r="G117" s="20"/>
      <c r="H117" s="35" t="s">
        <v>25</v>
      </c>
      <c r="I117" s="20"/>
      <c r="J117" s="20"/>
      <c r="K117" s="20"/>
      <c r="L117" s="20"/>
      <c r="M117" s="20"/>
      <c r="N117" s="20"/>
      <c r="O117" s="20"/>
      <c r="P117" s="20"/>
      <c r="Q117" s="20"/>
      <c r="R117" s="15"/>
      <c r="S117" s="15"/>
      <c r="T117" s="15"/>
      <c r="U117" s="15"/>
      <c r="V117" s="15"/>
      <c r="W117" s="15"/>
      <c r="X117" s="15"/>
      <c r="Y117" s="15"/>
      <c r="Z117" s="15"/>
      <c r="AA117" s="15"/>
    </row>
    <row r="118" spans="1:27" ht="12.75">
      <c r="A118" s="273"/>
      <c r="B118" s="76" t="s">
        <v>78</v>
      </c>
      <c r="C118" s="20"/>
      <c r="D118" s="20"/>
      <c r="E118" s="20"/>
      <c r="F118" s="20"/>
      <c r="G118" s="20"/>
      <c r="H118" s="35" t="s">
        <v>26</v>
      </c>
      <c r="I118" s="20"/>
      <c r="J118" s="20"/>
      <c r="K118" s="20"/>
      <c r="L118" s="20"/>
      <c r="M118" s="20"/>
      <c r="N118" s="20"/>
      <c r="O118" s="20"/>
      <c r="P118" s="20"/>
      <c r="Q118" s="20"/>
      <c r="R118" s="15"/>
      <c r="S118" s="15"/>
      <c r="T118" s="15"/>
      <c r="U118" s="15"/>
      <c r="V118" s="15"/>
      <c r="W118" s="15"/>
      <c r="X118" s="15"/>
      <c r="Y118" s="15"/>
      <c r="Z118" s="15"/>
      <c r="AA118" s="15"/>
    </row>
    <row r="119" spans="1:27" ht="12.75">
      <c r="A119" s="273"/>
      <c r="B119" s="76" t="s">
        <v>78</v>
      </c>
      <c r="C119" s="20"/>
      <c r="D119" s="20"/>
      <c r="E119" s="20"/>
      <c r="F119" s="20"/>
      <c r="G119" s="20"/>
      <c r="H119" s="35" t="s">
        <v>27</v>
      </c>
      <c r="I119" s="20"/>
      <c r="J119" s="20"/>
      <c r="K119" s="20"/>
      <c r="L119" s="20"/>
      <c r="M119" s="20"/>
      <c r="N119" s="20"/>
      <c r="O119" s="20"/>
      <c r="P119" s="20"/>
      <c r="Q119" s="20"/>
      <c r="R119" s="15"/>
      <c r="S119" s="15"/>
      <c r="T119" s="15"/>
      <c r="U119" s="15"/>
      <c r="V119" s="15"/>
      <c r="W119" s="15"/>
      <c r="X119" s="15"/>
      <c r="Y119" s="15"/>
      <c r="Z119" s="15"/>
      <c r="AA119" s="15"/>
    </row>
    <row r="120" spans="1:27" ht="12.75">
      <c r="A120" s="273"/>
      <c r="B120" s="76" t="s">
        <v>78</v>
      </c>
      <c r="C120" s="20"/>
      <c r="D120" s="20"/>
      <c r="E120" s="20"/>
      <c r="F120" s="20"/>
      <c r="G120" s="20"/>
      <c r="H120" s="35" t="s">
        <v>28</v>
      </c>
      <c r="I120" s="20"/>
      <c r="J120" s="20"/>
      <c r="K120" s="20"/>
      <c r="L120" s="20"/>
      <c r="M120" s="20"/>
      <c r="N120" s="20"/>
      <c r="O120" s="20"/>
      <c r="P120" s="20"/>
      <c r="Q120" s="20"/>
      <c r="R120" s="15"/>
      <c r="S120" s="15"/>
      <c r="T120" s="15"/>
      <c r="U120" s="15"/>
      <c r="V120" s="15"/>
      <c r="W120" s="15"/>
      <c r="X120" s="15"/>
      <c r="Y120" s="15"/>
      <c r="Z120" s="15"/>
      <c r="AA120" s="15"/>
    </row>
    <row r="121" spans="1:27" ht="12.75">
      <c r="A121" s="273"/>
      <c r="B121" s="76" t="s">
        <v>78</v>
      </c>
      <c r="C121" s="20"/>
      <c r="D121" s="20"/>
      <c r="E121" s="47"/>
      <c r="F121" s="47"/>
      <c r="G121" s="47"/>
      <c r="H121" s="35" t="s">
        <v>29</v>
      </c>
      <c r="I121" s="47"/>
      <c r="J121" s="47"/>
      <c r="K121" s="47"/>
      <c r="L121" s="47"/>
      <c r="M121" s="20"/>
      <c r="N121" s="47"/>
      <c r="O121" s="47"/>
      <c r="P121" s="47"/>
      <c r="Q121" s="47"/>
      <c r="R121" s="48"/>
      <c r="S121" s="48"/>
      <c r="T121" s="48"/>
      <c r="U121" s="48"/>
      <c r="V121" s="48"/>
      <c r="W121" s="48"/>
      <c r="X121" s="48"/>
      <c r="Y121" s="48"/>
      <c r="Z121" s="48"/>
      <c r="AA121" s="48"/>
    </row>
    <row r="122" spans="1:27" ht="19.5" customHeight="1">
      <c r="A122" s="273"/>
      <c r="B122" s="76" t="s">
        <v>78</v>
      </c>
      <c r="C122" s="20" t="s">
        <v>41</v>
      </c>
      <c r="D122" s="20" t="s">
        <v>19</v>
      </c>
      <c r="E122" s="20"/>
      <c r="F122" s="20"/>
      <c r="G122" s="20" t="s">
        <v>1886</v>
      </c>
      <c r="H122" s="35" t="s">
        <v>30</v>
      </c>
      <c r="I122" s="20"/>
      <c r="J122" s="20"/>
      <c r="K122" s="20"/>
      <c r="L122" s="20"/>
      <c r="M122" s="20"/>
      <c r="N122" s="20"/>
      <c r="O122" s="20"/>
      <c r="P122" s="20"/>
      <c r="Q122" s="20"/>
      <c r="R122" s="15"/>
      <c r="S122" s="15"/>
      <c r="T122" s="15"/>
      <c r="U122" s="15"/>
      <c r="V122" s="15"/>
      <c r="W122" s="15"/>
      <c r="X122" s="15"/>
      <c r="Y122" s="15"/>
      <c r="Z122" s="15"/>
      <c r="AA122" s="15"/>
    </row>
    <row r="123" spans="1:27" ht="20.25" customHeight="1">
      <c r="A123" s="273"/>
      <c r="B123" s="76" t="s">
        <v>78</v>
      </c>
      <c r="C123" s="20" t="s">
        <v>41</v>
      </c>
      <c r="D123" s="20" t="s">
        <v>19</v>
      </c>
      <c r="E123" s="20"/>
      <c r="F123" s="20"/>
      <c r="G123" s="20" t="s">
        <v>1887</v>
      </c>
      <c r="H123" s="38" t="s">
        <v>34</v>
      </c>
      <c r="I123" s="20"/>
      <c r="J123" s="20"/>
      <c r="K123" s="20"/>
      <c r="L123" s="20"/>
      <c r="M123" s="20"/>
      <c r="N123" s="20"/>
      <c r="O123" s="20"/>
      <c r="P123" s="20"/>
      <c r="Q123" s="20"/>
      <c r="R123" s="15"/>
      <c r="S123" s="15"/>
      <c r="T123" s="15"/>
      <c r="U123" s="15"/>
      <c r="V123" s="15"/>
      <c r="W123" s="15"/>
      <c r="X123" s="15"/>
      <c r="Y123" s="15"/>
      <c r="Z123" s="15"/>
      <c r="AA123" s="15"/>
    </row>
    <row r="124" spans="1:27" ht="17.25" customHeight="1">
      <c r="A124" s="273"/>
      <c r="B124" s="76" t="s">
        <v>78</v>
      </c>
      <c r="C124" s="20" t="s">
        <v>18</v>
      </c>
      <c r="D124" s="20" t="s">
        <v>19</v>
      </c>
      <c r="E124" s="20"/>
      <c r="F124" s="20"/>
      <c r="G124" s="20" t="s">
        <v>1888</v>
      </c>
      <c r="H124" s="38" t="s">
        <v>35</v>
      </c>
      <c r="I124" s="20"/>
      <c r="J124" s="20"/>
      <c r="K124" s="20"/>
      <c r="L124" s="20"/>
      <c r="M124" s="20"/>
      <c r="N124" s="20"/>
      <c r="O124" s="20"/>
      <c r="P124" s="20"/>
      <c r="Q124" s="20"/>
      <c r="R124" s="15"/>
      <c r="S124" s="15"/>
      <c r="T124" s="15"/>
      <c r="U124" s="15"/>
      <c r="V124" s="15"/>
      <c r="W124" s="15"/>
      <c r="X124" s="15"/>
      <c r="Y124" s="15"/>
      <c r="Z124" s="15"/>
      <c r="AA124" s="15"/>
    </row>
    <row r="125" spans="1:27" ht="17.25" customHeight="1">
      <c r="A125" s="273"/>
      <c r="B125" s="76" t="s">
        <v>78</v>
      </c>
      <c r="C125" s="20" t="s">
        <v>18</v>
      </c>
      <c r="D125" s="20" t="s">
        <v>19</v>
      </c>
      <c r="E125" s="20"/>
      <c r="F125" s="20"/>
      <c r="G125" s="20" t="s">
        <v>1889</v>
      </c>
      <c r="H125" s="38" t="s">
        <v>36</v>
      </c>
      <c r="I125" s="20"/>
      <c r="J125" s="20"/>
      <c r="K125" s="20"/>
      <c r="L125" s="20"/>
      <c r="M125" s="20"/>
      <c r="N125" s="20"/>
      <c r="O125" s="20"/>
      <c r="P125" s="20"/>
      <c r="Q125" s="20"/>
      <c r="R125" s="15"/>
      <c r="S125" s="15"/>
      <c r="T125" s="15"/>
      <c r="U125" s="15"/>
      <c r="V125" s="15"/>
      <c r="W125" s="15"/>
      <c r="X125" s="15"/>
      <c r="Y125" s="15"/>
      <c r="Z125" s="15"/>
      <c r="AA125" s="15"/>
    </row>
    <row r="126" spans="1:27" ht="12.75">
      <c r="A126" s="273"/>
      <c r="B126" s="76" t="s">
        <v>78</v>
      </c>
      <c r="C126" s="20"/>
      <c r="D126" s="20"/>
      <c r="E126" s="20"/>
      <c r="F126" s="20"/>
      <c r="G126" s="20"/>
      <c r="H126" s="38" t="s">
        <v>37</v>
      </c>
      <c r="I126" s="20"/>
      <c r="J126" s="20"/>
      <c r="K126" s="20"/>
      <c r="L126" s="20"/>
      <c r="M126" s="20"/>
      <c r="N126" s="20"/>
      <c r="O126" s="20"/>
      <c r="P126" s="20"/>
      <c r="Q126" s="20"/>
      <c r="R126" s="15"/>
      <c r="S126" s="15"/>
      <c r="T126" s="15"/>
      <c r="U126" s="15"/>
      <c r="V126" s="15"/>
      <c r="W126" s="15"/>
      <c r="X126" s="15"/>
      <c r="Y126" s="15"/>
      <c r="Z126" s="15"/>
      <c r="AA126" s="15"/>
    </row>
    <row r="127" spans="1:27" ht="18" customHeight="1">
      <c r="A127" s="274"/>
      <c r="B127" s="76" t="s">
        <v>78</v>
      </c>
      <c r="C127" s="20"/>
      <c r="D127" s="20"/>
      <c r="E127" s="20"/>
      <c r="F127" s="78"/>
      <c r="G127" s="20"/>
      <c r="H127" s="35" t="s">
        <v>38</v>
      </c>
      <c r="I127" s="20"/>
      <c r="J127" s="20"/>
      <c r="K127" s="20"/>
      <c r="L127" s="20"/>
      <c r="M127" s="20"/>
      <c r="N127" s="20"/>
      <c r="O127" s="20"/>
      <c r="P127" s="20"/>
      <c r="Q127" s="20"/>
      <c r="R127" s="15"/>
      <c r="S127" s="15"/>
      <c r="T127" s="15"/>
      <c r="U127" s="15"/>
      <c r="V127" s="15"/>
      <c r="W127" s="15"/>
      <c r="X127" s="15"/>
      <c r="Y127" s="15"/>
      <c r="Z127" s="15"/>
      <c r="AA127" s="15"/>
    </row>
    <row r="128" spans="1:27" ht="12.75">
      <c r="A128" s="272">
        <v>45606</v>
      </c>
      <c r="B128" s="76" t="s">
        <v>640</v>
      </c>
      <c r="C128" s="20"/>
      <c r="D128" s="20"/>
      <c r="E128" s="20"/>
      <c r="F128" s="20"/>
      <c r="G128" s="20"/>
      <c r="H128" s="34" t="s">
        <v>17</v>
      </c>
      <c r="I128" s="20"/>
      <c r="J128" s="20"/>
      <c r="K128" s="20"/>
      <c r="L128" s="20"/>
      <c r="M128" s="20"/>
      <c r="N128" s="20"/>
      <c r="O128" s="20"/>
      <c r="P128" s="20"/>
      <c r="Q128" s="20"/>
      <c r="R128" s="15"/>
      <c r="S128" s="15"/>
      <c r="T128" s="15"/>
      <c r="U128" s="15"/>
      <c r="V128" s="15"/>
      <c r="W128" s="15"/>
      <c r="X128" s="15"/>
      <c r="Y128" s="15"/>
      <c r="Z128" s="15"/>
      <c r="AA128" s="15"/>
    </row>
    <row r="129" spans="1:27" ht="12.75">
      <c r="A129" s="273"/>
      <c r="B129" s="76" t="s">
        <v>640</v>
      </c>
      <c r="C129" s="20"/>
      <c r="D129" s="20"/>
      <c r="E129" s="20"/>
      <c r="F129" s="20"/>
      <c r="G129" s="20"/>
      <c r="H129" s="35" t="s">
        <v>22</v>
      </c>
      <c r="I129" s="20"/>
      <c r="J129" s="20"/>
      <c r="K129" s="20"/>
      <c r="L129" s="20"/>
      <c r="M129" s="20"/>
      <c r="N129" s="20"/>
      <c r="O129" s="20"/>
      <c r="P129" s="20"/>
      <c r="Q129" s="20"/>
      <c r="R129" s="15"/>
      <c r="S129" s="15"/>
      <c r="T129" s="15"/>
      <c r="U129" s="15"/>
      <c r="V129" s="15"/>
      <c r="W129" s="15"/>
      <c r="X129" s="15"/>
      <c r="Y129" s="15"/>
      <c r="Z129" s="15"/>
      <c r="AA129" s="15"/>
    </row>
    <row r="130" spans="1:27" ht="12.75">
      <c r="A130" s="273"/>
      <c r="B130" s="76" t="s">
        <v>640</v>
      </c>
      <c r="C130" s="20"/>
      <c r="D130" s="20"/>
      <c r="E130" s="20"/>
      <c r="F130" s="20"/>
      <c r="G130" s="20"/>
      <c r="H130" s="35" t="s">
        <v>24</v>
      </c>
      <c r="I130" s="20"/>
      <c r="J130" s="20"/>
      <c r="K130" s="20"/>
      <c r="L130" s="20"/>
      <c r="M130" s="20"/>
      <c r="N130" s="20"/>
      <c r="O130" s="20"/>
      <c r="P130" s="20"/>
      <c r="Q130" s="20"/>
      <c r="R130" s="15"/>
      <c r="S130" s="15"/>
      <c r="T130" s="15"/>
      <c r="U130" s="15"/>
      <c r="V130" s="15"/>
      <c r="W130" s="15"/>
      <c r="X130" s="15"/>
      <c r="Y130" s="15"/>
      <c r="Z130" s="15"/>
      <c r="AA130" s="15"/>
    </row>
    <row r="131" spans="1:27" ht="12.75">
      <c r="A131" s="273"/>
      <c r="B131" s="76" t="s">
        <v>522</v>
      </c>
      <c r="C131" s="20"/>
      <c r="D131" s="20"/>
      <c r="E131" s="20"/>
      <c r="F131" s="20"/>
      <c r="G131" s="20"/>
      <c r="H131" s="35" t="s">
        <v>25</v>
      </c>
      <c r="I131" s="20"/>
      <c r="J131" s="20"/>
      <c r="K131" s="20"/>
      <c r="L131" s="20"/>
      <c r="M131" s="20"/>
      <c r="N131" s="20"/>
      <c r="O131" s="20"/>
      <c r="P131" s="20"/>
      <c r="Q131" s="20"/>
      <c r="R131" s="15"/>
      <c r="S131" s="15"/>
      <c r="T131" s="15"/>
      <c r="U131" s="15"/>
      <c r="V131" s="15"/>
      <c r="W131" s="15"/>
      <c r="X131" s="15"/>
      <c r="Y131" s="15"/>
      <c r="Z131" s="15"/>
      <c r="AA131" s="15"/>
    </row>
    <row r="132" spans="1:27" ht="25.5">
      <c r="A132" s="273"/>
      <c r="B132" s="76" t="s">
        <v>522</v>
      </c>
      <c r="C132" s="20" t="s">
        <v>41</v>
      </c>
      <c r="D132" s="20" t="s">
        <v>19</v>
      </c>
      <c r="E132" s="20"/>
      <c r="F132" s="20"/>
      <c r="G132" s="20" t="s">
        <v>1890</v>
      </c>
      <c r="H132" s="35" t="s">
        <v>26</v>
      </c>
      <c r="I132" s="20"/>
      <c r="J132" s="20"/>
      <c r="K132" s="20"/>
      <c r="L132" s="20"/>
      <c r="M132" s="20"/>
      <c r="N132" s="20"/>
      <c r="O132" s="20"/>
      <c r="P132" s="20"/>
      <c r="Q132" s="20"/>
      <c r="R132" s="15"/>
      <c r="S132" s="15"/>
      <c r="T132" s="15"/>
      <c r="U132" s="15"/>
      <c r="V132" s="15"/>
      <c r="W132" s="15"/>
      <c r="X132" s="15"/>
      <c r="Y132" s="15"/>
      <c r="Z132" s="15"/>
      <c r="AA132" s="15"/>
    </row>
    <row r="133" spans="1:27" ht="12.75">
      <c r="A133" s="273"/>
      <c r="B133" s="76" t="s">
        <v>522</v>
      </c>
      <c r="C133" s="20"/>
      <c r="D133" s="20"/>
      <c r="E133" s="20"/>
      <c r="F133" s="20"/>
      <c r="G133" s="20"/>
      <c r="H133" s="35" t="s">
        <v>27</v>
      </c>
      <c r="I133" s="20"/>
      <c r="J133" s="20"/>
      <c r="K133" s="20"/>
      <c r="L133" s="20"/>
      <c r="M133" s="20"/>
      <c r="N133" s="20"/>
      <c r="O133" s="20"/>
      <c r="P133" s="20"/>
      <c r="Q133" s="20"/>
      <c r="R133" s="15"/>
      <c r="S133" s="15"/>
      <c r="T133" s="15"/>
      <c r="U133" s="15"/>
      <c r="V133" s="15"/>
      <c r="W133" s="15"/>
      <c r="X133" s="15"/>
      <c r="Y133" s="15"/>
      <c r="Z133" s="15"/>
      <c r="AA133" s="15"/>
    </row>
    <row r="134" spans="1:27" ht="38.25">
      <c r="A134" s="273"/>
      <c r="B134" s="76" t="s">
        <v>522</v>
      </c>
      <c r="C134" s="20" t="s">
        <v>41</v>
      </c>
      <c r="D134" s="20" t="s">
        <v>19</v>
      </c>
      <c r="E134" s="20"/>
      <c r="F134" s="20"/>
      <c r="G134" s="20" t="s">
        <v>1891</v>
      </c>
      <c r="H134" s="35" t="s">
        <v>28</v>
      </c>
      <c r="I134" s="20"/>
      <c r="J134" s="20"/>
      <c r="K134" s="20"/>
      <c r="L134" s="20"/>
      <c r="M134" s="20"/>
      <c r="N134" s="20"/>
      <c r="O134" s="20"/>
      <c r="P134" s="20"/>
      <c r="Q134" s="20"/>
      <c r="R134" s="15"/>
      <c r="S134" s="15"/>
      <c r="T134" s="15"/>
      <c r="U134" s="15"/>
      <c r="V134" s="15"/>
      <c r="W134" s="15"/>
      <c r="X134" s="15"/>
      <c r="Y134" s="15"/>
      <c r="Z134" s="15"/>
      <c r="AA134" s="15"/>
    </row>
    <row r="135" spans="1:27" ht="12.75">
      <c r="A135" s="273"/>
      <c r="B135" s="76" t="s">
        <v>522</v>
      </c>
      <c r="C135" s="20" t="s">
        <v>68</v>
      </c>
      <c r="D135" s="20" t="s">
        <v>19</v>
      </c>
      <c r="E135" s="20"/>
      <c r="F135" s="20"/>
      <c r="G135" s="20"/>
      <c r="H135" s="35" t="s">
        <v>29</v>
      </c>
      <c r="I135" s="20"/>
      <c r="J135" s="20"/>
      <c r="K135" s="20"/>
      <c r="L135" s="20"/>
      <c r="M135" s="20"/>
      <c r="N135" s="20"/>
      <c r="O135" s="20"/>
      <c r="P135" s="20"/>
      <c r="Q135" s="20"/>
      <c r="R135" s="15"/>
      <c r="S135" s="15"/>
      <c r="T135" s="15"/>
      <c r="U135" s="15"/>
      <c r="V135" s="15"/>
      <c r="W135" s="15"/>
      <c r="X135" s="15"/>
      <c r="Y135" s="15"/>
      <c r="Z135" s="15"/>
      <c r="AA135" s="15"/>
    </row>
    <row r="136" spans="1:27" ht="12.75">
      <c r="A136" s="273"/>
      <c r="B136" s="76" t="s">
        <v>522</v>
      </c>
      <c r="C136" s="20"/>
      <c r="D136" s="20"/>
      <c r="E136" s="20"/>
      <c r="F136" s="20"/>
      <c r="G136" s="20"/>
      <c r="H136" s="35" t="s">
        <v>30</v>
      </c>
      <c r="I136" s="20"/>
      <c r="J136" s="20"/>
      <c r="K136" s="20"/>
      <c r="L136" s="20"/>
      <c r="M136" s="20"/>
      <c r="N136" s="20"/>
      <c r="O136" s="20"/>
      <c r="P136" s="20"/>
      <c r="Q136" s="20"/>
      <c r="R136" s="15"/>
      <c r="S136" s="15"/>
      <c r="T136" s="15"/>
      <c r="U136" s="15"/>
      <c r="V136" s="15"/>
      <c r="W136" s="15"/>
      <c r="X136" s="15"/>
      <c r="Y136" s="15"/>
      <c r="Z136" s="15"/>
      <c r="AA136" s="15"/>
    </row>
    <row r="137" spans="1:27" ht="12.75">
      <c r="A137" s="273"/>
      <c r="B137" s="76" t="s">
        <v>522</v>
      </c>
      <c r="C137" s="20"/>
      <c r="D137" s="20"/>
      <c r="E137" s="20"/>
      <c r="F137" s="20"/>
      <c r="G137" s="20"/>
      <c r="H137" s="38" t="s">
        <v>34</v>
      </c>
      <c r="I137" s="20"/>
      <c r="J137" s="20"/>
      <c r="K137" s="20"/>
      <c r="L137" s="20"/>
      <c r="M137" s="20"/>
      <c r="N137" s="20"/>
      <c r="O137" s="20"/>
      <c r="P137" s="20"/>
      <c r="Q137" s="20"/>
      <c r="R137" s="15"/>
      <c r="S137" s="15"/>
      <c r="T137" s="15"/>
      <c r="U137" s="15"/>
      <c r="V137" s="15"/>
      <c r="W137" s="15"/>
      <c r="X137" s="15"/>
      <c r="Y137" s="15"/>
      <c r="Z137" s="15"/>
      <c r="AA137" s="15"/>
    </row>
    <row r="138" spans="1:27" ht="24.75" customHeight="1">
      <c r="A138" s="273"/>
      <c r="B138" s="76" t="s">
        <v>78</v>
      </c>
      <c r="C138" s="20" t="s">
        <v>41</v>
      </c>
      <c r="D138" s="20" t="s">
        <v>19</v>
      </c>
      <c r="E138" s="20"/>
      <c r="F138" s="20"/>
      <c r="G138" s="20" t="s">
        <v>1892</v>
      </c>
      <c r="H138" s="38" t="s">
        <v>35</v>
      </c>
      <c r="I138" s="20"/>
      <c r="J138" s="20"/>
      <c r="K138" s="20"/>
      <c r="L138" s="20"/>
      <c r="M138" s="20"/>
      <c r="N138" s="20"/>
      <c r="O138" s="20"/>
      <c r="P138" s="20"/>
      <c r="Q138" s="20"/>
      <c r="R138" s="15"/>
      <c r="S138" s="15"/>
      <c r="T138" s="15"/>
      <c r="U138" s="15"/>
      <c r="V138" s="15"/>
      <c r="W138" s="15"/>
      <c r="X138" s="15"/>
      <c r="Y138" s="15"/>
      <c r="Z138" s="15"/>
      <c r="AA138" s="15"/>
    </row>
    <row r="139" spans="1:27" ht="14.25">
      <c r="A139" s="273"/>
      <c r="B139" s="76" t="s">
        <v>78</v>
      </c>
      <c r="C139" s="20"/>
      <c r="D139" s="20"/>
      <c r="E139" s="78"/>
      <c r="F139" s="20"/>
      <c r="G139" s="20"/>
      <c r="H139" s="38" t="s">
        <v>36</v>
      </c>
      <c r="I139" s="20"/>
      <c r="J139" s="20"/>
      <c r="K139" s="20"/>
      <c r="L139" s="20"/>
      <c r="M139" s="20"/>
      <c r="N139" s="20"/>
      <c r="O139" s="20"/>
      <c r="P139" s="20"/>
      <c r="Q139" s="20"/>
      <c r="R139" s="15"/>
      <c r="S139" s="15"/>
      <c r="T139" s="15"/>
      <c r="U139" s="15"/>
      <c r="V139" s="15"/>
      <c r="W139" s="15"/>
      <c r="X139" s="15"/>
      <c r="Y139" s="15"/>
      <c r="Z139" s="15"/>
      <c r="AA139" s="15"/>
    </row>
    <row r="140" spans="1:27" ht="12.75">
      <c r="A140" s="273"/>
      <c r="B140" s="76" t="s">
        <v>78</v>
      </c>
      <c r="C140" s="20"/>
      <c r="D140" s="20"/>
      <c r="E140" s="20"/>
      <c r="F140" s="20"/>
      <c r="G140" s="20"/>
      <c r="H140" s="38" t="s">
        <v>37</v>
      </c>
      <c r="I140" s="20"/>
      <c r="J140" s="20"/>
      <c r="K140" s="20"/>
      <c r="L140" s="20"/>
      <c r="M140" s="20"/>
      <c r="N140" s="20"/>
      <c r="O140" s="20"/>
      <c r="P140" s="20"/>
      <c r="Q140" s="20"/>
      <c r="R140" s="15"/>
      <c r="S140" s="15"/>
      <c r="T140" s="15"/>
      <c r="U140" s="15"/>
      <c r="V140" s="15"/>
      <c r="W140" s="15"/>
      <c r="X140" s="15"/>
      <c r="Y140" s="15"/>
      <c r="Z140" s="15"/>
      <c r="AA140" s="15"/>
    </row>
    <row r="141" spans="1:27" ht="23.25" customHeight="1">
      <c r="A141" s="274"/>
      <c r="B141" s="76" t="s">
        <v>78</v>
      </c>
      <c r="C141" s="20" t="s">
        <v>102</v>
      </c>
      <c r="D141" s="20" t="s">
        <v>19</v>
      </c>
      <c r="E141" s="20"/>
      <c r="F141" s="20"/>
      <c r="G141" s="20" t="s">
        <v>1893</v>
      </c>
      <c r="H141" s="35" t="s">
        <v>38</v>
      </c>
      <c r="I141" s="20"/>
      <c r="J141" s="20"/>
      <c r="K141" s="20"/>
      <c r="L141" s="20"/>
      <c r="M141" s="20"/>
      <c r="N141" s="20"/>
      <c r="O141" s="20"/>
      <c r="P141" s="20"/>
      <c r="Q141" s="20"/>
      <c r="R141" s="15"/>
      <c r="S141" s="15"/>
      <c r="T141" s="15"/>
      <c r="U141" s="15"/>
      <c r="V141" s="15"/>
      <c r="W141" s="15"/>
      <c r="X141" s="15"/>
      <c r="Y141" s="15"/>
      <c r="Z141" s="15"/>
      <c r="AA141" s="15"/>
    </row>
    <row r="142" spans="1:27" ht="12.75">
      <c r="A142" s="272">
        <v>45607</v>
      </c>
      <c r="B142" s="76" t="s">
        <v>640</v>
      </c>
      <c r="C142" s="20"/>
      <c r="D142" s="20"/>
      <c r="E142" s="20"/>
      <c r="F142" s="20"/>
      <c r="G142" s="20"/>
      <c r="H142" s="34" t="s">
        <v>17</v>
      </c>
      <c r="I142" s="20"/>
      <c r="J142" s="20"/>
      <c r="K142" s="20"/>
      <c r="L142" s="20"/>
      <c r="M142" s="20"/>
      <c r="N142" s="20"/>
      <c r="O142" s="20"/>
      <c r="P142" s="20"/>
      <c r="Q142" s="20"/>
      <c r="R142" s="15"/>
      <c r="S142" s="15"/>
      <c r="T142" s="15"/>
      <c r="U142" s="15"/>
      <c r="V142" s="15"/>
      <c r="W142" s="15"/>
      <c r="X142" s="15"/>
      <c r="Y142" s="15"/>
      <c r="Z142" s="15"/>
      <c r="AA142" s="15"/>
    </row>
    <row r="143" spans="1:27" ht="17.25" customHeight="1">
      <c r="A143" s="273"/>
      <c r="B143" s="76" t="s">
        <v>640</v>
      </c>
      <c r="C143" s="20" t="s">
        <v>18</v>
      </c>
      <c r="D143" s="20" t="s">
        <v>19</v>
      </c>
      <c r="E143" s="20"/>
      <c r="F143" s="20"/>
      <c r="G143" s="20" t="s">
        <v>1894</v>
      </c>
      <c r="H143" s="35" t="s">
        <v>22</v>
      </c>
      <c r="I143" s="20"/>
      <c r="J143" s="20"/>
      <c r="K143" s="20"/>
      <c r="L143" s="20"/>
      <c r="M143" s="20"/>
      <c r="N143" s="20"/>
      <c r="O143" s="20"/>
      <c r="P143" s="20"/>
      <c r="Q143" s="20"/>
      <c r="R143" s="15"/>
      <c r="S143" s="15"/>
      <c r="T143" s="15"/>
      <c r="U143" s="15"/>
      <c r="V143" s="15"/>
      <c r="W143" s="15"/>
      <c r="X143" s="15"/>
      <c r="Y143" s="15"/>
      <c r="Z143" s="15"/>
      <c r="AA143" s="15"/>
    </row>
    <row r="144" spans="1:27" ht="12.75">
      <c r="A144" s="273"/>
      <c r="B144" s="76" t="s">
        <v>640</v>
      </c>
      <c r="C144" s="20"/>
      <c r="D144" s="20"/>
      <c r="E144" s="20"/>
      <c r="F144" s="20"/>
      <c r="G144" s="20"/>
      <c r="H144" s="35" t="s">
        <v>24</v>
      </c>
      <c r="I144" s="20"/>
      <c r="J144" s="20"/>
      <c r="K144" s="20"/>
      <c r="L144" s="20"/>
      <c r="M144" s="20"/>
      <c r="N144" s="20"/>
      <c r="O144" s="20"/>
      <c r="P144" s="20"/>
      <c r="Q144" s="20"/>
      <c r="R144" s="15"/>
      <c r="S144" s="15"/>
      <c r="T144" s="15"/>
      <c r="U144" s="15"/>
      <c r="V144" s="15"/>
      <c r="W144" s="15"/>
      <c r="X144" s="15"/>
      <c r="Y144" s="15"/>
      <c r="Z144" s="15"/>
      <c r="AA144" s="15"/>
    </row>
    <row r="145" spans="1:27" ht="12.75">
      <c r="A145" s="273"/>
      <c r="B145" s="76" t="s">
        <v>640</v>
      </c>
      <c r="C145" s="20"/>
      <c r="D145" s="20"/>
      <c r="E145" s="20"/>
      <c r="F145" s="20"/>
      <c r="G145" s="20"/>
      <c r="H145" s="35" t="s">
        <v>25</v>
      </c>
      <c r="I145" s="20"/>
      <c r="J145" s="20"/>
      <c r="K145" s="20"/>
      <c r="L145" s="20"/>
      <c r="M145" s="20"/>
      <c r="N145" s="20"/>
      <c r="O145" s="20"/>
      <c r="P145" s="20"/>
      <c r="Q145" s="20"/>
      <c r="R145" s="15"/>
      <c r="S145" s="15"/>
      <c r="T145" s="15"/>
      <c r="U145" s="15"/>
      <c r="V145" s="15"/>
      <c r="W145" s="15"/>
      <c r="X145" s="15"/>
      <c r="Y145" s="15"/>
      <c r="Z145" s="15"/>
      <c r="AA145" s="15"/>
    </row>
    <row r="146" spans="1:27" ht="12.75">
      <c r="A146" s="273"/>
      <c r="B146" s="76" t="s">
        <v>640</v>
      </c>
      <c r="C146" s="20"/>
      <c r="D146" s="20"/>
      <c r="E146" s="20"/>
      <c r="F146" s="20"/>
      <c r="G146" s="20"/>
      <c r="H146" s="35" t="s">
        <v>26</v>
      </c>
      <c r="I146" s="20"/>
      <c r="J146" s="20"/>
      <c r="K146" s="20"/>
      <c r="L146" s="20"/>
      <c r="M146" s="20"/>
      <c r="N146" s="20"/>
      <c r="O146" s="20"/>
      <c r="P146" s="20"/>
      <c r="Q146" s="20"/>
      <c r="R146" s="15"/>
      <c r="S146" s="15"/>
      <c r="T146" s="15"/>
      <c r="U146" s="15"/>
      <c r="V146" s="15"/>
      <c r="W146" s="15"/>
      <c r="X146" s="15"/>
      <c r="Y146" s="15"/>
      <c r="Z146" s="15"/>
      <c r="AA146" s="15"/>
    </row>
    <row r="147" spans="1:27" ht="12.75">
      <c r="A147" s="273"/>
      <c r="B147" s="76" t="s">
        <v>1774</v>
      </c>
      <c r="C147" s="20" t="s">
        <v>41</v>
      </c>
      <c r="D147" s="20" t="s">
        <v>19</v>
      </c>
      <c r="E147" s="20"/>
      <c r="F147" s="20"/>
      <c r="G147" s="76" t="s">
        <v>1895</v>
      </c>
      <c r="H147" s="35" t="s">
        <v>27</v>
      </c>
      <c r="I147" s="20"/>
      <c r="J147" s="20"/>
      <c r="K147" s="20"/>
      <c r="L147" s="20"/>
      <c r="M147" s="20"/>
      <c r="N147" s="20"/>
      <c r="O147" s="20"/>
      <c r="P147" s="20"/>
      <c r="Q147" s="20"/>
      <c r="R147" s="15"/>
      <c r="S147" s="15"/>
      <c r="T147" s="15"/>
      <c r="U147" s="15"/>
      <c r="V147" s="15"/>
      <c r="W147" s="15"/>
      <c r="X147" s="15"/>
      <c r="Y147" s="15"/>
      <c r="Z147" s="15"/>
      <c r="AA147" s="15"/>
    </row>
    <row r="148" spans="1:27" ht="12.75">
      <c r="A148" s="273"/>
      <c r="B148" s="76" t="s">
        <v>1774</v>
      </c>
      <c r="C148" s="20"/>
      <c r="D148" s="20"/>
      <c r="E148" s="20"/>
      <c r="F148" s="20"/>
      <c r="G148" s="20"/>
      <c r="H148" s="35" t="s">
        <v>28</v>
      </c>
      <c r="I148" s="20"/>
      <c r="J148" s="20"/>
      <c r="K148" s="20"/>
      <c r="L148" s="20"/>
      <c r="M148" s="20"/>
      <c r="N148" s="20"/>
      <c r="O148" s="20"/>
      <c r="P148" s="20"/>
      <c r="Q148" s="20"/>
      <c r="R148" s="15"/>
      <c r="S148" s="15"/>
      <c r="T148" s="15"/>
      <c r="U148" s="15"/>
      <c r="V148" s="15"/>
      <c r="W148" s="15"/>
      <c r="X148" s="15"/>
      <c r="Y148" s="15"/>
      <c r="Z148" s="15"/>
      <c r="AA148" s="15"/>
    </row>
    <row r="149" spans="1:27" ht="12.75">
      <c r="A149" s="273"/>
      <c r="B149" s="76" t="s">
        <v>1774</v>
      </c>
      <c r="C149" s="20"/>
      <c r="D149" s="20"/>
      <c r="E149" s="20"/>
      <c r="F149" s="20"/>
      <c r="G149" s="20"/>
      <c r="H149" s="35" t="s">
        <v>29</v>
      </c>
      <c r="I149" s="20"/>
      <c r="J149" s="20"/>
      <c r="K149" s="20"/>
      <c r="L149" s="20"/>
      <c r="M149" s="20"/>
      <c r="N149" s="20"/>
      <c r="O149" s="20"/>
      <c r="P149" s="20"/>
      <c r="Q149" s="20"/>
      <c r="R149" s="15"/>
      <c r="S149" s="15"/>
      <c r="T149" s="15"/>
      <c r="U149" s="15"/>
      <c r="V149" s="15"/>
      <c r="W149" s="15"/>
      <c r="X149" s="15"/>
      <c r="Y149" s="15"/>
      <c r="Z149" s="15"/>
      <c r="AA149" s="15"/>
    </row>
    <row r="150" spans="1:27" ht="17.25" customHeight="1">
      <c r="A150" s="273"/>
      <c r="B150" s="76" t="s">
        <v>1774</v>
      </c>
      <c r="C150" s="20"/>
      <c r="D150" s="20"/>
      <c r="E150" s="20"/>
      <c r="F150" s="20"/>
      <c r="G150" s="20"/>
      <c r="H150" s="35" t="s">
        <v>30</v>
      </c>
      <c r="I150" s="20"/>
      <c r="J150" s="20"/>
      <c r="K150" s="20"/>
      <c r="L150" s="20"/>
      <c r="M150" s="20"/>
      <c r="N150" s="20"/>
      <c r="O150" s="20"/>
      <c r="P150" s="20"/>
      <c r="Q150" s="20"/>
      <c r="R150" s="15"/>
      <c r="S150" s="15"/>
      <c r="T150" s="15"/>
      <c r="U150" s="15"/>
      <c r="V150" s="15"/>
      <c r="W150" s="15"/>
      <c r="X150" s="15"/>
      <c r="Y150" s="15"/>
      <c r="Z150" s="15"/>
      <c r="AA150" s="15"/>
    </row>
    <row r="151" spans="1:27" ht="12.75">
      <c r="A151" s="273"/>
      <c r="B151" s="76" t="s">
        <v>78</v>
      </c>
      <c r="C151" s="20"/>
      <c r="D151" s="20"/>
      <c r="E151" s="20"/>
      <c r="F151" s="20"/>
      <c r="G151" s="20"/>
      <c r="H151" s="38" t="s">
        <v>34</v>
      </c>
      <c r="I151" s="20"/>
      <c r="J151" s="20"/>
      <c r="K151" s="20"/>
      <c r="L151" s="20"/>
      <c r="M151" s="20"/>
      <c r="N151" s="20"/>
      <c r="O151" s="20"/>
      <c r="P151" s="20"/>
      <c r="Q151" s="20"/>
      <c r="R151" s="15"/>
      <c r="S151" s="15"/>
      <c r="T151" s="15"/>
      <c r="U151" s="15"/>
      <c r="V151" s="15"/>
      <c r="W151" s="15"/>
      <c r="X151" s="15"/>
      <c r="Y151" s="15"/>
      <c r="Z151" s="15"/>
      <c r="AA151" s="15"/>
    </row>
    <row r="152" spans="1:27" ht="12.75">
      <c r="A152" s="273"/>
      <c r="B152" s="76" t="s">
        <v>78</v>
      </c>
      <c r="C152" s="20"/>
      <c r="D152" s="20"/>
      <c r="E152" s="20"/>
      <c r="F152" s="20"/>
      <c r="G152" s="20"/>
      <c r="H152" s="38" t="s">
        <v>35</v>
      </c>
      <c r="I152" s="20"/>
      <c r="J152" s="20"/>
      <c r="K152" s="20"/>
      <c r="L152" s="20"/>
      <c r="M152" s="20"/>
      <c r="N152" s="20"/>
      <c r="O152" s="20"/>
      <c r="P152" s="20"/>
      <c r="Q152" s="20"/>
      <c r="R152" s="15"/>
      <c r="S152" s="15"/>
      <c r="T152" s="15"/>
      <c r="U152" s="15"/>
      <c r="V152" s="15"/>
      <c r="W152" s="15"/>
      <c r="X152" s="15"/>
      <c r="Y152" s="15"/>
      <c r="Z152" s="15"/>
      <c r="AA152" s="15"/>
    </row>
    <row r="153" spans="1:27" ht="15.75" customHeight="1">
      <c r="A153" s="273"/>
      <c r="B153" s="76" t="s">
        <v>78</v>
      </c>
      <c r="C153" s="20"/>
      <c r="D153" s="20"/>
      <c r="E153" s="20"/>
      <c r="F153" s="20"/>
      <c r="G153" s="20"/>
      <c r="H153" s="38" t="s">
        <v>36</v>
      </c>
      <c r="I153" s="20"/>
      <c r="J153" s="20"/>
      <c r="K153" s="20"/>
      <c r="L153" s="20"/>
      <c r="M153" s="20"/>
      <c r="N153" s="20"/>
      <c r="O153" s="20"/>
      <c r="P153" s="20"/>
      <c r="Q153" s="20"/>
      <c r="R153" s="15"/>
      <c r="S153" s="15"/>
      <c r="T153" s="15"/>
      <c r="U153" s="15"/>
      <c r="V153" s="15"/>
      <c r="W153" s="15"/>
      <c r="X153" s="15"/>
      <c r="Y153" s="15"/>
      <c r="Z153" s="15"/>
      <c r="AA153" s="15"/>
    </row>
    <row r="154" spans="1:27" ht="16.5" customHeight="1">
      <c r="A154" s="273"/>
      <c r="B154" s="76" t="s">
        <v>78</v>
      </c>
      <c r="C154" s="20"/>
      <c r="D154" s="20"/>
      <c r="E154" s="20"/>
      <c r="F154" s="20"/>
      <c r="G154" s="20"/>
      <c r="H154" s="38" t="s">
        <v>37</v>
      </c>
      <c r="I154" s="20"/>
      <c r="J154" s="20"/>
      <c r="K154" s="20"/>
      <c r="L154" s="20"/>
      <c r="M154" s="20"/>
      <c r="N154" s="20"/>
      <c r="O154" s="20"/>
      <c r="P154" s="20"/>
      <c r="Q154" s="20"/>
      <c r="R154" s="15"/>
      <c r="S154" s="15"/>
      <c r="T154" s="15"/>
      <c r="U154" s="15"/>
      <c r="V154" s="15"/>
      <c r="W154" s="15"/>
      <c r="X154" s="15"/>
      <c r="Y154" s="15"/>
      <c r="Z154" s="15"/>
      <c r="AA154" s="15"/>
    </row>
    <row r="155" spans="1:27" ht="15.75" customHeight="1">
      <c r="A155" s="274"/>
      <c r="B155" s="76" t="s">
        <v>78</v>
      </c>
      <c r="C155" s="20"/>
      <c r="D155" s="20"/>
      <c r="E155" s="20"/>
      <c r="F155" s="20"/>
      <c r="G155" s="20"/>
      <c r="H155" s="35" t="s">
        <v>38</v>
      </c>
      <c r="I155" s="20"/>
      <c r="J155" s="20"/>
      <c r="K155" s="20"/>
      <c r="L155" s="20"/>
      <c r="M155" s="20"/>
      <c r="N155" s="20"/>
      <c r="O155" s="20"/>
      <c r="P155" s="20"/>
      <c r="Q155" s="20"/>
      <c r="R155" s="15"/>
      <c r="S155" s="15"/>
      <c r="T155" s="15"/>
      <c r="U155" s="15"/>
      <c r="V155" s="15"/>
      <c r="W155" s="15"/>
      <c r="X155" s="15"/>
      <c r="Y155" s="15"/>
      <c r="Z155" s="15"/>
      <c r="AA155" s="15"/>
    </row>
    <row r="156" spans="1:27" ht="12.75">
      <c r="A156" s="272">
        <v>45608</v>
      </c>
      <c r="B156" s="76" t="s">
        <v>640</v>
      </c>
      <c r="C156" s="20"/>
      <c r="D156" s="20"/>
      <c r="E156" s="20"/>
      <c r="F156" s="20"/>
      <c r="G156" s="20"/>
      <c r="H156" s="34" t="s">
        <v>17</v>
      </c>
      <c r="I156" s="20"/>
      <c r="J156" s="20"/>
      <c r="K156" s="20"/>
      <c r="L156" s="20"/>
      <c r="M156" s="20"/>
      <c r="N156" s="20"/>
      <c r="O156" s="20"/>
      <c r="P156" s="20"/>
      <c r="Q156" s="20"/>
      <c r="R156" s="15"/>
      <c r="S156" s="15"/>
      <c r="T156" s="15"/>
      <c r="U156" s="15"/>
      <c r="V156" s="15"/>
      <c r="W156" s="15"/>
      <c r="X156" s="15"/>
      <c r="Y156" s="15"/>
      <c r="Z156" s="15"/>
      <c r="AA156" s="15"/>
    </row>
    <row r="157" spans="1:27" ht="12.75">
      <c r="A157" s="273"/>
      <c r="B157" s="76" t="s">
        <v>640</v>
      </c>
      <c r="C157" s="20"/>
      <c r="D157" s="20"/>
      <c r="E157" s="20"/>
      <c r="F157" s="20"/>
      <c r="G157" s="20"/>
      <c r="H157" s="35" t="s">
        <v>22</v>
      </c>
      <c r="I157" s="20"/>
      <c r="J157" s="20"/>
      <c r="K157" s="20"/>
      <c r="L157" s="20"/>
      <c r="M157" s="20"/>
      <c r="N157" s="20"/>
      <c r="O157" s="20"/>
      <c r="P157" s="20"/>
      <c r="Q157" s="20"/>
      <c r="R157" s="15"/>
      <c r="S157" s="15"/>
      <c r="T157" s="15"/>
      <c r="U157" s="15"/>
      <c r="V157" s="15"/>
      <c r="W157" s="15"/>
      <c r="X157" s="15"/>
      <c r="Y157" s="15"/>
      <c r="Z157" s="15"/>
      <c r="AA157" s="15"/>
    </row>
    <row r="158" spans="1:27" ht="15.75" customHeight="1">
      <c r="A158" s="273"/>
      <c r="B158" s="76" t="s">
        <v>640</v>
      </c>
      <c r="C158" s="20"/>
      <c r="D158" s="20"/>
      <c r="E158" s="20"/>
      <c r="F158" s="20"/>
      <c r="G158" s="20"/>
      <c r="H158" s="35" t="s">
        <v>24</v>
      </c>
      <c r="I158" s="20"/>
      <c r="J158" s="20"/>
      <c r="K158" s="20"/>
      <c r="L158" s="20"/>
      <c r="M158" s="20"/>
      <c r="N158" s="20"/>
      <c r="O158" s="20"/>
      <c r="P158" s="20"/>
      <c r="Q158" s="20"/>
      <c r="R158" s="15"/>
      <c r="S158" s="15"/>
      <c r="T158" s="15"/>
      <c r="U158" s="15"/>
      <c r="V158" s="15"/>
      <c r="W158" s="15"/>
      <c r="X158" s="15"/>
      <c r="Y158" s="15"/>
      <c r="Z158" s="15"/>
      <c r="AA158" s="15"/>
    </row>
    <row r="159" spans="1:27" ht="18.75" customHeight="1">
      <c r="A159" s="273"/>
      <c r="B159" s="76" t="s">
        <v>640</v>
      </c>
      <c r="C159" s="20"/>
      <c r="D159" s="20"/>
      <c r="E159" s="20"/>
      <c r="F159" s="20"/>
      <c r="G159" s="20"/>
      <c r="H159" s="35" t="s">
        <v>25</v>
      </c>
      <c r="I159" s="20"/>
      <c r="J159" s="20"/>
      <c r="K159" s="20"/>
      <c r="L159" s="20"/>
      <c r="M159" s="20"/>
      <c r="N159" s="20"/>
      <c r="O159" s="20"/>
      <c r="P159" s="20"/>
      <c r="Q159" s="20"/>
      <c r="R159" s="15"/>
      <c r="S159" s="15"/>
      <c r="T159" s="15"/>
      <c r="U159" s="15"/>
      <c r="V159" s="15"/>
      <c r="W159" s="15"/>
      <c r="X159" s="15"/>
      <c r="Y159" s="15"/>
      <c r="Z159" s="15"/>
      <c r="AA159" s="15"/>
    </row>
    <row r="160" spans="1:27" ht="14.25">
      <c r="A160" s="273"/>
      <c r="B160" s="76" t="s">
        <v>1774</v>
      </c>
      <c r="C160" s="20"/>
      <c r="D160" s="20"/>
      <c r="E160" s="20"/>
      <c r="F160" s="78"/>
      <c r="G160" s="20"/>
      <c r="H160" s="35" t="s">
        <v>26</v>
      </c>
      <c r="I160" s="20"/>
      <c r="J160" s="20"/>
      <c r="K160" s="20"/>
      <c r="L160" s="20"/>
      <c r="M160" s="20"/>
      <c r="N160" s="20"/>
      <c r="O160" s="20"/>
      <c r="P160" s="20"/>
      <c r="Q160" s="20"/>
      <c r="R160" s="15"/>
      <c r="S160" s="15"/>
      <c r="T160" s="15"/>
      <c r="U160" s="15"/>
      <c r="V160" s="15"/>
      <c r="W160" s="15"/>
      <c r="X160" s="15"/>
      <c r="Y160" s="15"/>
      <c r="Z160" s="15"/>
      <c r="AA160" s="15"/>
    </row>
    <row r="161" spans="1:27" ht="12.75">
      <c r="A161" s="273"/>
      <c r="B161" s="76" t="s">
        <v>1774</v>
      </c>
      <c r="C161" s="20"/>
      <c r="D161" s="20"/>
      <c r="E161" s="20"/>
      <c r="F161" s="20"/>
      <c r="G161" s="20"/>
      <c r="H161" s="35" t="s">
        <v>27</v>
      </c>
      <c r="I161" s="20"/>
      <c r="J161" s="20"/>
      <c r="K161" s="20"/>
      <c r="L161" s="20"/>
      <c r="M161" s="20"/>
      <c r="N161" s="20"/>
      <c r="O161" s="20"/>
      <c r="P161" s="20"/>
      <c r="Q161" s="20"/>
      <c r="R161" s="15"/>
      <c r="S161" s="15"/>
      <c r="T161" s="15"/>
      <c r="U161" s="15"/>
      <c r="V161" s="15"/>
      <c r="W161" s="15"/>
      <c r="X161" s="15"/>
      <c r="Y161" s="15"/>
      <c r="Z161" s="15"/>
      <c r="AA161" s="15"/>
    </row>
    <row r="162" spans="1:27" ht="12.75">
      <c r="A162" s="273"/>
      <c r="B162" s="76" t="s">
        <v>1774</v>
      </c>
      <c r="C162" s="20"/>
      <c r="D162" s="20"/>
      <c r="E162" s="20"/>
      <c r="F162" s="20"/>
      <c r="G162" s="20"/>
      <c r="H162" s="35" t="s">
        <v>28</v>
      </c>
      <c r="I162" s="20"/>
      <c r="J162" s="20"/>
      <c r="K162" s="20"/>
      <c r="L162" s="20"/>
      <c r="M162" s="20"/>
      <c r="N162" s="20"/>
      <c r="O162" s="20"/>
      <c r="P162" s="20"/>
      <c r="Q162" s="20"/>
      <c r="R162" s="15"/>
      <c r="S162" s="15"/>
      <c r="T162" s="15"/>
      <c r="U162" s="15"/>
      <c r="V162" s="15"/>
      <c r="W162" s="15"/>
      <c r="X162" s="15"/>
      <c r="Y162" s="15"/>
      <c r="Z162" s="15"/>
      <c r="AA162" s="15"/>
    </row>
    <row r="163" spans="1:27" ht="12.75">
      <c r="A163" s="273"/>
      <c r="B163" s="76" t="s">
        <v>1774</v>
      </c>
      <c r="C163" s="20"/>
      <c r="D163" s="20"/>
      <c r="E163" s="20"/>
      <c r="F163" s="20"/>
      <c r="G163" s="20"/>
      <c r="H163" s="35" t="s">
        <v>29</v>
      </c>
      <c r="I163" s="20"/>
      <c r="J163" s="20"/>
      <c r="K163" s="20"/>
      <c r="L163" s="20"/>
      <c r="M163" s="20"/>
      <c r="N163" s="20"/>
      <c r="O163" s="20"/>
      <c r="P163" s="20"/>
      <c r="Q163" s="20"/>
      <c r="R163" s="15"/>
      <c r="S163" s="15"/>
      <c r="T163" s="15"/>
      <c r="U163" s="15"/>
      <c r="V163" s="15"/>
      <c r="W163" s="15"/>
      <c r="X163" s="15"/>
      <c r="Y163" s="15"/>
      <c r="Z163" s="15"/>
      <c r="AA163" s="15"/>
    </row>
    <row r="164" spans="1:27" ht="12.75">
      <c r="A164" s="273"/>
      <c r="B164" s="76" t="s">
        <v>1774</v>
      </c>
      <c r="C164" s="20"/>
      <c r="D164" s="20"/>
      <c r="E164" s="20"/>
      <c r="F164" s="20"/>
      <c r="G164" s="20"/>
      <c r="H164" s="35" t="s">
        <v>30</v>
      </c>
      <c r="I164" s="20"/>
      <c r="J164" s="20"/>
      <c r="K164" s="20"/>
      <c r="L164" s="20"/>
      <c r="M164" s="20"/>
      <c r="N164" s="20"/>
      <c r="O164" s="20"/>
      <c r="P164" s="20"/>
      <c r="Q164" s="20"/>
      <c r="R164" s="15"/>
      <c r="S164" s="15"/>
      <c r="T164" s="15"/>
      <c r="U164" s="15"/>
      <c r="V164" s="15"/>
      <c r="W164" s="15"/>
      <c r="X164" s="15"/>
      <c r="Y164" s="15"/>
      <c r="Z164" s="15"/>
      <c r="AA164" s="15"/>
    </row>
    <row r="165" spans="1:27" ht="14.25">
      <c r="A165" s="273"/>
      <c r="B165" s="76" t="s">
        <v>78</v>
      </c>
      <c r="C165" s="20"/>
      <c r="D165" s="20"/>
      <c r="E165" s="78"/>
      <c r="F165" s="20"/>
      <c r="G165" s="20"/>
      <c r="H165" s="38" t="s">
        <v>34</v>
      </c>
      <c r="I165" s="20"/>
      <c r="J165" s="20"/>
      <c r="K165" s="20"/>
      <c r="L165" s="20"/>
      <c r="M165" s="20"/>
      <c r="N165" s="20"/>
      <c r="O165" s="20"/>
      <c r="P165" s="20"/>
      <c r="Q165" s="20"/>
      <c r="R165" s="15"/>
      <c r="S165" s="15"/>
      <c r="T165" s="15"/>
      <c r="U165" s="15"/>
      <c r="V165" s="15"/>
      <c r="W165" s="15"/>
      <c r="X165" s="15"/>
      <c r="Y165" s="15"/>
      <c r="Z165" s="15"/>
      <c r="AA165" s="15"/>
    </row>
    <row r="166" spans="1:27" ht="12.75">
      <c r="A166" s="273"/>
      <c r="B166" s="76" t="s">
        <v>78</v>
      </c>
      <c r="C166" s="20"/>
      <c r="D166" s="20"/>
      <c r="E166" s="20"/>
      <c r="F166" s="20"/>
      <c r="G166" s="20"/>
      <c r="H166" s="38" t="s">
        <v>35</v>
      </c>
      <c r="I166" s="20"/>
      <c r="J166" s="20"/>
      <c r="K166" s="20"/>
      <c r="L166" s="20"/>
      <c r="M166" s="20"/>
      <c r="N166" s="20"/>
      <c r="O166" s="20"/>
      <c r="P166" s="20"/>
      <c r="Q166" s="20"/>
      <c r="R166" s="15"/>
      <c r="S166" s="15"/>
      <c r="T166" s="15"/>
      <c r="U166" s="15"/>
      <c r="V166" s="15"/>
      <c r="W166" s="15"/>
      <c r="X166" s="15"/>
      <c r="Y166" s="15"/>
      <c r="Z166" s="15"/>
      <c r="AA166" s="15"/>
    </row>
    <row r="167" spans="1:27" ht="12.75">
      <c r="A167" s="273"/>
      <c r="B167" s="76" t="s">
        <v>78</v>
      </c>
      <c r="C167" s="20"/>
      <c r="D167" s="20"/>
      <c r="E167" s="20"/>
      <c r="F167" s="20"/>
      <c r="G167" s="20"/>
      <c r="H167" s="38" t="s">
        <v>36</v>
      </c>
      <c r="I167" s="20"/>
      <c r="J167" s="20"/>
      <c r="K167" s="20"/>
      <c r="L167" s="20"/>
      <c r="M167" s="20"/>
      <c r="N167" s="20"/>
      <c r="O167" s="20"/>
      <c r="P167" s="20"/>
      <c r="Q167" s="20"/>
      <c r="R167" s="15"/>
      <c r="S167" s="15"/>
      <c r="T167" s="15"/>
      <c r="U167" s="15"/>
      <c r="V167" s="15"/>
      <c r="W167" s="15"/>
      <c r="X167" s="15"/>
      <c r="Y167" s="15"/>
      <c r="Z167" s="15"/>
      <c r="AA167" s="15"/>
    </row>
    <row r="168" spans="1:27" ht="12.75">
      <c r="A168" s="273"/>
      <c r="B168" s="76" t="s">
        <v>78</v>
      </c>
      <c r="C168" s="20"/>
      <c r="D168" s="20"/>
      <c r="E168" s="20"/>
      <c r="F168" s="20"/>
      <c r="G168" s="20"/>
      <c r="H168" s="38" t="s">
        <v>37</v>
      </c>
      <c r="I168" s="20"/>
      <c r="J168" s="20"/>
      <c r="K168" s="20"/>
      <c r="L168" s="20"/>
      <c r="M168" s="20"/>
      <c r="N168" s="20"/>
      <c r="O168" s="20"/>
      <c r="P168" s="20"/>
      <c r="Q168" s="20"/>
      <c r="R168" s="15"/>
      <c r="S168" s="15"/>
      <c r="T168" s="15"/>
      <c r="U168" s="15"/>
      <c r="V168" s="15"/>
      <c r="W168" s="15"/>
      <c r="X168" s="15"/>
      <c r="Y168" s="15"/>
      <c r="Z168" s="15"/>
      <c r="AA168" s="15"/>
    </row>
    <row r="169" spans="1:27" ht="19.5" customHeight="1">
      <c r="A169" s="274"/>
      <c r="B169" s="76" t="s">
        <v>78</v>
      </c>
      <c r="C169" s="20" t="s">
        <v>102</v>
      </c>
      <c r="D169" s="20" t="s">
        <v>19</v>
      </c>
      <c r="E169" s="20"/>
      <c r="F169" s="20"/>
      <c r="G169" s="20" t="s">
        <v>1896</v>
      </c>
      <c r="H169" s="38" t="s">
        <v>38</v>
      </c>
      <c r="I169" s="20"/>
      <c r="J169" s="20"/>
      <c r="K169" s="20"/>
      <c r="L169" s="20"/>
      <c r="M169" s="20"/>
      <c r="N169" s="20"/>
      <c r="O169" s="20"/>
      <c r="P169" s="20"/>
      <c r="Q169" s="20"/>
      <c r="R169" s="15"/>
      <c r="S169" s="15"/>
      <c r="T169" s="15"/>
      <c r="U169" s="15"/>
      <c r="V169" s="15"/>
      <c r="W169" s="15"/>
      <c r="X169" s="15"/>
      <c r="Y169" s="15"/>
      <c r="Z169" s="15"/>
      <c r="AA169" s="15"/>
    </row>
    <row r="170" spans="1:27" ht="12.75">
      <c r="A170" s="272">
        <v>45609</v>
      </c>
      <c r="B170" s="76" t="s">
        <v>640</v>
      </c>
      <c r="C170" s="20"/>
      <c r="D170" s="20"/>
      <c r="E170" s="20"/>
      <c r="F170" s="20"/>
      <c r="G170" s="20"/>
      <c r="H170" s="34" t="s">
        <v>17</v>
      </c>
      <c r="I170" s="20"/>
      <c r="J170" s="20"/>
      <c r="K170" s="20"/>
      <c r="L170" s="20"/>
      <c r="M170" s="20"/>
      <c r="N170" s="20"/>
      <c r="O170" s="20"/>
      <c r="P170" s="20"/>
      <c r="Q170" s="20"/>
      <c r="R170" s="15"/>
      <c r="S170" s="15"/>
      <c r="T170" s="15"/>
      <c r="U170" s="15"/>
      <c r="V170" s="15"/>
      <c r="W170" s="15"/>
      <c r="X170" s="15"/>
      <c r="Y170" s="15"/>
      <c r="Z170" s="15"/>
      <c r="AA170" s="15"/>
    </row>
    <row r="171" spans="1:27" ht="14.25">
      <c r="A171" s="273"/>
      <c r="B171" s="76" t="s">
        <v>640</v>
      </c>
      <c r="C171" s="20"/>
      <c r="D171" s="20"/>
      <c r="E171" s="78"/>
      <c r="F171" s="78"/>
      <c r="G171" s="78"/>
      <c r="H171" s="50" t="s">
        <v>22</v>
      </c>
      <c r="I171" s="20"/>
      <c r="J171" s="20"/>
      <c r="K171" s="20"/>
      <c r="L171" s="20"/>
      <c r="M171" s="20"/>
      <c r="N171" s="20"/>
      <c r="O171" s="20"/>
      <c r="P171" s="20"/>
      <c r="Q171" s="20"/>
      <c r="R171" s="15"/>
      <c r="S171" s="15"/>
      <c r="T171" s="15"/>
      <c r="U171" s="15"/>
      <c r="V171" s="15"/>
      <c r="W171" s="15"/>
      <c r="X171" s="15"/>
      <c r="Y171" s="15"/>
      <c r="Z171" s="15"/>
      <c r="AA171" s="15"/>
    </row>
    <row r="172" spans="1:27" ht="14.25">
      <c r="A172" s="273"/>
      <c r="B172" s="76" t="s">
        <v>640</v>
      </c>
      <c r="C172" s="20"/>
      <c r="D172" s="20"/>
      <c r="E172" s="78"/>
      <c r="F172" s="78"/>
      <c r="G172" s="15"/>
      <c r="H172" s="50" t="s">
        <v>24</v>
      </c>
      <c r="I172" s="20"/>
      <c r="J172" s="20"/>
      <c r="K172" s="20"/>
      <c r="L172" s="20"/>
      <c r="M172" s="20"/>
      <c r="N172" s="20"/>
      <c r="O172" s="20"/>
      <c r="P172" s="20"/>
      <c r="Q172" s="20"/>
      <c r="R172" s="15"/>
      <c r="S172" s="15"/>
      <c r="T172" s="15"/>
      <c r="U172" s="15"/>
      <c r="V172" s="15"/>
      <c r="W172" s="15"/>
      <c r="X172" s="15"/>
      <c r="Y172" s="15"/>
      <c r="Z172" s="15"/>
      <c r="AA172" s="15"/>
    </row>
    <row r="173" spans="1:27" ht="14.25">
      <c r="A173" s="273"/>
      <c r="B173" s="76" t="s">
        <v>640</v>
      </c>
      <c r="C173" s="20"/>
      <c r="D173" s="20"/>
      <c r="E173" s="88"/>
      <c r="F173" s="78"/>
      <c r="G173" s="78"/>
      <c r="H173" s="50" t="s">
        <v>25</v>
      </c>
      <c r="I173" s="20"/>
      <c r="J173" s="20"/>
      <c r="K173" s="20"/>
      <c r="L173" s="20"/>
      <c r="M173" s="20"/>
      <c r="N173" s="20"/>
      <c r="O173" s="20"/>
      <c r="P173" s="20"/>
      <c r="Q173" s="20"/>
      <c r="R173" s="15"/>
      <c r="S173" s="15"/>
      <c r="T173" s="15"/>
      <c r="U173" s="15"/>
      <c r="V173" s="15"/>
      <c r="W173" s="15"/>
      <c r="X173" s="15"/>
      <c r="Y173" s="15"/>
      <c r="Z173" s="15"/>
      <c r="AA173" s="15"/>
    </row>
    <row r="174" spans="1:27" ht="14.25">
      <c r="A174" s="273"/>
      <c r="B174" s="76" t="s">
        <v>640</v>
      </c>
      <c r="C174" s="20"/>
      <c r="D174" s="20"/>
      <c r="E174" s="78"/>
      <c r="F174" s="78"/>
      <c r="G174" s="78"/>
      <c r="H174" s="50" t="s">
        <v>26</v>
      </c>
      <c r="I174" s="20"/>
      <c r="J174" s="20"/>
      <c r="K174" s="20"/>
      <c r="L174" s="20"/>
      <c r="M174" s="20"/>
      <c r="N174" s="20"/>
      <c r="O174" s="20"/>
      <c r="P174" s="20"/>
      <c r="Q174" s="20"/>
      <c r="R174" s="15"/>
      <c r="S174" s="15"/>
      <c r="T174" s="15"/>
      <c r="U174" s="15"/>
      <c r="V174" s="15"/>
      <c r="W174" s="15"/>
      <c r="X174" s="15"/>
      <c r="Y174" s="15"/>
      <c r="Z174" s="15"/>
      <c r="AA174" s="15"/>
    </row>
    <row r="175" spans="1:27" ht="15" customHeight="1">
      <c r="A175" s="273"/>
      <c r="B175" s="76" t="s">
        <v>1774</v>
      </c>
      <c r="C175" s="20" t="s">
        <v>41</v>
      </c>
      <c r="D175" s="20" t="s">
        <v>19</v>
      </c>
      <c r="E175" s="20"/>
      <c r="F175" s="20"/>
      <c r="G175" s="20" t="s">
        <v>1897</v>
      </c>
      <c r="H175" s="50" t="s">
        <v>27</v>
      </c>
      <c r="I175" s="20"/>
      <c r="J175" s="20"/>
      <c r="K175" s="20"/>
      <c r="L175" s="20"/>
      <c r="M175" s="20"/>
      <c r="N175" s="20"/>
      <c r="O175" s="20"/>
      <c r="P175" s="20"/>
      <c r="Q175" s="20"/>
      <c r="R175" s="15"/>
      <c r="S175" s="15"/>
      <c r="T175" s="15"/>
      <c r="U175" s="15"/>
      <c r="V175" s="15"/>
      <c r="W175" s="15"/>
      <c r="X175" s="15"/>
      <c r="Y175" s="15"/>
      <c r="Z175" s="15"/>
      <c r="AA175" s="15"/>
    </row>
    <row r="176" spans="1:27" ht="12.75">
      <c r="A176" s="273"/>
      <c r="B176" s="76" t="s">
        <v>1774</v>
      </c>
      <c r="C176" s="20"/>
      <c r="D176" s="20"/>
      <c r="E176" s="20"/>
      <c r="F176" s="20"/>
      <c r="G176" s="20"/>
      <c r="H176" s="50" t="s">
        <v>28</v>
      </c>
      <c r="I176" s="20"/>
      <c r="J176" s="20"/>
      <c r="K176" s="20"/>
      <c r="L176" s="20"/>
      <c r="M176" s="20"/>
      <c r="N176" s="20"/>
      <c r="O176" s="20"/>
      <c r="P176" s="20"/>
      <c r="Q176" s="20"/>
      <c r="R176" s="15"/>
      <c r="S176" s="15"/>
      <c r="T176" s="15"/>
      <c r="U176" s="15"/>
      <c r="V176" s="15"/>
      <c r="W176" s="15"/>
      <c r="X176" s="15"/>
      <c r="Y176" s="15"/>
      <c r="Z176" s="15"/>
      <c r="AA176" s="15"/>
    </row>
    <row r="177" spans="1:27" ht="12.75">
      <c r="A177" s="273"/>
      <c r="B177" s="76" t="s">
        <v>1774</v>
      </c>
      <c r="C177" s="20"/>
      <c r="D177" s="20"/>
      <c r="E177" s="20"/>
      <c r="F177" s="20"/>
      <c r="G177" s="20"/>
      <c r="H177" s="50" t="s">
        <v>29</v>
      </c>
      <c r="I177" s="20"/>
      <c r="J177" s="20"/>
      <c r="K177" s="20"/>
      <c r="L177" s="20"/>
      <c r="M177" s="20"/>
      <c r="N177" s="20"/>
      <c r="O177" s="20"/>
      <c r="P177" s="20"/>
      <c r="Q177" s="20"/>
      <c r="R177" s="15"/>
      <c r="S177" s="15"/>
      <c r="T177" s="15"/>
      <c r="U177" s="15"/>
      <c r="V177" s="15"/>
      <c r="W177" s="15"/>
      <c r="X177" s="15"/>
      <c r="Y177" s="15"/>
      <c r="Z177" s="15"/>
      <c r="AA177" s="15"/>
    </row>
    <row r="178" spans="1:27" ht="12.75">
      <c r="A178" s="273"/>
      <c r="B178" s="76" t="s">
        <v>1774</v>
      </c>
      <c r="C178" s="20"/>
      <c r="D178" s="20"/>
      <c r="E178" s="20"/>
      <c r="F178" s="20"/>
      <c r="G178" s="20"/>
      <c r="H178" s="50" t="s">
        <v>30</v>
      </c>
      <c r="I178" s="20"/>
      <c r="J178" s="20"/>
      <c r="K178" s="20"/>
      <c r="L178" s="20"/>
      <c r="M178" s="20"/>
      <c r="N178" s="20"/>
      <c r="O178" s="20"/>
      <c r="P178" s="20"/>
      <c r="Q178" s="20"/>
      <c r="R178" s="15"/>
      <c r="S178" s="15"/>
      <c r="T178" s="15"/>
      <c r="U178" s="15"/>
      <c r="V178" s="15"/>
      <c r="W178" s="15"/>
      <c r="X178" s="15"/>
      <c r="Y178" s="15"/>
      <c r="Z178" s="15"/>
      <c r="AA178" s="15"/>
    </row>
    <row r="179" spans="1:27" ht="12.75">
      <c r="A179" s="273"/>
      <c r="B179" s="76" t="s">
        <v>78</v>
      </c>
      <c r="C179" s="20"/>
      <c r="D179" s="20"/>
      <c r="E179" s="20"/>
      <c r="F179" s="20"/>
      <c r="G179" s="20"/>
      <c r="H179" s="50" t="s">
        <v>34</v>
      </c>
      <c r="I179" s="20"/>
      <c r="J179" s="20"/>
      <c r="K179" s="20"/>
      <c r="L179" s="20"/>
      <c r="M179" s="20"/>
      <c r="N179" s="20"/>
      <c r="O179" s="20"/>
      <c r="P179" s="20"/>
      <c r="Q179" s="20"/>
      <c r="R179" s="15"/>
      <c r="S179" s="15"/>
      <c r="T179" s="15"/>
      <c r="U179" s="15"/>
      <c r="V179" s="15"/>
      <c r="W179" s="15"/>
      <c r="X179" s="15"/>
      <c r="Y179" s="15"/>
      <c r="Z179" s="15"/>
      <c r="AA179" s="15"/>
    </row>
    <row r="180" spans="1:27" ht="12.75">
      <c r="A180" s="273"/>
      <c r="B180" s="76" t="s">
        <v>78</v>
      </c>
      <c r="C180" s="20"/>
      <c r="D180" s="20"/>
      <c r="E180" s="20"/>
      <c r="F180" s="20"/>
      <c r="G180" s="20"/>
      <c r="H180" s="50" t="s">
        <v>35</v>
      </c>
      <c r="I180" s="20"/>
      <c r="J180" s="20"/>
      <c r="K180" s="20"/>
      <c r="L180" s="20"/>
      <c r="M180" s="20"/>
      <c r="N180" s="20"/>
      <c r="O180" s="20"/>
      <c r="P180" s="20"/>
      <c r="Q180" s="20"/>
      <c r="R180" s="15"/>
      <c r="S180" s="15"/>
      <c r="T180" s="15"/>
      <c r="U180" s="15"/>
      <c r="V180" s="15"/>
      <c r="W180" s="15"/>
      <c r="X180" s="15"/>
      <c r="Y180" s="15"/>
      <c r="Z180" s="15"/>
      <c r="AA180" s="15"/>
    </row>
    <row r="181" spans="1:27" ht="12.75">
      <c r="A181" s="273"/>
      <c r="B181" s="76" t="s">
        <v>78</v>
      </c>
      <c r="C181" s="20"/>
      <c r="D181" s="20"/>
      <c r="E181" s="20"/>
      <c r="F181" s="20"/>
      <c r="G181" s="20"/>
      <c r="H181" s="50" t="s">
        <v>36</v>
      </c>
      <c r="I181" s="20"/>
      <c r="J181" s="20"/>
      <c r="K181" s="20"/>
      <c r="L181" s="20"/>
      <c r="M181" s="20"/>
      <c r="N181" s="20"/>
      <c r="O181" s="20"/>
      <c r="P181" s="20"/>
      <c r="Q181" s="20"/>
      <c r="R181" s="15"/>
      <c r="S181" s="15"/>
      <c r="T181" s="15"/>
      <c r="U181" s="15"/>
      <c r="V181" s="15"/>
      <c r="W181" s="15"/>
      <c r="X181" s="15"/>
      <c r="Y181" s="15"/>
      <c r="Z181" s="15"/>
      <c r="AA181" s="15"/>
    </row>
    <row r="182" spans="1:27" ht="14.25">
      <c r="A182" s="273"/>
      <c r="B182" s="76" t="s">
        <v>78</v>
      </c>
      <c r="C182" s="20"/>
      <c r="D182" s="20"/>
      <c r="E182" s="20"/>
      <c r="F182" s="20"/>
      <c r="G182" s="78"/>
      <c r="H182" s="50" t="s">
        <v>37</v>
      </c>
      <c r="I182" s="20"/>
      <c r="J182" s="20"/>
      <c r="K182" s="20"/>
      <c r="L182" s="20"/>
      <c r="M182" s="20"/>
      <c r="N182" s="20"/>
      <c r="O182" s="20"/>
      <c r="P182" s="20"/>
      <c r="Q182" s="20"/>
      <c r="R182" s="15"/>
      <c r="S182" s="15"/>
      <c r="T182" s="15"/>
      <c r="U182" s="15"/>
      <c r="V182" s="15"/>
      <c r="W182" s="15"/>
      <c r="X182" s="15"/>
      <c r="Y182" s="15"/>
      <c r="Z182" s="15"/>
      <c r="AA182" s="15"/>
    </row>
    <row r="183" spans="1:27" ht="19.5" customHeight="1">
      <c r="A183" s="274"/>
      <c r="B183" s="76" t="s">
        <v>78</v>
      </c>
      <c r="C183" s="20" t="s">
        <v>41</v>
      </c>
      <c r="D183" s="20" t="s">
        <v>92</v>
      </c>
      <c r="E183" s="20"/>
      <c r="F183" s="32" t="s">
        <v>1898</v>
      </c>
      <c r="G183" s="20" t="s">
        <v>1899</v>
      </c>
      <c r="H183" s="51" t="s">
        <v>38</v>
      </c>
      <c r="I183" s="20"/>
      <c r="J183" s="20"/>
      <c r="K183" s="20"/>
      <c r="L183" s="20"/>
      <c r="M183" s="20"/>
      <c r="N183" s="20"/>
      <c r="O183" s="20"/>
      <c r="P183" s="20"/>
      <c r="Q183" s="20"/>
      <c r="R183" s="15"/>
      <c r="S183" s="15"/>
      <c r="T183" s="15"/>
      <c r="U183" s="15"/>
      <c r="V183" s="15"/>
      <c r="W183" s="15"/>
      <c r="X183" s="15"/>
      <c r="Y183" s="15"/>
      <c r="Z183" s="15"/>
      <c r="AA183" s="15"/>
    </row>
    <row r="184" spans="1:27" ht="12.75">
      <c r="A184" s="272">
        <v>45610</v>
      </c>
      <c r="B184" s="76" t="s">
        <v>1774</v>
      </c>
      <c r="C184" s="20"/>
      <c r="D184" s="20"/>
      <c r="E184" s="20"/>
      <c r="F184" s="20"/>
      <c r="G184" s="20"/>
      <c r="H184" s="55" t="s">
        <v>17</v>
      </c>
      <c r="I184" s="20"/>
      <c r="J184" s="20"/>
      <c r="K184" s="20"/>
      <c r="L184" s="20"/>
      <c r="M184" s="20"/>
      <c r="N184" s="20"/>
      <c r="O184" s="20"/>
      <c r="P184" s="20"/>
      <c r="Q184" s="20"/>
      <c r="R184" s="15"/>
      <c r="S184" s="15"/>
      <c r="T184" s="15"/>
      <c r="U184" s="15"/>
      <c r="V184" s="15"/>
      <c r="W184" s="15"/>
      <c r="X184" s="15"/>
      <c r="Y184" s="15"/>
      <c r="Z184" s="15"/>
      <c r="AA184" s="15"/>
    </row>
    <row r="185" spans="1:27" ht="12.75">
      <c r="A185" s="273"/>
      <c r="B185" s="76" t="s">
        <v>1774</v>
      </c>
      <c r="C185" s="20"/>
      <c r="D185" s="20"/>
      <c r="E185" s="20"/>
      <c r="F185" s="20"/>
      <c r="G185" s="20"/>
      <c r="H185" s="52" t="s">
        <v>22</v>
      </c>
      <c r="I185" s="20"/>
      <c r="J185" s="20"/>
      <c r="K185" s="20"/>
      <c r="L185" s="20"/>
      <c r="M185" s="20"/>
      <c r="N185" s="20"/>
      <c r="O185" s="20"/>
      <c r="P185" s="20"/>
      <c r="Q185" s="20"/>
      <c r="R185" s="15"/>
      <c r="S185" s="15"/>
      <c r="T185" s="15"/>
      <c r="U185" s="15"/>
      <c r="V185" s="15"/>
      <c r="W185" s="15"/>
      <c r="X185" s="15"/>
      <c r="Y185" s="15"/>
      <c r="Z185" s="15"/>
      <c r="AA185" s="15"/>
    </row>
    <row r="186" spans="1:27" ht="14.25">
      <c r="A186" s="273"/>
      <c r="B186" s="76" t="s">
        <v>1774</v>
      </c>
      <c r="C186" s="20"/>
      <c r="D186" s="20"/>
      <c r="E186" s="78"/>
      <c r="F186" s="78"/>
      <c r="G186" s="78"/>
      <c r="H186" s="52" t="s">
        <v>24</v>
      </c>
      <c r="I186" s="20"/>
      <c r="J186" s="20"/>
      <c r="K186" s="20"/>
      <c r="L186" s="20"/>
      <c r="M186" s="20"/>
      <c r="N186" s="20"/>
      <c r="O186" s="20"/>
      <c r="P186" s="20"/>
      <c r="Q186" s="20"/>
      <c r="R186" s="15"/>
      <c r="S186" s="15"/>
      <c r="T186" s="15"/>
      <c r="U186" s="15"/>
      <c r="V186" s="15"/>
      <c r="W186" s="15"/>
      <c r="X186" s="15"/>
      <c r="Y186" s="15"/>
      <c r="Z186" s="15"/>
      <c r="AA186" s="15"/>
    </row>
    <row r="187" spans="1:27" ht="12.75">
      <c r="A187" s="273"/>
      <c r="B187" s="76" t="s">
        <v>1774</v>
      </c>
      <c r="C187" s="20"/>
      <c r="D187" s="20"/>
      <c r="E187" s="20"/>
      <c r="F187" s="20"/>
      <c r="G187" s="20"/>
      <c r="H187" s="52" t="s">
        <v>25</v>
      </c>
      <c r="I187" s="20"/>
      <c r="J187" s="20"/>
      <c r="K187" s="20"/>
      <c r="L187" s="20"/>
      <c r="M187" s="20"/>
      <c r="N187" s="20"/>
      <c r="O187" s="20"/>
      <c r="P187" s="20"/>
      <c r="Q187" s="20"/>
      <c r="R187" s="15"/>
      <c r="S187" s="15"/>
      <c r="T187" s="15"/>
      <c r="U187" s="15"/>
      <c r="V187" s="15"/>
      <c r="W187" s="15"/>
      <c r="X187" s="15"/>
      <c r="Y187" s="15"/>
      <c r="Z187" s="15"/>
      <c r="AA187" s="15"/>
    </row>
    <row r="188" spans="1:27" ht="12.75">
      <c r="A188" s="273"/>
      <c r="B188" s="76" t="s">
        <v>522</v>
      </c>
      <c r="C188" s="20" t="s">
        <v>41</v>
      </c>
      <c r="D188" s="20" t="s">
        <v>19</v>
      </c>
      <c r="E188" s="20"/>
      <c r="F188" s="20"/>
      <c r="G188" s="20"/>
      <c r="H188" s="52" t="s">
        <v>26</v>
      </c>
      <c r="I188" s="20"/>
      <c r="J188" s="20"/>
      <c r="K188" s="20"/>
      <c r="L188" s="20"/>
      <c r="M188" s="20"/>
      <c r="N188" s="20"/>
      <c r="O188" s="20"/>
      <c r="P188" s="20"/>
      <c r="Q188" s="20"/>
      <c r="R188" s="15"/>
      <c r="S188" s="15"/>
      <c r="T188" s="15"/>
      <c r="U188" s="15"/>
      <c r="V188" s="15"/>
      <c r="W188" s="15"/>
      <c r="X188" s="15"/>
      <c r="Y188" s="15"/>
      <c r="Z188" s="15"/>
      <c r="AA188" s="15"/>
    </row>
    <row r="189" spans="1:27" ht="17.25" customHeight="1">
      <c r="A189" s="273"/>
      <c r="B189" s="76" t="s">
        <v>522</v>
      </c>
      <c r="C189" s="20"/>
      <c r="D189" s="20"/>
      <c r="E189" s="20"/>
      <c r="F189" s="20"/>
      <c r="G189" s="20"/>
      <c r="H189" s="52" t="s">
        <v>27</v>
      </c>
      <c r="I189" s="20"/>
      <c r="J189" s="20"/>
      <c r="K189" s="20"/>
      <c r="L189" s="20"/>
      <c r="M189" s="20"/>
      <c r="N189" s="20"/>
      <c r="O189" s="20"/>
      <c r="P189" s="20"/>
      <c r="Q189" s="20"/>
      <c r="R189" s="15"/>
      <c r="S189" s="15"/>
      <c r="T189" s="15"/>
      <c r="U189" s="15"/>
      <c r="V189" s="15"/>
      <c r="W189" s="15"/>
      <c r="X189" s="15"/>
      <c r="Y189" s="15"/>
      <c r="Z189" s="15"/>
      <c r="AA189" s="15"/>
    </row>
    <row r="190" spans="1:27" ht="12.75">
      <c r="A190" s="273"/>
      <c r="B190" s="76" t="s">
        <v>522</v>
      </c>
      <c r="C190" s="20"/>
      <c r="D190" s="20"/>
      <c r="E190" s="20"/>
      <c r="F190" s="15"/>
      <c r="G190" s="15"/>
      <c r="H190" s="52" t="s">
        <v>28</v>
      </c>
      <c r="I190" s="20"/>
      <c r="J190" s="20"/>
      <c r="K190" s="20"/>
      <c r="L190" s="20"/>
      <c r="M190" s="20"/>
      <c r="N190" s="20"/>
      <c r="O190" s="20"/>
      <c r="P190" s="20"/>
      <c r="Q190" s="20"/>
      <c r="R190" s="15"/>
      <c r="S190" s="15"/>
      <c r="T190" s="15"/>
      <c r="U190" s="15"/>
      <c r="V190" s="15"/>
      <c r="W190" s="15"/>
      <c r="X190" s="15"/>
      <c r="Y190" s="15"/>
      <c r="Z190" s="15"/>
      <c r="AA190" s="15"/>
    </row>
    <row r="191" spans="1:27" ht="12.75">
      <c r="A191" s="273"/>
      <c r="B191" s="76" t="s">
        <v>522</v>
      </c>
      <c r="C191" s="20"/>
      <c r="D191" s="20"/>
      <c r="E191" s="20"/>
      <c r="F191" s="20"/>
      <c r="G191" s="20"/>
      <c r="H191" s="52" t="s">
        <v>29</v>
      </c>
      <c r="I191" s="20"/>
      <c r="J191" s="20"/>
      <c r="K191" s="20"/>
      <c r="L191" s="20"/>
      <c r="M191" s="20"/>
      <c r="N191" s="20"/>
      <c r="O191" s="20"/>
      <c r="P191" s="20"/>
      <c r="Q191" s="20"/>
      <c r="R191" s="15"/>
      <c r="S191" s="15"/>
      <c r="T191" s="15"/>
      <c r="U191" s="15"/>
      <c r="V191" s="15"/>
      <c r="W191" s="15"/>
      <c r="X191" s="15"/>
      <c r="Y191" s="15"/>
      <c r="Z191" s="15"/>
      <c r="AA191" s="15"/>
    </row>
    <row r="192" spans="1:27" ht="12.75">
      <c r="A192" s="273"/>
      <c r="B192" s="76" t="s">
        <v>522</v>
      </c>
      <c r="C192" s="20"/>
      <c r="D192" s="20"/>
      <c r="E192" s="20"/>
      <c r="F192" s="20"/>
      <c r="G192" s="20"/>
      <c r="H192" s="52" t="s">
        <v>30</v>
      </c>
      <c r="I192" s="20"/>
      <c r="J192" s="20"/>
      <c r="K192" s="20"/>
      <c r="L192" s="20"/>
      <c r="M192" s="20"/>
      <c r="N192" s="20"/>
      <c r="O192" s="20"/>
      <c r="P192" s="20"/>
      <c r="Q192" s="20"/>
      <c r="R192" s="15"/>
      <c r="S192" s="15"/>
      <c r="T192" s="15"/>
      <c r="U192" s="15"/>
      <c r="V192" s="15"/>
      <c r="W192" s="15"/>
      <c r="X192" s="15"/>
      <c r="Y192" s="15"/>
      <c r="Z192" s="15"/>
      <c r="AA192" s="15"/>
    </row>
    <row r="193" spans="1:27" ht="20.25" customHeight="1">
      <c r="A193" s="273"/>
      <c r="B193" s="76" t="s">
        <v>78</v>
      </c>
      <c r="C193" s="20" t="s">
        <v>18</v>
      </c>
      <c r="D193" s="20" t="s">
        <v>19</v>
      </c>
      <c r="E193" s="20"/>
      <c r="F193" s="20"/>
      <c r="G193" s="20" t="s">
        <v>1900</v>
      </c>
      <c r="H193" s="52" t="s">
        <v>34</v>
      </c>
      <c r="I193" s="20"/>
      <c r="J193" s="20"/>
      <c r="K193" s="20"/>
      <c r="L193" s="20"/>
      <c r="M193" s="20"/>
      <c r="N193" s="20"/>
      <c r="O193" s="20"/>
      <c r="P193" s="20"/>
      <c r="Q193" s="20"/>
      <c r="R193" s="15"/>
      <c r="S193" s="15"/>
      <c r="T193" s="15"/>
      <c r="U193" s="15"/>
      <c r="V193" s="15"/>
      <c r="W193" s="15"/>
      <c r="X193" s="15"/>
      <c r="Y193" s="15"/>
      <c r="Z193" s="15"/>
      <c r="AA193" s="15"/>
    </row>
    <row r="194" spans="1:27" ht="16.5" customHeight="1">
      <c r="A194" s="273"/>
      <c r="B194" s="76" t="s">
        <v>78</v>
      </c>
      <c r="C194" s="20" t="s">
        <v>18</v>
      </c>
      <c r="D194" s="20" t="s">
        <v>19</v>
      </c>
      <c r="E194" s="20"/>
      <c r="F194" s="20"/>
      <c r="G194" s="20" t="s">
        <v>1901</v>
      </c>
      <c r="H194" s="52" t="s">
        <v>35</v>
      </c>
      <c r="I194" s="20"/>
      <c r="J194" s="20"/>
      <c r="K194" s="20"/>
      <c r="L194" s="20"/>
      <c r="M194" s="20"/>
      <c r="N194" s="20"/>
      <c r="O194" s="20"/>
      <c r="P194" s="20"/>
      <c r="Q194" s="20"/>
      <c r="R194" s="15"/>
      <c r="S194" s="15"/>
      <c r="T194" s="15"/>
      <c r="U194" s="15"/>
      <c r="V194" s="15"/>
      <c r="W194" s="15"/>
      <c r="X194" s="15"/>
      <c r="Y194" s="15"/>
      <c r="Z194" s="15"/>
      <c r="AA194" s="15"/>
    </row>
    <row r="195" spans="1:27" ht="17.25" customHeight="1">
      <c r="A195" s="273"/>
      <c r="B195" s="76" t="s">
        <v>78</v>
      </c>
      <c r="C195" s="20" t="s">
        <v>41</v>
      </c>
      <c r="D195" s="20" t="s">
        <v>19</v>
      </c>
      <c r="E195" s="20"/>
      <c r="F195" s="20"/>
      <c r="G195" s="65" t="s">
        <v>1902</v>
      </c>
      <c r="H195" s="52" t="s">
        <v>36</v>
      </c>
      <c r="I195" s="20"/>
      <c r="J195" s="20"/>
      <c r="K195" s="20"/>
      <c r="L195" s="20"/>
      <c r="M195" s="20"/>
      <c r="N195" s="20"/>
      <c r="O195" s="20"/>
      <c r="P195" s="20"/>
      <c r="Q195" s="20"/>
      <c r="R195" s="15"/>
      <c r="S195" s="15"/>
      <c r="T195" s="15"/>
      <c r="U195" s="15"/>
      <c r="V195" s="15"/>
      <c r="W195" s="15"/>
      <c r="X195" s="15"/>
      <c r="Y195" s="15"/>
      <c r="Z195" s="15"/>
      <c r="AA195" s="15"/>
    </row>
    <row r="196" spans="1:27" ht="20.25" customHeight="1">
      <c r="A196" s="273"/>
      <c r="B196" s="76" t="s">
        <v>78</v>
      </c>
      <c r="C196" s="20" t="s">
        <v>18</v>
      </c>
      <c r="D196" s="20" t="s">
        <v>19</v>
      </c>
      <c r="E196" s="20"/>
      <c r="F196" s="20"/>
      <c r="G196" s="15" t="s">
        <v>1903</v>
      </c>
      <c r="H196" s="52" t="s">
        <v>37</v>
      </c>
      <c r="I196" s="20"/>
      <c r="J196" s="20"/>
      <c r="K196" s="20"/>
      <c r="L196" s="20"/>
      <c r="M196" s="20"/>
      <c r="N196" s="20"/>
      <c r="O196" s="20"/>
      <c r="P196" s="20"/>
      <c r="Q196" s="20"/>
      <c r="R196" s="15"/>
      <c r="S196" s="15"/>
      <c r="T196" s="15"/>
      <c r="U196" s="15"/>
      <c r="V196" s="15"/>
      <c r="W196" s="15"/>
      <c r="X196" s="15"/>
      <c r="Y196" s="15"/>
      <c r="Z196" s="15"/>
      <c r="AA196" s="15"/>
    </row>
    <row r="197" spans="1:27" ht="12.75">
      <c r="A197" s="274"/>
      <c r="B197" s="76" t="s">
        <v>78</v>
      </c>
      <c r="C197" s="20"/>
      <c r="D197" s="20"/>
      <c r="E197" s="20"/>
      <c r="F197" s="20"/>
      <c r="G197" s="20"/>
      <c r="H197" s="54" t="s">
        <v>38</v>
      </c>
      <c r="I197" s="20"/>
      <c r="J197" s="20"/>
      <c r="K197" s="20"/>
      <c r="L197" s="20"/>
      <c r="M197" s="20"/>
      <c r="N197" s="20"/>
      <c r="O197" s="20"/>
      <c r="P197" s="20"/>
      <c r="Q197" s="20"/>
      <c r="R197" s="15"/>
      <c r="S197" s="15"/>
      <c r="T197" s="15"/>
      <c r="U197" s="15"/>
      <c r="V197" s="15"/>
      <c r="W197" s="15"/>
      <c r="X197" s="15"/>
      <c r="Y197" s="15"/>
      <c r="Z197" s="15"/>
      <c r="AA197" s="15"/>
    </row>
    <row r="198" spans="1:27" ht="12.75">
      <c r="A198" s="272">
        <v>45611</v>
      </c>
      <c r="B198" s="76" t="s">
        <v>640</v>
      </c>
      <c r="C198" s="20"/>
      <c r="D198" s="20"/>
      <c r="E198" s="20"/>
      <c r="F198" s="20"/>
      <c r="G198" s="20"/>
      <c r="H198" s="55" t="s">
        <v>17</v>
      </c>
      <c r="I198" s="20"/>
      <c r="J198" s="20"/>
      <c r="K198" s="20"/>
      <c r="L198" s="20"/>
      <c r="M198" s="20"/>
      <c r="N198" s="20"/>
      <c r="O198" s="20"/>
      <c r="P198" s="20"/>
      <c r="Q198" s="20"/>
      <c r="R198" s="15"/>
      <c r="S198" s="15"/>
      <c r="T198" s="15"/>
      <c r="U198" s="15"/>
      <c r="V198" s="15"/>
      <c r="W198" s="15"/>
      <c r="X198" s="15"/>
      <c r="Y198" s="15"/>
      <c r="Z198" s="15"/>
      <c r="AA198" s="15"/>
    </row>
    <row r="199" spans="1:27" ht="12.75">
      <c r="A199" s="273"/>
      <c r="B199" s="76" t="s">
        <v>640</v>
      </c>
      <c r="C199" s="20"/>
      <c r="D199" s="20"/>
      <c r="E199" s="20"/>
      <c r="F199" s="20"/>
      <c r="G199" s="20"/>
      <c r="H199" s="52" t="s">
        <v>22</v>
      </c>
      <c r="I199" s="20"/>
      <c r="J199" s="20"/>
      <c r="K199" s="20"/>
      <c r="L199" s="20"/>
      <c r="M199" s="20"/>
      <c r="N199" s="20"/>
      <c r="O199" s="20"/>
      <c r="P199" s="20"/>
      <c r="Q199" s="20"/>
      <c r="R199" s="15"/>
      <c r="S199" s="15"/>
      <c r="T199" s="15"/>
      <c r="U199" s="15"/>
      <c r="V199" s="15"/>
      <c r="W199" s="15"/>
      <c r="X199" s="15"/>
      <c r="Y199" s="15"/>
      <c r="Z199" s="15"/>
      <c r="AA199" s="15"/>
    </row>
    <row r="200" spans="1:27" ht="12.75">
      <c r="A200" s="273"/>
      <c r="B200" s="76" t="s">
        <v>640</v>
      </c>
      <c r="C200" s="20"/>
      <c r="D200" s="20"/>
      <c r="E200" s="20"/>
      <c r="F200" s="20"/>
      <c r="G200" s="20"/>
      <c r="H200" s="52" t="s">
        <v>24</v>
      </c>
      <c r="I200" s="20"/>
      <c r="J200" s="20"/>
      <c r="K200" s="20"/>
      <c r="L200" s="20"/>
      <c r="M200" s="20"/>
      <c r="N200" s="20"/>
      <c r="O200" s="20"/>
      <c r="P200" s="20"/>
      <c r="Q200" s="20"/>
      <c r="R200" s="15"/>
      <c r="S200" s="15"/>
      <c r="T200" s="15"/>
      <c r="U200" s="15"/>
      <c r="V200" s="15"/>
      <c r="W200" s="15"/>
      <c r="X200" s="15"/>
      <c r="Y200" s="15"/>
      <c r="Z200" s="15"/>
      <c r="AA200" s="15"/>
    </row>
    <row r="201" spans="1:27" ht="12.75">
      <c r="A201" s="273"/>
      <c r="B201" s="76" t="s">
        <v>640</v>
      </c>
      <c r="C201" s="20"/>
      <c r="D201" s="20"/>
      <c r="E201" s="20"/>
      <c r="F201" s="20"/>
      <c r="G201" s="20"/>
      <c r="H201" s="52" t="s">
        <v>25</v>
      </c>
      <c r="I201" s="20"/>
      <c r="J201" s="20"/>
      <c r="K201" s="20"/>
      <c r="L201" s="20"/>
      <c r="M201" s="20"/>
      <c r="N201" s="20"/>
      <c r="O201" s="20"/>
      <c r="P201" s="20"/>
      <c r="Q201" s="20"/>
      <c r="R201" s="15"/>
      <c r="S201" s="15"/>
      <c r="T201" s="15"/>
      <c r="U201" s="15"/>
      <c r="V201" s="15"/>
      <c r="W201" s="15"/>
      <c r="X201" s="15"/>
      <c r="Y201" s="15"/>
      <c r="Z201" s="15"/>
      <c r="AA201" s="15"/>
    </row>
    <row r="202" spans="1:27" ht="12.75">
      <c r="A202" s="273"/>
      <c r="B202" s="76" t="s">
        <v>640</v>
      </c>
      <c r="C202" s="20"/>
      <c r="D202" s="20"/>
      <c r="E202" s="20"/>
      <c r="F202" s="20"/>
      <c r="G202" s="20"/>
      <c r="H202" s="52" t="s">
        <v>26</v>
      </c>
      <c r="I202" s="20"/>
      <c r="J202" s="20"/>
      <c r="K202" s="20"/>
      <c r="L202" s="20"/>
      <c r="M202" s="20"/>
      <c r="N202" s="20"/>
      <c r="O202" s="20"/>
      <c r="P202" s="20"/>
      <c r="Q202" s="20"/>
      <c r="R202" s="15"/>
      <c r="S202" s="15"/>
      <c r="T202" s="15"/>
      <c r="U202" s="15"/>
      <c r="V202" s="15"/>
      <c r="W202" s="15"/>
      <c r="X202" s="15"/>
      <c r="Y202" s="15"/>
      <c r="Z202" s="15"/>
      <c r="AA202" s="15"/>
    </row>
    <row r="203" spans="1:27" ht="12.75">
      <c r="A203" s="273"/>
      <c r="B203" s="76" t="s">
        <v>1774</v>
      </c>
      <c r="C203" s="20"/>
      <c r="D203" s="20"/>
      <c r="E203" s="20"/>
      <c r="F203" s="20"/>
      <c r="G203" s="20"/>
      <c r="H203" s="52" t="s">
        <v>27</v>
      </c>
      <c r="I203" s="20"/>
      <c r="J203" s="20"/>
      <c r="K203" s="20"/>
      <c r="L203" s="20"/>
      <c r="M203" s="20"/>
      <c r="N203" s="20"/>
      <c r="O203" s="20"/>
      <c r="P203" s="20"/>
      <c r="Q203" s="20"/>
      <c r="R203" s="15"/>
      <c r="S203" s="15"/>
      <c r="T203" s="15"/>
      <c r="U203" s="15"/>
      <c r="V203" s="15"/>
      <c r="W203" s="15"/>
      <c r="X203" s="15"/>
      <c r="Y203" s="15"/>
      <c r="Z203" s="15"/>
      <c r="AA203" s="15"/>
    </row>
    <row r="204" spans="1:27" ht="12.75">
      <c r="A204" s="273"/>
      <c r="B204" s="76" t="s">
        <v>1774</v>
      </c>
      <c r="C204" s="20" t="s">
        <v>154</v>
      </c>
      <c r="D204" s="20" t="s">
        <v>19</v>
      </c>
      <c r="E204" s="20"/>
      <c r="F204" s="20"/>
      <c r="G204" s="76" t="s">
        <v>1904</v>
      </c>
      <c r="H204" s="52" t="s">
        <v>28</v>
      </c>
      <c r="I204" s="20"/>
      <c r="J204" s="20"/>
      <c r="K204" s="20"/>
      <c r="L204" s="20"/>
      <c r="M204" s="20"/>
      <c r="N204" s="20"/>
      <c r="O204" s="20"/>
      <c r="P204" s="20"/>
      <c r="Q204" s="20"/>
      <c r="R204" s="15"/>
      <c r="S204" s="15"/>
      <c r="T204" s="15"/>
      <c r="U204" s="15"/>
      <c r="V204" s="15"/>
      <c r="W204" s="15"/>
      <c r="X204" s="15"/>
      <c r="Y204" s="15"/>
      <c r="Z204" s="15"/>
      <c r="AA204" s="15"/>
    </row>
    <row r="205" spans="1:27" ht="12.75">
      <c r="A205" s="273"/>
      <c r="B205" s="76" t="s">
        <v>1774</v>
      </c>
      <c r="C205" s="20"/>
      <c r="D205" s="20"/>
      <c r="E205" s="20"/>
      <c r="F205" s="20"/>
      <c r="G205" s="20"/>
      <c r="H205" s="52" t="s">
        <v>29</v>
      </c>
      <c r="I205" s="20"/>
      <c r="J205" s="20"/>
      <c r="K205" s="20"/>
      <c r="L205" s="20"/>
      <c r="M205" s="20"/>
      <c r="N205" s="20"/>
      <c r="O205" s="20"/>
      <c r="P205" s="20"/>
      <c r="Q205" s="20"/>
      <c r="R205" s="15"/>
      <c r="S205" s="15"/>
      <c r="T205" s="15"/>
      <c r="U205" s="15"/>
      <c r="V205" s="15"/>
      <c r="W205" s="15"/>
      <c r="X205" s="15"/>
      <c r="Y205" s="15"/>
      <c r="Z205" s="15"/>
      <c r="AA205" s="15"/>
    </row>
    <row r="206" spans="1:27" ht="12.75">
      <c r="A206" s="273"/>
      <c r="B206" s="76" t="s">
        <v>1774</v>
      </c>
      <c r="C206" s="20"/>
      <c r="D206" s="20"/>
      <c r="E206" s="20"/>
      <c r="F206" s="20"/>
      <c r="G206" s="20"/>
      <c r="H206" s="52" t="s">
        <v>30</v>
      </c>
      <c r="I206" s="20"/>
      <c r="J206" s="20"/>
      <c r="K206" s="20"/>
      <c r="L206" s="20"/>
      <c r="M206" s="20"/>
      <c r="N206" s="20"/>
      <c r="O206" s="20"/>
      <c r="P206" s="20"/>
      <c r="Q206" s="20"/>
      <c r="R206" s="20"/>
      <c r="S206" s="15"/>
      <c r="T206" s="15"/>
      <c r="U206" s="15"/>
      <c r="V206" s="15"/>
      <c r="W206" s="15"/>
      <c r="X206" s="15"/>
      <c r="Y206" s="15"/>
      <c r="Z206" s="15"/>
      <c r="AA206" s="15"/>
    </row>
    <row r="207" spans="1:27" ht="12.75">
      <c r="A207" s="273"/>
      <c r="B207" s="76" t="s">
        <v>78</v>
      </c>
      <c r="C207" s="20"/>
      <c r="D207" s="20"/>
      <c r="E207" s="20"/>
      <c r="F207" s="20"/>
      <c r="G207" s="20"/>
      <c r="H207" s="52" t="s">
        <v>34</v>
      </c>
      <c r="I207" s="20"/>
      <c r="J207" s="20"/>
      <c r="K207" s="20"/>
      <c r="L207" s="20"/>
      <c r="M207" s="20"/>
      <c r="N207" s="20"/>
      <c r="O207" s="20"/>
      <c r="P207" s="20"/>
      <c r="Q207" s="20"/>
      <c r="R207" s="20"/>
      <c r="S207" s="15"/>
      <c r="T207" s="15"/>
      <c r="U207" s="15"/>
      <c r="V207" s="15"/>
      <c r="W207" s="15"/>
      <c r="X207" s="15"/>
      <c r="Y207" s="15"/>
      <c r="Z207" s="15"/>
      <c r="AA207" s="15"/>
    </row>
    <row r="208" spans="1:27" ht="12.75">
      <c r="A208" s="273"/>
      <c r="B208" s="76" t="s">
        <v>78</v>
      </c>
      <c r="C208" s="20"/>
      <c r="D208" s="20"/>
      <c r="E208" s="20"/>
      <c r="F208" s="20"/>
      <c r="G208" s="20"/>
      <c r="H208" s="57" t="s">
        <v>35</v>
      </c>
      <c r="I208" s="24"/>
      <c r="J208" s="20"/>
      <c r="K208" s="20"/>
      <c r="L208" s="24"/>
      <c r="M208" s="20"/>
      <c r="N208" s="24"/>
      <c r="O208" s="24"/>
      <c r="P208" s="20"/>
      <c r="Q208" s="24"/>
      <c r="R208" s="275"/>
      <c r="S208" s="15"/>
      <c r="T208" s="15"/>
      <c r="U208" s="15"/>
      <c r="V208" s="15"/>
      <c r="W208" s="15"/>
      <c r="X208" s="15"/>
      <c r="Y208" s="15"/>
      <c r="Z208" s="15"/>
      <c r="AA208" s="15"/>
    </row>
    <row r="209" spans="1:27" ht="18.75" customHeight="1">
      <c r="A209" s="273"/>
      <c r="B209" s="76" t="s">
        <v>78</v>
      </c>
      <c r="C209" s="20"/>
      <c r="D209" s="20"/>
      <c r="E209" s="20"/>
      <c r="F209" s="20"/>
      <c r="G209" s="20"/>
      <c r="H209" s="52" t="s">
        <v>36</v>
      </c>
      <c r="I209" s="91"/>
      <c r="J209" s="20"/>
      <c r="K209" s="20"/>
      <c r="L209" s="91"/>
      <c r="M209" s="20"/>
      <c r="N209" s="91"/>
      <c r="O209" s="91"/>
      <c r="P209" s="20"/>
      <c r="Q209" s="91"/>
      <c r="R209" s="274"/>
      <c r="S209" s="15"/>
      <c r="T209" s="15"/>
      <c r="U209" s="15"/>
      <c r="V209" s="15"/>
      <c r="W209" s="15"/>
      <c r="X209" s="15"/>
      <c r="Y209" s="15"/>
      <c r="Z209" s="15"/>
      <c r="AA209" s="15"/>
    </row>
    <row r="210" spans="1:27" ht="12.75">
      <c r="A210" s="273"/>
      <c r="B210" s="76" t="s">
        <v>78</v>
      </c>
      <c r="C210" s="20"/>
      <c r="D210" s="20"/>
      <c r="E210" s="92"/>
      <c r="F210" s="20"/>
      <c r="G210" s="20"/>
      <c r="H210" s="52" t="s">
        <v>37</v>
      </c>
      <c r="I210" s="20"/>
      <c r="J210" s="20"/>
      <c r="K210" s="20"/>
      <c r="L210" s="20"/>
      <c r="M210" s="20"/>
      <c r="N210" s="20"/>
      <c r="O210" s="20"/>
      <c r="P210" s="20"/>
      <c r="Q210" s="20"/>
      <c r="R210" s="20"/>
      <c r="S210" s="15"/>
      <c r="T210" s="15"/>
      <c r="U210" s="15"/>
      <c r="V210" s="15"/>
      <c r="W210" s="15"/>
      <c r="X210" s="15"/>
      <c r="Y210" s="15"/>
      <c r="Z210" s="15"/>
      <c r="AA210" s="15"/>
    </row>
    <row r="211" spans="1:27" ht="12.75">
      <c r="A211" s="274"/>
      <c r="B211" s="76" t="s">
        <v>78</v>
      </c>
      <c r="C211" s="20"/>
      <c r="D211" s="20"/>
      <c r="E211" s="20"/>
      <c r="F211" s="20"/>
      <c r="G211" s="20"/>
      <c r="H211" s="54" t="s">
        <v>38</v>
      </c>
      <c r="I211" s="20"/>
      <c r="J211" s="20"/>
      <c r="K211" s="20"/>
      <c r="L211" s="20"/>
      <c r="M211" s="20"/>
      <c r="N211" s="20"/>
      <c r="O211" s="20"/>
      <c r="P211" s="20"/>
      <c r="Q211" s="20"/>
      <c r="R211" s="20"/>
      <c r="S211" s="15"/>
      <c r="T211" s="15"/>
      <c r="U211" s="15"/>
      <c r="V211" s="15"/>
      <c r="W211" s="15"/>
      <c r="X211" s="15"/>
      <c r="Y211" s="15"/>
      <c r="Z211" s="15"/>
      <c r="AA211" s="15"/>
    </row>
    <row r="212" spans="1:27" ht="17.25" customHeight="1">
      <c r="A212" s="272">
        <v>45612</v>
      </c>
      <c r="B212" s="76" t="s">
        <v>640</v>
      </c>
      <c r="C212" s="20"/>
      <c r="D212" s="20"/>
      <c r="E212" s="20"/>
      <c r="F212" s="20"/>
      <c r="G212" s="20"/>
      <c r="H212" s="55" t="s">
        <v>17</v>
      </c>
      <c r="I212" s="20"/>
      <c r="J212" s="20"/>
      <c r="K212" s="20"/>
      <c r="L212" s="20"/>
      <c r="M212" s="20"/>
      <c r="N212" s="20"/>
      <c r="O212" s="20"/>
      <c r="P212" s="20"/>
      <c r="Q212" s="20"/>
      <c r="R212" s="20"/>
      <c r="S212" s="15"/>
      <c r="T212" s="15"/>
      <c r="U212" s="15"/>
      <c r="V212" s="15"/>
      <c r="W212" s="15"/>
      <c r="X212" s="15"/>
      <c r="Y212" s="15"/>
      <c r="Z212" s="15"/>
      <c r="AA212" s="15"/>
    </row>
    <row r="213" spans="1:27" ht="15" customHeight="1">
      <c r="A213" s="273"/>
      <c r="B213" s="76" t="s">
        <v>640</v>
      </c>
      <c r="C213" s="20" t="s">
        <v>224</v>
      </c>
      <c r="D213" s="20" t="s">
        <v>19</v>
      </c>
      <c r="E213" s="20"/>
      <c r="F213" s="20"/>
      <c r="G213" s="20" t="s">
        <v>1905</v>
      </c>
      <c r="H213" s="52" t="s">
        <v>22</v>
      </c>
      <c r="I213" s="20"/>
      <c r="J213" s="20"/>
      <c r="K213" s="20"/>
      <c r="L213" s="20"/>
      <c r="M213" s="20"/>
      <c r="N213" s="20"/>
      <c r="O213" s="20"/>
      <c r="P213" s="20"/>
      <c r="Q213" s="20"/>
      <c r="R213" s="20"/>
      <c r="S213" s="15"/>
      <c r="T213" s="15"/>
      <c r="U213" s="15"/>
      <c r="V213" s="15"/>
      <c r="W213" s="15"/>
      <c r="X213" s="15"/>
      <c r="Y213" s="15"/>
      <c r="Z213" s="15"/>
      <c r="AA213" s="15"/>
    </row>
    <row r="214" spans="1:27" ht="12.75">
      <c r="A214" s="273"/>
      <c r="B214" s="76" t="s">
        <v>640</v>
      </c>
      <c r="C214" s="20"/>
      <c r="D214" s="20"/>
      <c r="E214" s="20"/>
      <c r="F214" s="20"/>
      <c r="G214" s="20"/>
      <c r="H214" s="52" t="s">
        <v>24</v>
      </c>
      <c r="I214" s="20"/>
      <c r="J214" s="20"/>
      <c r="K214" s="20"/>
      <c r="L214" s="20"/>
      <c r="M214" s="20"/>
      <c r="N214" s="20"/>
      <c r="O214" s="20"/>
      <c r="P214" s="20"/>
      <c r="Q214" s="20"/>
      <c r="R214" s="20"/>
      <c r="S214" s="15"/>
      <c r="T214" s="15"/>
      <c r="U214" s="15"/>
      <c r="V214" s="15"/>
      <c r="W214" s="15"/>
      <c r="X214" s="15"/>
      <c r="Y214" s="15"/>
      <c r="Z214" s="15"/>
      <c r="AA214" s="15"/>
    </row>
    <row r="215" spans="1:27" ht="12.75">
      <c r="A215" s="273"/>
      <c r="B215" s="76" t="s">
        <v>640</v>
      </c>
      <c r="C215" s="20"/>
      <c r="D215" s="20"/>
      <c r="E215" s="20"/>
      <c r="F215" s="20"/>
      <c r="G215" s="20"/>
      <c r="H215" s="52" t="s">
        <v>25</v>
      </c>
      <c r="I215" s="20"/>
      <c r="J215" s="20"/>
      <c r="K215" s="20"/>
      <c r="L215" s="20"/>
      <c r="M215" s="20"/>
      <c r="N215" s="20"/>
      <c r="O215" s="20"/>
      <c r="P215" s="20"/>
      <c r="Q215" s="20"/>
      <c r="R215" s="20"/>
      <c r="S215" s="15"/>
      <c r="T215" s="15"/>
      <c r="U215" s="15"/>
      <c r="V215" s="15"/>
      <c r="W215" s="15"/>
      <c r="X215" s="15"/>
      <c r="Y215" s="15"/>
      <c r="Z215" s="15"/>
      <c r="AA215" s="15"/>
    </row>
    <row r="216" spans="1:27" ht="12.75">
      <c r="A216" s="273"/>
      <c r="B216" s="76" t="s">
        <v>78</v>
      </c>
      <c r="C216" s="20"/>
      <c r="D216" s="20"/>
      <c r="E216" s="20"/>
      <c r="F216" s="20"/>
      <c r="G216" s="20"/>
      <c r="H216" s="52" t="s">
        <v>26</v>
      </c>
      <c r="I216" s="20"/>
      <c r="J216" s="20"/>
      <c r="K216" s="20"/>
      <c r="L216" s="20"/>
      <c r="M216" s="20"/>
      <c r="N216" s="20"/>
      <c r="O216" s="20"/>
      <c r="P216" s="20"/>
      <c r="Q216" s="20"/>
      <c r="R216" s="20"/>
      <c r="S216" s="15"/>
      <c r="T216" s="15"/>
      <c r="U216" s="15"/>
      <c r="V216" s="15"/>
      <c r="W216" s="15"/>
      <c r="X216" s="15"/>
      <c r="Y216" s="15"/>
      <c r="Z216" s="15"/>
      <c r="AA216" s="15"/>
    </row>
    <row r="217" spans="1:27" ht="18.75" customHeight="1">
      <c r="A217" s="273"/>
      <c r="B217" s="76" t="s">
        <v>78</v>
      </c>
      <c r="C217" s="20" t="s">
        <v>41</v>
      </c>
      <c r="D217" s="20" t="s">
        <v>19</v>
      </c>
      <c r="E217" s="78"/>
      <c r="F217" s="20"/>
      <c r="G217" s="20" t="s">
        <v>1906</v>
      </c>
      <c r="H217" s="52" t="s">
        <v>27</v>
      </c>
      <c r="I217" s="20"/>
      <c r="J217" s="20"/>
      <c r="K217" s="20"/>
      <c r="L217" s="20"/>
      <c r="M217" s="20"/>
      <c r="N217" s="20"/>
      <c r="O217" s="20"/>
      <c r="P217" s="20"/>
      <c r="Q217" s="20"/>
      <c r="R217" s="20"/>
      <c r="S217" s="15"/>
      <c r="T217" s="15"/>
      <c r="U217" s="15"/>
      <c r="V217" s="15"/>
      <c r="W217" s="15"/>
      <c r="X217" s="15"/>
      <c r="Y217" s="15"/>
      <c r="Z217" s="15"/>
      <c r="AA217" s="15"/>
    </row>
    <row r="218" spans="1:27" ht="12.75">
      <c r="A218" s="273"/>
      <c r="B218" s="76" t="s">
        <v>78</v>
      </c>
      <c r="C218" s="20"/>
      <c r="D218" s="20"/>
      <c r="E218" s="20"/>
      <c r="F218" s="20"/>
      <c r="G218" s="20"/>
      <c r="H218" s="52" t="s">
        <v>28</v>
      </c>
      <c r="I218" s="20"/>
      <c r="J218" s="20"/>
      <c r="K218" s="20"/>
      <c r="L218" s="20"/>
      <c r="M218" s="20"/>
      <c r="N218" s="20"/>
      <c r="O218" s="20"/>
      <c r="P218" s="20"/>
      <c r="Q218" s="20"/>
      <c r="R218" s="20"/>
      <c r="S218" s="15"/>
      <c r="T218" s="15"/>
      <c r="U218" s="15"/>
      <c r="V218" s="15"/>
      <c r="W218" s="15"/>
      <c r="X218" s="15"/>
      <c r="Y218" s="15"/>
      <c r="Z218" s="15"/>
      <c r="AA218" s="15"/>
    </row>
    <row r="219" spans="1:27" ht="20.25" customHeight="1">
      <c r="A219" s="273"/>
      <c r="B219" s="76" t="s">
        <v>78</v>
      </c>
      <c r="C219" s="20"/>
      <c r="D219" s="20"/>
      <c r="E219" s="20"/>
      <c r="F219" s="20"/>
      <c r="G219" s="20"/>
      <c r="H219" s="52" t="s">
        <v>29</v>
      </c>
      <c r="I219" s="20"/>
      <c r="J219" s="20"/>
      <c r="K219" s="20"/>
      <c r="L219" s="20"/>
      <c r="M219" s="20"/>
      <c r="N219" s="20"/>
      <c r="O219" s="20"/>
      <c r="P219" s="20"/>
      <c r="Q219" s="20"/>
      <c r="R219" s="20"/>
      <c r="S219" s="15"/>
      <c r="T219" s="15"/>
      <c r="U219" s="15"/>
      <c r="V219" s="15"/>
      <c r="W219" s="15"/>
      <c r="X219" s="15"/>
      <c r="Y219" s="15"/>
      <c r="Z219" s="15"/>
      <c r="AA219" s="15"/>
    </row>
    <row r="220" spans="1:27" ht="12.75">
      <c r="A220" s="273"/>
      <c r="B220" s="76" t="s">
        <v>78</v>
      </c>
      <c r="C220" s="20"/>
      <c r="D220" s="20"/>
      <c r="E220" s="20"/>
      <c r="F220" s="20"/>
      <c r="G220" s="20"/>
      <c r="H220" s="52" t="s">
        <v>30</v>
      </c>
      <c r="I220" s="20"/>
      <c r="J220" s="20"/>
      <c r="K220" s="20"/>
      <c r="L220" s="20"/>
      <c r="M220" s="20"/>
      <c r="N220" s="20"/>
      <c r="O220" s="20"/>
      <c r="P220" s="20"/>
      <c r="Q220" s="20"/>
      <c r="R220" s="20"/>
      <c r="S220" s="15"/>
      <c r="T220" s="15"/>
      <c r="U220" s="15"/>
      <c r="V220" s="15"/>
      <c r="W220" s="15"/>
      <c r="X220" s="15"/>
      <c r="Y220" s="15"/>
      <c r="Z220" s="15"/>
      <c r="AA220" s="15"/>
    </row>
    <row r="221" spans="1:27" ht="12.75">
      <c r="A221" s="273"/>
      <c r="B221" s="76" t="s">
        <v>78</v>
      </c>
      <c r="C221" s="20"/>
      <c r="D221" s="20"/>
      <c r="E221" s="20"/>
      <c r="F221" s="93"/>
      <c r="G221" s="20"/>
      <c r="H221" s="52" t="s">
        <v>34</v>
      </c>
      <c r="I221" s="20"/>
      <c r="J221" s="20"/>
      <c r="K221" s="20"/>
      <c r="L221" s="20"/>
      <c r="M221" s="20"/>
      <c r="N221" s="20"/>
      <c r="O221" s="20"/>
      <c r="P221" s="20"/>
      <c r="Q221" s="20"/>
      <c r="R221" s="20"/>
      <c r="S221" s="15"/>
      <c r="T221" s="15"/>
      <c r="U221" s="15"/>
      <c r="V221" s="15"/>
      <c r="W221" s="15"/>
      <c r="X221" s="15"/>
      <c r="Y221" s="15"/>
      <c r="Z221" s="15"/>
      <c r="AA221" s="15"/>
    </row>
    <row r="222" spans="1:27" ht="12.75">
      <c r="A222" s="273"/>
      <c r="B222" s="76" t="s">
        <v>78</v>
      </c>
      <c r="C222" s="20"/>
      <c r="D222" s="20"/>
      <c r="E222" s="20"/>
      <c r="F222" s="20"/>
      <c r="G222" s="20"/>
      <c r="H222" s="57" t="s">
        <v>35</v>
      </c>
      <c r="I222" s="20"/>
      <c r="J222" s="20"/>
      <c r="K222" s="20"/>
      <c r="L222" s="20"/>
      <c r="M222" s="20"/>
      <c r="N222" s="20"/>
      <c r="O222" s="20"/>
      <c r="P222" s="20"/>
      <c r="Q222" s="20"/>
      <c r="R222" s="20"/>
      <c r="S222" s="15"/>
      <c r="T222" s="15"/>
      <c r="U222" s="15"/>
      <c r="V222" s="15"/>
      <c r="W222" s="15"/>
      <c r="X222" s="15"/>
      <c r="Y222" s="15"/>
      <c r="Z222" s="15"/>
      <c r="AA222" s="15"/>
    </row>
    <row r="223" spans="1:27" ht="24" customHeight="1">
      <c r="A223" s="273"/>
      <c r="B223" s="76" t="s">
        <v>78</v>
      </c>
      <c r="C223" s="20" t="s">
        <v>18</v>
      </c>
      <c r="D223" s="20" t="s">
        <v>19</v>
      </c>
      <c r="E223" s="20"/>
      <c r="F223" s="20"/>
      <c r="G223" s="20" t="s">
        <v>1907</v>
      </c>
      <c r="H223" s="52" t="s">
        <v>36</v>
      </c>
      <c r="I223" s="20"/>
      <c r="J223" s="20"/>
      <c r="K223" s="20"/>
      <c r="L223" s="20"/>
      <c r="M223" s="20"/>
      <c r="N223" s="20"/>
      <c r="O223" s="20"/>
      <c r="P223" s="20"/>
      <c r="Q223" s="20"/>
      <c r="R223" s="20"/>
      <c r="S223" s="15"/>
      <c r="T223" s="15"/>
      <c r="U223" s="15"/>
      <c r="V223" s="15"/>
      <c r="W223" s="15"/>
      <c r="X223" s="15"/>
      <c r="Y223" s="15"/>
      <c r="Z223" s="15"/>
      <c r="AA223" s="15"/>
    </row>
    <row r="224" spans="1:27" ht="12.75">
      <c r="A224" s="273"/>
      <c r="B224" s="76" t="s">
        <v>78</v>
      </c>
      <c r="C224" s="20"/>
      <c r="D224" s="20"/>
      <c r="E224" s="20"/>
      <c r="F224" s="20"/>
      <c r="G224" s="20"/>
      <c r="H224" s="52" t="s">
        <v>37</v>
      </c>
      <c r="I224" s="20"/>
      <c r="J224" s="20"/>
      <c r="K224" s="20"/>
      <c r="L224" s="20"/>
      <c r="M224" s="20"/>
      <c r="N224" s="20"/>
      <c r="O224" s="20"/>
      <c r="P224" s="20"/>
      <c r="Q224" s="20"/>
      <c r="R224" s="20"/>
      <c r="S224" s="15"/>
      <c r="T224" s="15"/>
      <c r="U224" s="15"/>
      <c r="V224" s="15"/>
      <c r="W224" s="15"/>
      <c r="X224" s="15"/>
      <c r="Y224" s="15"/>
      <c r="Z224" s="15"/>
      <c r="AA224" s="15"/>
    </row>
    <row r="225" spans="1:27" ht="12.75">
      <c r="A225" s="274"/>
      <c r="B225" s="76" t="s">
        <v>78</v>
      </c>
      <c r="C225" s="20"/>
      <c r="D225" s="20"/>
      <c r="E225" s="20"/>
      <c r="F225" s="20"/>
      <c r="G225" s="20"/>
      <c r="H225" s="54" t="s">
        <v>38</v>
      </c>
      <c r="I225" s="20"/>
      <c r="J225" s="20"/>
      <c r="K225" s="20"/>
      <c r="L225" s="20"/>
      <c r="M225" s="20"/>
      <c r="N225" s="20"/>
      <c r="O225" s="20"/>
      <c r="P225" s="20"/>
      <c r="Q225" s="20"/>
      <c r="R225" s="20"/>
      <c r="S225" s="15"/>
      <c r="T225" s="15"/>
      <c r="U225" s="15"/>
      <c r="V225" s="15"/>
      <c r="W225" s="15"/>
      <c r="X225" s="15"/>
      <c r="Y225" s="15"/>
      <c r="Z225" s="15"/>
      <c r="AA225" s="15"/>
    </row>
    <row r="226" spans="1:27" ht="13.5" customHeight="1">
      <c r="A226" s="272">
        <v>45613</v>
      </c>
      <c r="B226" s="76" t="s">
        <v>640</v>
      </c>
      <c r="C226" s="20" t="s">
        <v>18</v>
      </c>
      <c r="D226" s="20" t="s">
        <v>19</v>
      </c>
      <c r="E226" s="32" t="s">
        <v>1908</v>
      </c>
      <c r="F226" s="20"/>
      <c r="G226" s="20" t="s">
        <v>1909</v>
      </c>
      <c r="H226" s="55" t="s">
        <v>17</v>
      </c>
      <c r="I226" s="20"/>
      <c r="J226" s="20"/>
      <c r="K226" s="20"/>
      <c r="L226" s="20"/>
      <c r="M226" s="20"/>
      <c r="N226" s="20"/>
      <c r="O226" s="20"/>
      <c r="P226" s="20"/>
      <c r="Q226" s="20"/>
      <c r="R226" s="20"/>
      <c r="S226" s="15"/>
      <c r="T226" s="15"/>
      <c r="U226" s="15"/>
      <c r="V226" s="15"/>
      <c r="W226" s="15"/>
      <c r="X226" s="15"/>
      <c r="Y226" s="15"/>
      <c r="Z226" s="15"/>
      <c r="AA226" s="15"/>
    </row>
    <row r="227" spans="1:27" ht="12.75">
      <c r="A227" s="273"/>
      <c r="B227" s="76" t="s">
        <v>640</v>
      </c>
      <c r="C227" s="20"/>
      <c r="D227" s="20"/>
      <c r="E227" s="20"/>
      <c r="F227" s="20"/>
      <c r="G227" s="20"/>
      <c r="H227" s="52" t="s">
        <v>22</v>
      </c>
      <c r="I227" s="20"/>
      <c r="J227" s="20"/>
      <c r="K227" s="20"/>
      <c r="L227" s="20"/>
      <c r="M227" s="20"/>
      <c r="N227" s="20"/>
      <c r="O227" s="20"/>
      <c r="P227" s="20"/>
      <c r="Q227" s="20"/>
      <c r="R227" s="20"/>
      <c r="S227" s="15"/>
      <c r="T227" s="15"/>
      <c r="U227" s="15"/>
      <c r="V227" s="15"/>
      <c r="W227" s="15"/>
      <c r="X227" s="15"/>
      <c r="Y227" s="15"/>
      <c r="Z227" s="15"/>
      <c r="AA227" s="15"/>
    </row>
    <row r="228" spans="1:27" ht="12.75">
      <c r="A228" s="273"/>
      <c r="B228" s="76" t="s">
        <v>640</v>
      </c>
      <c r="C228" s="20"/>
      <c r="D228" s="20"/>
      <c r="E228" s="20"/>
      <c r="F228" s="20"/>
      <c r="G228" s="20"/>
      <c r="H228" s="52" t="s">
        <v>24</v>
      </c>
      <c r="I228" s="20"/>
      <c r="J228" s="20"/>
      <c r="K228" s="20"/>
      <c r="L228" s="20"/>
      <c r="M228" s="20"/>
      <c r="N228" s="20"/>
      <c r="O228" s="20"/>
      <c r="P228" s="20"/>
      <c r="Q228" s="20"/>
      <c r="R228" s="20"/>
      <c r="S228" s="15"/>
      <c r="T228" s="15"/>
      <c r="U228" s="15"/>
      <c r="V228" s="15"/>
      <c r="W228" s="15"/>
      <c r="X228" s="15"/>
      <c r="Y228" s="15"/>
      <c r="Z228" s="15"/>
      <c r="AA228" s="15"/>
    </row>
    <row r="229" spans="1:27" ht="12.75">
      <c r="A229" s="273"/>
      <c r="B229" s="76" t="s">
        <v>640</v>
      </c>
      <c r="C229" s="20"/>
      <c r="D229" s="20"/>
      <c r="E229" s="20"/>
      <c r="F229" s="20"/>
      <c r="G229" s="20"/>
      <c r="H229" s="52" t="s">
        <v>25</v>
      </c>
      <c r="I229" s="20"/>
      <c r="J229" s="20"/>
      <c r="K229" s="20"/>
      <c r="L229" s="20"/>
      <c r="M229" s="20"/>
      <c r="N229" s="20"/>
      <c r="O229" s="20"/>
      <c r="P229" s="20"/>
      <c r="Q229" s="20"/>
      <c r="R229" s="20"/>
      <c r="S229" s="15"/>
      <c r="T229" s="15"/>
      <c r="U229" s="15"/>
      <c r="V229" s="15"/>
      <c r="W229" s="15"/>
      <c r="X229" s="15"/>
      <c r="Y229" s="15"/>
      <c r="Z229" s="15"/>
      <c r="AA229" s="15"/>
    </row>
    <row r="230" spans="1:27" ht="12.75">
      <c r="A230" s="273"/>
      <c r="B230" s="76" t="s">
        <v>78</v>
      </c>
      <c r="C230" s="20"/>
      <c r="D230" s="20"/>
      <c r="E230" s="20"/>
      <c r="F230" s="20"/>
      <c r="G230" s="20"/>
      <c r="H230" s="52" t="s">
        <v>26</v>
      </c>
      <c r="I230" s="20"/>
      <c r="J230" s="20"/>
      <c r="K230" s="20"/>
      <c r="L230" s="20"/>
      <c r="M230" s="20"/>
      <c r="N230" s="20"/>
      <c r="O230" s="20"/>
      <c r="P230" s="20"/>
      <c r="Q230" s="20"/>
      <c r="R230" s="20"/>
      <c r="S230" s="15"/>
      <c r="T230" s="15"/>
      <c r="U230" s="15"/>
      <c r="V230" s="15"/>
      <c r="W230" s="15"/>
      <c r="X230" s="15"/>
      <c r="Y230" s="15"/>
      <c r="Z230" s="15"/>
      <c r="AA230" s="15"/>
    </row>
    <row r="231" spans="1:27" ht="12.75">
      <c r="A231" s="273"/>
      <c r="B231" s="76" t="s">
        <v>78</v>
      </c>
      <c r="C231" s="20"/>
      <c r="D231" s="20"/>
      <c r="E231" s="20"/>
      <c r="F231" s="20"/>
      <c r="G231" s="20"/>
      <c r="H231" s="52" t="s">
        <v>27</v>
      </c>
      <c r="I231" s="20"/>
      <c r="J231" s="20"/>
      <c r="K231" s="20"/>
      <c r="L231" s="20"/>
      <c r="M231" s="20"/>
      <c r="N231" s="20"/>
      <c r="O231" s="20"/>
      <c r="P231" s="20"/>
      <c r="Q231" s="20"/>
      <c r="R231" s="20"/>
      <c r="S231" s="15"/>
      <c r="T231" s="15"/>
      <c r="U231" s="15"/>
      <c r="V231" s="15"/>
      <c r="W231" s="15"/>
      <c r="X231" s="15"/>
      <c r="Y231" s="15"/>
      <c r="Z231" s="15"/>
      <c r="AA231" s="15"/>
    </row>
    <row r="232" spans="1:27" ht="21" customHeight="1">
      <c r="A232" s="273"/>
      <c r="B232" s="76" t="s">
        <v>78</v>
      </c>
      <c r="C232" s="20" t="s">
        <v>102</v>
      </c>
      <c r="D232" s="20" t="s">
        <v>19</v>
      </c>
      <c r="E232" s="20"/>
      <c r="F232" s="20"/>
      <c r="G232" s="20" t="s">
        <v>1910</v>
      </c>
      <c r="H232" s="52" t="s">
        <v>28</v>
      </c>
      <c r="I232" s="20"/>
      <c r="J232" s="20"/>
      <c r="K232" s="20"/>
      <c r="L232" s="20"/>
      <c r="M232" s="20"/>
      <c r="N232" s="20"/>
      <c r="O232" s="20"/>
      <c r="P232" s="20"/>
      <c r="Q232" s="20"/>
      <c r="R232" s="20"/>
      <c r="S232" s="15"/>
      <c r="T232" s="15"/>
      <c r="U232" s="15"/>
      <c r="V232" s="15"/>
      <c r="W232" s="15"/>
      <c r="X232" s="15"/>
      <c r="Y232" s="15"/>
      <c r="Z232" s="15"/>
      <c r="AA232" s="15"/>
    </row>
    <row r="233" spans="1:27" ht="17.25" customHeight="1">
      <c r="A233" s="273"/>
      <c r="B233" s="76" t="s">
        <v>78</v>
      </c>
      <c r="C233" s="20" t="s">
        <v>18</v>
      </c>
      <c r="D233" s="20" t="s">
        <v>19</v>
      </c>
      <c r="E233" s="20"/>
      <c r="F233" s="20"/>
      <c r="G233" s="20" t="s">
        <v>1911</v>
      </c>
      <c r="H233" s="52" t="s">
        <v>29</v>
      </c>
      <c r="I233" s="20"/>
      <c r="J233" s="20"/>
      <c r="K233" s="20"/>
      <c r="L233" s="20"/>
      <c r="M233" s="20"/>
      <c r="N233" s="20"/>
      <c r="O233" s="20"/>
      <c r="P233" s="20"/>
      <c r="Q233" s="20"/>
      <c r="R233" s="20"/>
      <c r="S233" s="15"/>
      <c r="T233" s="15"/>
      <c r="U233" s="15"/>
      <c r="V233" s="15"/>
      <c r="W233" s="15"/>
      <c r="X233" s="15"/>
      <c r="Y233" s="15"/>
      <c r="Z233" s="15"/>
      <c r="AA233" s="15"/>
    </row>
    <row r="234" spans="1:27" ht="22.5" customHeight="1">
      <c r="A234" s="273"/>
      <c r="B234" s="76" t="s">
        <v>78</v>
      </c>
      <c r="C234" s="20"/>
      <c r="D234" s="20"/>
      <c r="E234" s="20"/>
      <c r="F234" s="20"/>
      <c r="G234" s="20"/>
      <c r="H234" s="52" t="s">
        <v>30</v>
      </c>
      <c r="I234" s="20"/>
      <c r="J234" s="20"/>
      <c r="K234" s="20"/>
      <c r="L234" s="20"/>
      <c r="M234" s="20"/>
      <c r="N234" s="20"/>
      <c r="O234" s="20"/>
      <c r="P234" s="20"/>
      <c r="Q234" s="20"/>
      <c r="R234" s="20"/>
      <c r="S234" s="15"/>
      <c r="T234" s="15"/>
      <c r="U234" s="15"/>
      <c r="V234" s="15"/>
      <c r="W234" s="15"/>
      <c r="X234" s="15"/>
      <c r="Y234" s="15"/>
      <c r="Z234" s="15"/>
      <c r="AA234" s="15"/>
    </row>
    <row r="235" spans="1:27" ht="12.75">
      <c r="A235" s="273"/>
      <c r="B235" s="76" t="s">
        <v>78</v>
      </c>
      <c r="C235" s="20"/>
      <c r="D235" s="20"/>
      <c r="E235" s="20"/>
      <c r="F235" s="20"/>
      <c r="G235" s="20"/>
      <c r="H235" s="52" t="s">
        <v>34</v>
      </c>
      <c r="I235" s="20"/>
      <c r="J235" s="20"/>
      <c r="K235" s="20"/>
      <c r="L235" s="20"/>
      <c r="M235" s="20"/>
      <c r="N235" s="20"/>
      <c r="O235" s="20"/>
      <c r="P235" s="20"/>
      <c r="Q235" s="20"/>
      <c r="R235" s="20"/>
      <c r="S235" s="15"/>
      <c r="T235" s="15"/>
      <c r="U235" s="15"/>
      <c r="V235" s="15"/>
      <c r="W235" s="15"/>
      <c r="X235" s="15"/>
      <c r="Y235" s="15"/>
      <c r="Z235" s="15"/>
      <c r="AA235" s="15"/>
    </row>
    <row r="236" spans="1:27" ht="21" customHeight="1">
      <c r="A236" s="273"/>
      <c r="B236" s="76" t="s">
        <v>78</v>
      </c>
      <c r="C236" s="20" t="s">
        <v>18</v>
      </c>
      <c r="D236" s="20" t="s">
        <v>19</v>
      </c>
      <c r="E236" s="20"/>
      <c r="F236" s="20"/>
      <c r="G236" s="20" t="s">
        <v>1912</v>
      </c>
      <c r="H236" s="57" t="s">
        <v>35</v>
      </c>
      <c r="I236" s="20"/>
      <c r="J236" s="20"/>
      <c r="K236" s="20"/>
      <c r="L236" s="20"/>
      <c r="M236" s="20"/>
      <c r="N236" s="20"/>
      <c r="O236" s="20"/>
      <c r="P236" s="20"/>
      <c r="Q236" s="20"/>
      <c r="R236" s="20"/>
      <c r="S236" s="15"/>
      <c r="T236" s="15"/>
      <c r="U236" s="15"/>
      <c r="V236" s="15"/>
      <c r="W236" s="15"/>
      <c r="X236" s="15"/>
      <c r="Y236" s="15"/>
      <c r="Z236" s="15"/>
      <c r="AA236" s="15"/>
    </row>
    <row r="237" spans="1:27" ht="19.5" customHeight="1">
      <c r="A237" s="273"/>
      <c r="B237" s="76" t="s">
        <v>640</v>
      </c>
      <c r="C237" s="20"/>
      <c r="D237" s="20"/>
      <c r="E237" s="20"/>
      <c r="F237" s="20"/>
      <c r="G237" s="20"/>
      <c r="H237" s="52" t="s">
        <v>36</v>
      </c>
      <c r="I237" s="20"/>
      <c r="J237" s="20"/>
      <c r="K237" s="20"/>
      <c r="L237" s="20"/>
      <c r="M237" s="20"/>
      <c r="N237" s="20"/>
      <c r="O237" s="20"/>
      <c r="P237" s="20"/>
      <c r="Q237" s="20"/>
      <c r="R237" s="20"/>
      <c r="S237" s="15"/>
      <c r="T237" s="15"/>
      <c r="U237" s="15"/>
      <c r="V237" s="15"/>
      <c r="W237" s="15"/>
      <c r="X237" s="15"/>
      <c r="Y237" s="15"/>
      <c r="Z237" s="15"/>
      <c r="AA237" s="15"/>
    </row>
    <row r="238" spans="1:27" ht="12.75">
      <c r="A238" s="273"/>
      <c r="B238" s="76" t="s">
        <v>640</v>
      </c>
      <c r="C238" s="20"/>
      <c r="D238" s="20"/>
      <c r="E238" s="20"/>
      <c r="F238" s="20"/>
      <c r="G238" s="20"/>
      <c r="H238" s="52" t="s">
        <v>37</v>
      </c>
      <c r="I238" s="20"/>
      <c r="J238" s="20"/>
      <c r="K238" s="20"/>
      <c r="L238" s="20"/>
      <c r="M238" s="20"/>
      <c r="N238" s="20"/>
      <c r="O238" s="20"/>
      <c r="P238" s="20"/>
      <c r="Q238" s="20"/>
      <c r="R238" s="20"/>
      <c r="S238" s="15"/>
      <c r="T238" s="15"/>
      <c r="U238" s="15"/>
      <c r="V238" s="15"/>
      <c r="W238" s="15"/>
      <c r="X238" s="15"/>
      <c r="Y238" s="15"/>
      <c r="Z238" s="15"/>
      <c r="AA238" s="15"/>
    </row>
    <row r="239" spans="1:27" ht="12.75">
      <c r="A239" s="274"/>
      <c r="B239" s="76" t="s">
        <v>640</v>
      </c>
      <c r="C239" s="20"/>
      <c r="D239" s="20"/>
      <c r="E239" s="20"/>
      <c r="F239" s="20"/>
      <c r="G239" s="20"/>
      <c r="H239" s="54" t="s">
        <v>38</v>
      </c>
      <c r="I239" s="20"/>
      <c r="J239" s="20"/>
      <c r="K239" s="20"/>
      <c r="L239" s="20"/>
      <c r="M239" s="20"/>
      <c r="N239" s="20"/>
      <c r="O239" s="20"/>
      <c r="P239" s="20"/>
      <c r="Q239" s="20"/>
      <c r="R239" s="20"/>
      <c r="S239" s="15"/>
      <c r="T239" s="15"/>
      <c r="U239" s="15"/>
      <c r="V239" s="15"/>
      <c r="W239" s="15"/>
      <c r="X239" s="15"/>
      <c r="Y239" s="15"/>
      <c r="Z239" s="15"/>
      <c r="AA239" s="15"/>
    </row>
    <row r="240" spans="1:27" ht="12.75">
      <c r="A240" s="272">
        <v>45614</v>
      </c>
      <c r="B240" s="76" t="s">
        <v>1119</v>
      </c>
      <c r="C240" s="20"/>
      <c r="D240" s="20"/>
      <c r="E240" s="20"/>
      <c r="F240" s="20"/>
      <c r="G240" s="20"/>
      <c r="H240" s="61" t="s">
        <v>17</v>
      </c>
      <c r="I240" s="20"/>
      <c r="J240" s="20"/>
      <c r="K240" s="20"/>
      <c r="L240" s="20"/>
      <c r="M240" s="20"/>
      <c r="N240" s="20"/>
      <c r="O240" s="20"/>
      <c r="P240" s="20"/>
      <c r="Q240" s="20"/>
      <c r="R240" s="20"/>
      <c r="S240" s="15"/>
      <c r="T240" s="15"/>
      <c r="U240" s="15"/>
      <c r="V240" s="15"/>
      <c r="W240" s="15"/>
      <c r="X240" s="15"/>
      <c r="Y240" s="15"/>
      <c r="Z240" s="15"/>
      <c r="AA240" s="15"/>
    </row>
    <row r="241" spans="1:27" ht="12.75">
      <c r="A241" s="273"/>
      <c r="B241" s="76" t="s">
        <v>1119</v>
      </c>
      <c r="C241" s="20"/>
      <c r="D241" s="20"/>
      <c r="E241" s="20"/>
      <c r="F241" s="20"/>
      <c r="G241" s="20"/>
      <c r="H241" s="55" t="s">
        <v>22</v>
      </c>
      <c r="I241" s="20"/>
      <c r="J241" s="20"/>
      <c r="K241" s="20"/>
      <c r="L241" s="20"/>
      <c r="M241" s="20"/>
      <c r="N241" s="20"/>
      <c r="O241" s="20"/>
      <c r="P241" s="20"/>
      <c r="Q241" s="20"/>
      <c r="R241" s="20"/>
      <c r="S241" s="15"/>
      <c r="T241" s="15"/>
      <c r="U241" s="15"/>
      <c r="V241" s="15"/>
      <c r="W241" s="15"/>
      <c r="X241" s="15"/>
      <c r="Y241" s="15"/>
      <c r="Z241" s="15"/>
      <c r="AA241" s="15"/>
    </row>
    <row r="242" spans="1:27" ht="12.75">
      <c r="A242" s="273"/>
      <c r="B242" s="76" t="s">
        <v>1119</v>
      </c>
      <c r="C242" s="20" t="s">
        <v>18</v>
      </c>
      <c r="D242" s="20" t="s">
        <v>19</v>
      </c>
      <c r="E242" s="92"/>
      <c r="F242" s="20"/>
      <c r="G242" s="152" t="s">
        <v>1913</v>
      </c>
      <c r="H242" s="55" t="s">
        <v>24</v>
      </c>
      <c r="I242" s="20"/>
      <c r="J242" s="20"/>
      <c r="K242" s="20"/>
      <c r="L242" s="20"/>
      <c r="M242" s="20"/>
      <c r="N242" s="20"/>
      <c r="O242" s="20"/>
      <c r="P242" s="20"/>
      <c r="Q242" s="20"/>
      <c r="R242" s="20"/>
      <c r="S242" s="15"/>
      <c r="T242" s="15"/>
      <c r="U242" s="15"/>
      <c r="V242" s="15"/>
      <c r="W242" s="15"/>
      <c r="X242" s="15"/>
      <c r="Y242" s="15"/>
      <c r="Z242" s="15"/>
      <c r="AA242" s="15"/>
    </row>
    <row r="243" spans="1:27" ht="12.75">
      <c r="A243" s="273"/>
      <c r="B243" s="76" t="s">
        <v>1774</v>
      </c>
      <c r="C243" s="20"/>
      <c r="D243" s="20"/>
      <c r="E243" s="20"/>
      <c r="F243" s="20"/>
      <c r="G243" s="20"/>
      <c r="H243" s="55" t="s">
        <v>25</v>
      </c>
      <c r="I243" s="20"/>
      <c r="J243" s="20"/>
      <c r="K243" s="20"/>
      <c r="L243" s="20"/>
      <c r="M243" s="20"/>
      <c r="N243" s="20"/>
      <c r="O243" s="20"/>
      <c r="P243" s="20"/>
      <c r="Q243" s="20"/>
      <c r="R243" s="20"/>
      <c r="S243" s="15"/>
      <c r="T243" s="15"/>
      <c r="U243" s="15"/>
      <c r="V243" s="15"/>
      <c r="W243" s="15"/>
      <c r="X243" s="15"/>
      <c r="Y243" s="15"/>
      <c r="Z243" s="15"/>
      <c r="AA243" s="15"/>
    </row>
    <row r="244" spans="1:27" ht="12.75">
      <c r="A244" s="273"/>
      <c r="B244" s="76" t="s">
        <v>1774</v>
      </c>
      <c r="C244" s="20"/>
      <c r="D244" s="20"/>
      <c r="E244" s="20"/>
      <c r="F244" s="20"/>
      <c r="G244" s="20"/>
      <c r="H244" s="55" t="s">
        <v>26</v>
      </c>
      <c r="I244" s="20"/>
      <c r="J244" s="20"/>
      <c r="K244" s="20"/>
      <c r="L244" s="20"/>
      <c r="M244" s="20"/>
      <c r="N244" s="20"/>
      <c r="O244" s="20"/>
      <c r="P244" s="20"/>
      <c r="Q244" s="20"/>
      <c r="R244" s="20"/>
      <c r="S244" s="15"/>
      <c r="T244" s="15"/>
      <c r="U244" s="15"/>
      <c r="V244" s="15"/>
      <c r="W244" s="15"/>
      <c r="X244" s="15"/>
      <c r="Y244" s="15"/>
      <c r="Z244" s="15"/>
      <c r="AA244" s="15"/>
    </row>
    <row r="245" spans="1:27" ht="12.75">
      <c r="A245" s="273"/>
      <c r="B245" s="76" t="s">
        <v>1774</v>
      </c>
      <c r="C245" s="20"/>
      <c r="D245" s="20"/>
      <c r="E245" s="20"/>
      <c r="F245" s="20"/>
      <c r="G245" s="20"/>
      <c r="H245" s="55" t="s">
        <v>27</v>
      </c>
      <c r="I245" s="20"/>
      <c r="J245" s="20"/>
      <c r="K245" s="20"/>
      <c r="L245" s="20"/>
      <c r="M245" s="20"/>
      <c r="N245" s="20"/>
      <c r="O245" s="20"/>
      <c r="P245" s="20"/>
      <c r="Q245" s="20"/>
      <c r="R245" s="20"/>
      <c r="S245" s="15"/>
      <c r="T245" s="15"/>
      <c r="U245" s="15"/>
      <c r="V245" s="15"/>
      <c r="W245" s="15"/>
      <c r="X245" s="15"/>
      <c r="Y245" s="15"/>
      <c r="Z245" s="15"/>
      <c r="AA245" s="15"/>
    </row>
    <row r="246" spans="1:27" ht="12.75">
      <c r="A246" s="273"/>
      <c r="B246" s="76" t="s">
        <v>1774</v>
      </c>
      <c r="C246" s="20"/>
      <c r="D246" s="20"/>
      <c r="E246" s="20"/>
      <c r="F246" s="20"/>
      <c r="G246" s="20"/>
      <c r="H246" s="55" t="s">
        <v>28</v>
      </c>
      <c r="I246" s="20"/>
      <c r="J246" s="20"/>
      <c r="K246" s="20"/>
      <c r="L246" s="20"/>
      <c r="M246" s="20"/>
      <c r="N246" s="20"/>
      <c r="O246" s="20"/>
      <c r="P246" s="20"/>
      <c r="Q246" s="20"/>
      <c r="R246" s="20"/>
      <c r="S246" s="15"/>
      <c r="T246" s="15"/>
      <c r="U246" s="15"/>
      <c r="V246" s="15"/>
      <c r="W246" s="15"/>
      <c r="X246" s="15"/>
      <c r="Y246" s="15"/>
      <c r="Z246" s="15"/>
      <c r="AA246" s="15"/>
    </row>
    <row r="247" spans="1:27" ht="12.75">
      <c r="A247" s="273"/>
      <c r="B247" s="76" t="s">
        <v>522</v>
      </c>
      <c r="C247" s="20"/>
      <c r="D247" s="20"/>
      <c r="E247" s="20"/>
      <c r="F247" s="20"/>
      <c r="G247" s="20"/>
      <c r="H247" s="55" t="s">
        <v>29</v>
      </c>
      <c r="I247" s="20"/>
      <c r="J247" s="20"/>
      <c r="K247" s="20"/>
      <c r="L247" s="20"/>
      <c r="M247" s="20"/>
      <c r="N247" s="20"/>
      <c r="O247" s="20"/>
      <c r="P247" s="20"/>
      <c r="Q247" s="20"/>
      <c r="R247" s="20"/>
      <c r="S247" s="15"/>
      <c r="T247" s="15"/>
      <c r="U247" s="15"/>
      <c r="V247" s="15"/>
      <c r="W247" s="15"/>
      <c r="X247" s="15"/>
      <c r="Y247" s="15"/>
      <c r="Z247" s="15"/>
      <c r="AA247" s="15"/>
    </row>
    <row r="248" spans="1:27" ht="12.75">
      <c r="A248" s="273"/>
      <c r="B248" s="76" t="s">
        <v>522</v>
      </c>
      <c r="C248" s="20"/>
      <c r="D248" s="20"/>
      <c r="E248" s="20"/>
      <c r="F248" s="20"/>
      <c r="G248" s="20"/>
      <c r="H248" s="55" t="s">
        <v>30</v>
      </c>
      <c r="I248" s="20"/>
      <c r="J248" s="20"/>
      <c r="K248" s="20"/>
      <c r="L248" s="20"/>
      <c r="M248" s="20"/>
      <c r="N248" s="20"/>
      <c r="O248" s="20"/>
      <c r="P248" s="20"/>
      <c r="Q248" s="20"/>
      <c r="R248" s="20"/>
      <c r="S248" s="15"/>
      <c r="T248" s="15"/>
      <c r="U248" s="15"/>
      <c r="V248" s="15"/>
      <c r="W248" s="15"/>
      <c r="X248" s="15"/>
      <c r="Y248" s="15"/>
      <c r="Z248" s="15"/>
      <c r="AA248" s="15"/>
    </row>
    <row r="249" spans="1:27" ht="23.25" customHeight="1">
      <c r="A249" s="273"/>
      <c r="B249" s="76" t="s">
        <v>78</v>
      </c>
      <c r="C249" s="20" t="s">
        <v>41</v>
      </c>
      <c r="D249" s="20" t="s">
        <v>19</v>
      </c>
      <c r="E249" s="20"/>
      <c r="F249" s="20"/>
      <c r="G249" s="20" t="s">
        <v>1914</v>
      </c>
      <c r="H249" s="55" t="s">
        <v>34</v>
      </c>
      <c r="I249" s="20"/>
      <c r="J249" s="20"/>
      <c r="K249" s="20"/>
      <c r="L249" s="20"/>
      <c r="M249" s="20"/>
      <c r="N249" s="20"/>
      <c r="O249" s="20"/>
      <c r="P249" s="20"/>
      <c r="Q249" s="20"/>
      <c r="R249" s="20"/>
      <c r="S249" s="15"/>
      <c r="T249" s="15"/>
      <c r="U249" s="15"/>
      <c r="V249" s="15"/>
      <c r="W249" s="15"/>
      <c r="X249" s="15"/>
      <c r="Y249" s="15"/>
      <c r="Z249" s="15"/>
      <c r="AA249" s="15"/>
    </row>
    <row r="250" spans="1:27" ht="12.75">
      <c r="A250" s="273"/>
      <c r="B250" s="76" t="s">
        <v>78</v>
      </c>
      <c r="C250" s="20"/>
      <c r="D250" s="20"/>
      <c r="E250" s="20"/>
      <c r="F250" s="20"/>
      <c r="G250" s="20"/>
      <c r="H250" s="55" t="s">
        <v>35</v>
      </c>
      <c r="I250" s="20"/>
      <c r="J250" s="20"/>
      <c r="K250" s="20"/>
      <c r="L250" s="20"/>
      <c r="M250" s="20"/>
      <c r="N250" s="20"/>
      <c r="O250" s="20"/>
      <c r="P250" s="20"/>
      <c r="Q250" s="20"/>
      <c r="R250" s="20"/>
      <c r="S250" s="15"/>
      <c r="T250" s="15"/>
      <c r="U250" s="15"/>
      <c r="V250" s="15"/>
      <c r="W250" s="15"/>
      <c r="X250" s="15"/>
      <c r="Y250" s="15"/>
      <c r="Z250" s="15"/>
      <c r="AA250" s="15"/>
    </row>
    <row r="251" spans="1:27" ht="22.5" customHeight="1">
      <c r="A251" s="273"/>
      <c r="B251" s="76" t="s">
        <v>78</v>
      </c>
      <c r="C251" s="20" t="s">
        <v>18</v>
      </c>
      <c r="D251" s="20" t="s">
        <v>19</v>
      </c>
      <c r="E251" s="20"/>
      <c r="F251" s="20"/>
      <c r="G251" s="20" t="s">
        <v>1915</v>
      </c>
      <c r="H251" s="55" t="s">
        <v>36</v>
      </c>
      <c r="I251" s="20"/>
      <c r="J251" s="20"/>
      <c r="K251" s="20"/>
      <c r="L251" s="20"/>
      <c r="M251" s="20"/>
      <c r="N251" s="20"/>
      <c r="O251" s="20"/>
      <c r="P251" s="20"/>
      <c r="Q251" s="20"/>
      <c r="R251" s="20"/>
      <c r="S251" s="15"/>
      <c r="T251" s="15"/>
      <c r="U251" s="15"/>
      <c r="V251" s="15"/>
      <c r="W251" s="15"/>
      <c r="X251" s="15"/>
      <c r="Y251" s="15"/>
      <c r="Z251" s="15"/>
      <c r="AA251" s="15"/>
    </row>
    <row r="252" spans="1:27" ht="12.75">
      <c r="A252" s="273"/>
      <c r="B252" s="76" t="s">
        <v>78</v>
      </c>
      <c r="C252" s="20"/>
      <c r="D252" s="20"/>
      <c r="E252" s="20"/>
      <c r="F252" s="20"/>
      <c r="G252" s="20"/>
      <c r="H252" s="55" t="s">
        <v>37</v>
      </c>
      <c r="I252" s="20"/>
      <c r="J252" s="20"/>
      <c r="K252" s="20"/>
      <c r="L252" s="20"/>
      <c r="M252" s="20"/>
      <c r="N252" s="20"/>
      <c r="O252" s="20"/>
      <c r="P252" s="20"/>
      <c r="Q252" s="20"/>
      <c r="R252" s="20"/>
      <c r="S252" s="15"/>
      <c r="T252" s="15"/>
      <c r="U252" s="15"/>
      <c r="V252" s="15"/>
      <c r="W252" s="15"/>
      <c r="X252" s="15"/>
      <c r="Y252" s="15"/>
      <c r="Z252" s="15"/>
      <c r="AA252" s="15"/>
    </row>
    <row r="253" spans="1:27" ht="20.25" customHeight="1">
      <c r="A253" s="274"/>
      <c r="B253" s="76" t="s">
        <v>78</v>
      </c>
      <c r="C253" s="20" t="s">
        <v>18</v>
      </c>
      <c r="D253" s="20" t="s">
        <v>19</v>
      </c>
      <c r="E253" s="20"/>
      <c r="F253" s="20"/>
      <c r="G253" s="20" t="s">
        <v>1916</v>
      </c>
      <c r="H253" s="62" t="s">
        <v>38</v>
      </c>
      <c r="I253" s="20"/>
      <c r="J253" s="20"/>
      <c r="K253" s="20"/>
      <c r="L253" s="20"/>
      <c r="M253" s="20"/>
      <c r="N253" s="20"/>
      <c r="O253" s="20"/>
      <c r="P253" s="20"/>
      <c r="Q253" s="20"/>
      <c r="R253" s="20"/>
      <c r="S253" s="15"/>
      <c r="T253" s="15"/>
      <c r="U253" s="15"/>
      <c r="V253" s="15"/>
      <c r="W253" s="15"/>
      <c r="X253" s="15"/>
      <c r="Y253" s="15"/>
      <c r="Z253" s="15"/>
      <c r="AA253" s="15"/>
    </row>
    <row r="254" spans="1:27" ht="12.75">
      <c r="A254" s="280">
        <v>45615</v>
      </c>
      <c r="B254" s="76" t="s">
        <v>1119</v>
      </c>
      <c r="C254" s="20"/>
      <c r="D254" s="20"/>
      <c r="E254" s="20"/>
      <c r="F254" s="20"/>
      <c r="G254" s="20"/>
      <c r="H254" s="61" t="s">
        <v>17</v>
      </c>
      <c r="I254" s="20"/>
      <c r="J254" s="20"/>
      <c r="K254" s="20"/>
      <c r="L254" s="20"/>
      <c r="M254" s="20"/>
      <c r="N254" s="20"/>
      <c r="O254" s="20"/>
      <c r="P254" s="20"/>
      <c r="Q254" s="20"/>
      <c r="R254" s="20"/>
      <c r="S254" s="15"/>
      <c r="T254" s="15"/>
      <c r="U254" s="15"/>
      <c r="V254" s="15"/>
      <c r="W254" s="15"/>
      <c r="X254" s="15"/>
      <c r="Y254" s="15"/>
      <c r="Z254" s="15"/>
      <c r="AA254" s="15"/>
    </row>
    <row r="255" spans="1:27" ht="12.75">
      <c r="A255" s="273"/>
      <c r="B255" s="76" t="s">
        <v>1119</v>
      </c>
      <c r="C255" s="20"/>
      <c r="D255" s="20"/>
      <c r="E255" s="20"/>
      <c r="F255" s="20"/>
      <c r="G255" s="20"/>
      <c r="H255" s="55" t="s">
        <v>22</v>
      </c>
      <c r="I255" s="20"/>
      <c r="J255" s="20"/>
      <c r="K255" s="20"/>
      <c r="L255" s="20"/>
      <c r="M255" s="20"/>
      <c r="N255" s="20"/>
      <c r="O255" s="20"/>
      <c r="P255" s="20"/>
      <c r="Q255" s="20"/>
      <c r="R255" s="20"/>
      <c r="S255" s="15"/>
      <c r="T255" s="15"/>
      <c r="U255" s="15"/>
      <c r="V255" s="15"/>
      <c r="W255" s="15"/>
      <c r="X255" s="15"/>
      <c r="Y255" s="15"/>
      <c r="Z255" s="15"/>
      <c r="AA255" s="15"/>
    </row>
    <row r="256" spans="1:27" ht="18.75" customHeight="1">
      <c r="A256" s="273"/>
      <c r="B256" s="76" t="s">
        <v>1119</v>
      </c>
      <c r="C256" s="20"/>
      <c r="D256" s="20"/>
      <c r="E256" s="20"/>
      <c r="F256" s="20"/>
      <c r="G256" s="20"/>
      <c r="H256" s="55" t="s">
        <v>24</v>
      </c>
      <c r="I256" s="20"/>
      <c r="J256" s="20"/>
      <c r="K256" s="20"/>
      <c r="L256" s="20"/>
      <c r="M256" s="20"/>
      <c r="N256" s="20"/>
      <c r="O256" s="20"/>
      <c r="P256" s="20"/>
      <c r="Q256" s="20"/>
      <c r="R256" s="20"/>
      <c r="S256" s="15"/>
      <c r="T256" s="15"/>
      <c r="U256" s="15"/>
      <c r="V256" s="15"/>
      <c r="W256" s="15"/>
      <c r="X256" s="15"/>
      <c r="Y256" s="15"/>
      <c r="Z256" s="15"/>
      <c r="AA256" s="15"/>
    </row>
    <row r="257" spans="1:27" ht="12.75">
      <c r="A257" s="273"/>
      <c r="B257" s="76" t="s">
        <v>1774</v>
      </c>
      <c r="C257" s="20"/>
      <c r="D257" s="20"/>
      <c r="E257" s="20"/>
      <c r="F257" s="20"/>
      <c r="G257" s="20"/>
      <c r="H257" s="55" t="s">
        <v>25</v>
      </c>
      <c r="I257" s="20"/>
      <c r="J257" s="20"/>
      <c r="K257" s="20"/>
      <c r="L257" s="20"/>
      <c r="M257" s="20"/>
      <c r="N257" s="20"/>
      <c r="O257" s="20"/>
      <c r="P257" s="20"/>
      <c r="Q257" s="20"/>
      <c r="R257" s="20"/>
      <c r="S257" s="15"/>
      <c r="T257" s="15"/>
      <c r="U257" s="15"/>
      <c r="V257" s="15"/>
      <c r="W257" s="15"/>
      <c r="X257" s="15"/>
      <c r="Y257" s="15"/>
      <c r="Z257" s="15"/>
      <c r="AA257" s="15"/>
    </row>
    <row r="258" spans="1:27" ht="12.75">
      <c r="A258" s="273"/>
      <c r="B258" s="76" t="s">
        <v>1774</v>
      </c>
      <c r="C258" s="20"/>
      <c r="D258" s="20"/>
      <c r="E258" s="20"/>
      <c r="F258" s="20"/>
      <c r="G258" s="20"/>
      <c r="H258" s="55" t="s">
        <v>26</v>
      </c>
      <c r="I258" s="20"/>
      <c r="J258" s="20"/>
      <c r="K258" s="20"/>
      <c r="L258" s="20"/>
      <c r="M258" s="20"/>
      <c r="N258" s="20"/>
      <c r="O258" s="20"/>
      <c r="P258" s="20"/>
      <c r="Q258" s="20"/>
      <c r="R258" s="20"/>
      <c r="S258" s="15"/>
      <c r="T258" s="15"/>
      <c r="U258" s="15"/>
      <c r="V258" s="15"/>
      <c r="W258" s="15"/>
      <c r="X258" s="15"/>
      <c r="Y258" s="15"/>
      <c r="Z258" s="15"/>
      <c r="AA258" s="15"/>
    </row>
    <row r="259" spans="1:27" ht="12.75">
      <c r="A259" s="273"/>
      <c r="B259" s="76" t="s">
        <v>1774</v>
      </c>
      <c r="C259" s="20"/>
      <c r="D259" s="20"/>
      <c r="E259" s="20"/>
      <c r="F259" s="20"/>
      <c r="G259" s="20"/>
      <c r="H259" s="55" t="s">
        <v>27</v>
      </c>
      <c r="I259" s="20"/>
      <c r="J259" s="20"/>
      <c r="K259" s="20"/>
      <c r="L259" s="20"/>
      <c r="M259" s="20"/>
      <c r="N259" s="20"/>
      <c r="O259" s="20"/>
      <c r="P259" s="20"/>
      <c r="Q259" s="20"/>
      <c r="R259" s="20"/>
      <c r="S259" s="15"/>
      <c r="T259" s="15"/>
      <c r="U259" s="15"/>
      <c r="V259" s="15"/>
      <c r="W259" s="15"/>
      <c r="X259" s="15"/>
      <c r="Y259" s="15"/>
      <c r="Z259" s="15"/>
      <c r="AA259" s="15"/>
    </row>
    <row r="260" spans="1:27" ht="16.5" customHeight="1">
      <c r="A260" s="273"/>
      <c r="B260" s="76" t="s">
        <v>1774</v>
      </c>
      <c r="C260" s="20"/>
      <c r="D260" s="20"/>
      <c r="E260" s="20"/>
      <c r="F260" s="20"/>
      <c r="G260" s="20"/>
      <c r="H260" s="55" t="s">
        <v>28</v>
      </c>
      <c r="I260" s="20"/>
      <c r="J260" s="20"/>
      <c r="K260" s="20"/>
      <c r="L260" s="20"/>
      <c r="M260" s="20"/>
      <c r="N260" s="20"/>
      <c r="O260" s="20"/>
      <c r="P260" s="20"/>
      <c r="Q260" s="20"/>
      <c r="R260" s="20"/>
      <c r="S260" s="15"/>
      <c r="T260" s="15"/>
      <c r="U260" s="15"/>
      <c r="V260" s="15"/>
      <c r="W260" s="15"/>
      <c r="X260" s="15"/>
      <c r="Y260" s="15"/>
      <c r="Z260" s="15"/>
      <c r="AA260" s="15"/>
    </row>
    <row r="261" spans="1:27" ht="12.75">
      <c r="A261" s="273"/>
      <c r="B261" s="76" t="s">
        <v>78</v>
      </c>
      <c r="C261" s="20"/>
      <c r="D261" s="20"/>
      <c r="E261" s="20"/>
      <c r="F261" s="20"/>
      <c r="G261" s="20"/>
      <c r="H261" s="55" t="s">
        <v>29</v>
      </c>
      <c r="I261" s="20"/>
      <c r="J261" s="20"/>
      <c r="K261" s="20"/>
      <c r="L261" s="20"/>
      <c r="M261" s="20"/>
      <c r="N261" s="20"/>
      <c r="O261" s="20"/>
      <c r="P261" s="20"/>
      <c r="Q261" s="20"/>
      <c r="R261" s="20"/>
      <c r="S261" s="15"/>
      <c r="T261" s="15"/>
      <c r="U261" s="15"/>
      <c r="V261" s="15"/>
      <c r="W261" s="15"/>
      <c r="X261" s="15"/>
      <c r="Y261" s="15"/>
      <c r="Z261" s="15"/>
      <c r="AA261" s="15"/>
    </row>
    <row r="262" spans="1:27" ht="18.75" customHeight="1">
      <c r="A262" s="273"/>
      <c r="B262" s="76" t="s">
        <v>78</v>
      </c>
      <c r="C262" s="20" t="s">
        <v>18</v>
      </c>
      <c r="D262" s="20" t="s">
        <v>19</v>
      </c>
      <c r="E262" s="20"/>
      <c r="F262" s="20"/>
      <c r="G262" s="20" t="s">
        <v>1917</v>
      </c>
      <c r="H262" s="55" t="s">
        <v>30</v>
      </c>
      <c r="I262" s="20"/>
      <c r="J262" s="20"/>
      <c r="K262" s="20"/>
      <c r="L262" s="20"/>
      <c r="M262" s="20"/>
      <c r="N262" s="20"/>
      <c r="O262" s="20"/>
      <c r="P262" s="20"/>
      <c r="Q262" s="20"/>
      <c r="R262" s="20"/>
      <c r="S262" s="15"/>
      <c r="T262" s="15"/>
      <c r="U262" s="15"/>
      <c r="V262" s="15"/>
      <c r="W262" s="15"/>
      <c r="X262" s="15"/>
      <c r="Y262" s="15"/>
      <c r="Z262" s="15"/>
      <c r="AA262" s="15"/>
    </row>
    <row r="263" spans="1:27" ht="12.75">
      <c r="A263" s="273"/>
      <c r="B263" s="76" t="s">
        <v>78</v>
      </c>
      <c r="C263" s="20"/>
      <c r="D263" s="20"/>
      <c r="E263" s="20"/>
      <c r="F263" s="20"/>
      <c r="G263" s="20"/>
      <c r="H263" s="55" t="s">
        <v>34</v>
      </c>
      <c r="I263" s="20"/>
      <c r="J263" s="20"/>
      <c r="K263" s="20"/>
      <c r="L263" s="20"/>
      <c r="M263" s="20"/>
      <c r="N263" s="20"/>
      <c r="O263" s="20"/>
      <c r="P263" s="20"/>
      <c r="Q263" s="20"/>
      <c r="R263" s="20"/>
      <c r="S263" s="15"/>
      <c r="T263" s="15"/>
      <c r="U263" s="15"/>
      <c r="V263" s="15"/>
      <c r="W263" s="15"/>
      <c r="X263" s="15"/>
      <c r="Y263" s="15"/>
      <c r="Z263" s="15"/>
      <c r="AA263" s="15"/>
    </row>
    <row r="264" spans="1:27" ht="12.75">
      <c r="A264" s="273"/>
      <c r="B264" s="76" t="s">
        <v>78</v>
      </c>
      <c r="C264" s="20"/>
      <c r="D264" s="20"/>
      <c r="E264" s="20"/>
      <c r="F264" s="20"/>
      <c r="G264" s="20"/>
      <c r="H264" s="55" t="s">
        <v>35</v>
      </c>
      <c r="I264" s="20"/>
      <c r="J264" s="20"/>
      <c r="K264" s="20"/>
      <c r="L264" s="20"/>
      <c r="M264" s="20"/>
      <c r="N264" s="20"/>
      <c r="O264" s="20"/>
      <c r="P264" s="20"/>
      <c r="Q264" s="20"/>
      <c r="R264" s="20"/>
      <c r="S264" s="15"/>
      <c r="T264" s="15"/>
      <c r="U264" s="15"/>
      <c r="V264" s="15"/>
      <c r="W264" s="15"/>
      <c r="X264" s="15"/>
      <c r="Y264" s="15"/>
      <c r="Z264" s="15"/>
      <c r="AA264" s="15"/>
    </row>
    <row r="265" spans="1:27" ht="19.5" customHeight="1">
      <c r="A265" s="273"/>
      <c r="B265" s="76" t="s">
        <v>78</v>
      </c>
      <c r="C265" s="20" t="s">
        <v>18</v>
      </c>
      <c r="D265" s="20" t="s">
        <v>19</v>
      </c>
      <c r="E265" s="20"/>
      <c r="F265" s="20"/>
      <c r="G265" s="20" t="s">
        <v>1918</v>
      </c>
      <c r="H265" s="55" t="s">
        <v>36</v>
      </c>
      <c r="I265" s="20"/>
      <c r="J265" s="20"/>
      <c r="K265" s="20"/>
      <c r="L265" s="20"/>
      <c r="M265" s="20"/>
      <c r="N265" s="20"/>
      <c r="O265" s="20"/>
      <c r="P265" s="20"/>
      <c r="Q265" s="20"/>
      <c r="R265" s="20"/>
      <c r="S265" s="15"/>
      <c r="T265" s="15"/>
      <c r="U265" s="15"/>
      <c r="V265" s="15"/>
      <c r="W265" s="15"/>
      <c r="X265" s="15"/>
      <c r="Y265" s="15"/>
      <c r="Z265" s="15"/>
      <c r="AA265" s="15"/>
    </row>
    <row r="266" spans="1:27" ht="19.5" customHeight="1">
      <c r="A266" s="273"/>
      <c r="B266" s="76" t="s">
        <v>78</v>
      </c>
      <c r="C266" s="20" t="s">
        <v>41</v>
      </c>
      <c r="D266" s="20" t="s">
        <v>19</v>
      </c>
      <c r="E266" s="20"/>
      <c r="F266" s="20"/>
      <c r="G266" s="20" t="s">
        <v>1919</v>
      </c>
      <c r="H266" s="55" t="s">
        <v>37</v>
      </c>
      <c r="I266" s="20"/>
      <c r="J266" s="20"/>
      <c r="K266" s="20"/>
      <c r="L266" s="20"/>
      <c r="M266" s="20"/>
      <c r="N266" s="20"/>
      <c r="O266" s="20"/>
      <c r="P266" s="20"/>
      <c r="Q266" s="20"/>
      <c r="R266" s="20"/>
      <c r="S266" s="15"/>
      <c r="T266" s="15"/>
      <c r="U266" s="15"/>
      <c r="V266" s="15"/>
      <c r="W266" s="15"/>
      <c r="X266" s="15"/>
      <c r="Y266" s="15"/>
      <c r="Z266" s="15"/>
      <c r="AA266" s="15"/>
    </row>
    <row r="267" spans="1:27" ht="24" customHeight="1">
      <c r="A267" s="274"/>
      <c r="B267" s="76" t="s">
        <v>78</v>
      </c>
      <c r="C267" s="20" t="s">
        <v>41</v>
      </c>
      <c r="D267" s="20" t="s">
        <v>19</v>
      </c>
      <c r="E267" s="20"/>
      <c r="F267" s="20"/>
      <c r="G267" s="20" t="s">
        <v>1920</v>
      </c>
      <c r="H267" s="62" t="s">
        <v>38</v>
      </c>
      <c r="I267" s="20"/>
      <c r="J267" s="20"/>
      <c r="K267" s="20"/>
      <c r="L267" s="20"/>
      <c r="M267" s="20"/>
      <c r="N267" s="20"/>
      <c r="O267" s="20"/>
      <c r="P267" s="20"/>
      <c r="Q267" s="20"/>
      <c r="R267" s="20"/>
      <c r="S267" s="15"/>
      <c r="T267" s="15"/>
      <c r="U267" s="15"/>
      <c r="V267" s="15"/>
      <c r="W267" s="15"/>
      <c r="X267" s="15"/>
      <c r="Y267" s="15"/>
      <c r="Z267" s="15"/>
      <c r="AA267" s="15"/>
    </row>
    <row r="268" spans="1:27" ht="12.75">
      <c r="A268" s="272">
        <v>45616</v>
      </c>
      <c r="B268" s="76" t="s">
        <v>1119</v>
      </c>
      <c r="C268" s="20" t="s">
        <v>18</v>
      </c>
      <c r="D268" s="20" t="s">
        <v>19</v>
      </c>
      <c r="E268" s="20"/>
      <c r="F268" s="20"/>
      <c r="G268" s="76" t="s">
        <v>1921</v>
      </c>
      <c r="H268" s="61" t="s">
        <v>17</v>
      </c>
      <c r="I268" s="20"/>
      <c r="J268" s="20"/>
      <c r="K268" s="20"/>
      <c r="L268" s="20"/>
      <c r="M268" s="20"/>
      <c r="N268" s="20"/>
      <c r="O268" s="20"/>
      <c r="P268" s="20"/>
      <c r="Q268" s="20"/>
      <c r="R268" s="20"/>
      <c r="S268" s="15"/>
      <c r="T268" s="15"/>
      <c r="U268" s="15"/>
      <c r="V268" s="15"/>
      <c r="W268" s="15"/>
      <c r="X268" s="15"/>
      <c r="Y268" s="15"/>
      <c r="Z268" s="15"/>
      <c r="AA268" s="15"/>
    </row>
    <row r="269" spans="1:27" ht="12.75">
      <c r="A269" s="273"/>
      <c r="B269" s="76" t="s">
        <v>1119</v>
      </c>
      <c r="C269" s="20" t="s">
        <v>18</v>
      </c>
      <c r="D269" s="20" t="s">
        <v>19</v>
      </c>
      <c r="E269" s="20"/>
      <c r="F269" s="20"/>
      <c r="G269" s="76" t="s">
        <v>1922</v>
      </c>
      <c r="H269" s="55" t="s">
        <v>22</v>
      </c>
      <c r="I269" s="20"/>
      <c r="J269" s="20"/>
      <c r="K269" s="20"/>
      <c r="L269" s="20"/>
      <c r="M269" s="20"/>
      <c r="N269" s="20"/>
      <c r="O269" s="20"/>
      <c r="P269" s="20"/>
      <c r="Q269" s="20"/>
      <c r="R269" s="20"/>
      <c r="S269" s="15"/>
      <c r="T269" s="15"/>
      <c r="U269" s="15"/>
      <c r="V269" s="15"/>
      <c r="W269" s="15"/>
      <c r="X269" s="15"/>
      <c r="Y269" s="15"/>
      <c r="Z269" s="15"/>
      <c r="AA269" s="15"/>
    </row>
    <row r="270" spans="1:27" ht="12.75">
      <c r="A270" s="273"/>
      <c r="B270" s="76" t="s">
        <v>1119</v>
      </c>
      <c r="C270" s="20" t="s">
        <v>41</v>
      </c>
      <c r="D270" s="20" t="s">
        <v>19</v>
      </c>
      <c r="E270" s="20"/>
      <c r="F270" s="20"/>
      <c r="G270" s="76" t="s">
        <v>1923</v>
      </c>
      <c r="H270" s="55" t="s">
        <v>24</v>
      </c>
      <c r="I270" s="20"/>
      <c r="J270" s="20"/>
      <c r="K270" s="20"/>
      <c r="L270" s="20"/>
      <c r="M270" s="20"/>
      <c r="N270" s="20"/>
      <c r="O270" s="20"/>
      <c r="P270" s="20"/>
      <c r="Q270" s="20"/>
      <c r="R270" s="20"/>
      <c r="S270" s="15"/>
      <c r="T270" s="15"/>
      <c r="U270" s="15"/>
      <c r="V270" s="15"/>
      <c r="W270" s="15"/>
      <c r="X270" s="15"/>
      <c r="Y270" s="15"/>
      <c r="Z270" s="15"/>
      <c r="AA270" s="15"/>
    </row>
    <row r="271" spans="1:27" ht="12.75">
      <c r="A271" s="273"/>
      <c r="B271" s="76" t="s">
        <v>78</v>
      </c>
      <c r="C271" s="20"/>
      <c r="D271" s="20"/>
      <c r="E271" s="20"/>
      <c r="F271" s="20"/>
      <c r="G271" s="20"/>
      <c r="H271" s="55" t="s">
        <v>25</v>
      </c>
      <c r="I271" s="20"/>
      <c r="J271" s="20"/>
      <c r="K271" s="20"/>
      <c r="L271" s="20"/>
      <c r="M271" s="20"/>
      <c r="N271" s="20"/>
      <c r="O271" s="20"/>
      <c r="P271" s="20"/>
      <c r="Q271" s="20"/>
      <c r="R271" s="20"/>
      <c r="S271" s="15"/>
      <c r="T271" s="15"/>
      <c r="U271" s="15"/>
      <c r="V271" s="15"/>
      <c r="W271" s="15"/>
      <c r="X271" s="15"/>
      <c r="Y271" s="15"/>
      <c r="Z271" s="15"/>
      <c r="AA271" s="15"/>
    </row>
    <row r="272" spans="1:27" ht="18" customHeight="1">
      <c r="A272" s="273"/>
      <c r="B272" s="76" t="s">
        <v>78</v>
      </c>
      <c r="C272" s="20"/>
      <c r="D272" s="20"/>
      <c r="E272" s="20"/>
      <c r="F272" s="20"/>
      <c r="G272" s="20"/>
      <c r="H272" s="55" t="s">
        <v>26</v>
      </c>
      <c r="I272" s="20"/>
      <c r="J272" s="20"/>
      <c r="K272" s="20"/>
      <c r="L272" s="20"/>
      <c r="M272" s="20"/>
      <c r="N272" s="20"/>
      <c r="O272" s="20"/>
      <c r="P272" s="20"/>
      <c r="Q272" s="20"/>
      <c r="R272" s="20"/>
      <c r="S272" s="15"/>
      <c r="T272" s="15"/>
      <c r="U272" s="15"/>
      <c r="V272" s="15"/>
      <c r="W272" s="15"/>
      <c r="X272" s="15"/>
      <c r="Y272" s="15"/>
      <c r="Z272" s="15"/>
      <c r="AA272" s="15"/>
    </row>
    <row r="273" spans="1:27" ht="12.75">
      <c r="A273" s="273"/>
      <c r="B273" s="76" t="s">
        <v>1774</v>
      </c>
      <c r="C273" s="20"/>
      <c r="D273" s="20"/>
      <c r="E273" s="20"/>
      <c r="F273" s="20"/>
      <c r="G273" s="20"/>
      <c r="H273" s="55" t="s">
        <v>27</v>
      </c>
      <c r="I273" s="20"/>
      <c r="J273" s="20"/>
      <c r="K273" s="20"/>
      <c r="L273" s="20"/>
      <c r="M273" s="20"/>
      <c r="N273" s="20"/>
      <c r="O273" s="20"/>
      <c r="P273" s="20"/>
      <c r="Q273" s="20"/>
      <c r="R273" s="20"/>
      <c r="S273" s="15"/>
      <c r="T273" s="15"/>
      <c r="U273" s="15"/>
      <c r="V273" s="15"/>
      <c r="W273" s="15"/>
      <c r="X273" s="15"/>
      <c r="Y273" s="15"/>
      <c r="Z273" s="15"/>
      <c r="AA273" s="15"/>
    </row>
    <row r="274" spans="1:27" ht="12.75">
      <c r="A274" s="273"/>
      <c r="B274" s="76" t="s">
        <v>1774</v>
      </c>
      <c r="C274" s="20"/>
      <c r="D274" s="20"/>
      <c r="E274" s="20"/>
      <c r="F274" s="20"/>
      <c r="G274" s="20"/>
      <c r="H274" s="55" t="s">
        <v>28</v>
      </c>
      <c r="I274" s="20"/>
      <c r="J274" s="20"/>
      <c r="K274" s="20"/>
      <c r="L274" s="20"/>
      <c r="M274" s="20"/>
      <c r="N274" s="20"/>
      <c r="O274" s="20"/>
      <c r="P274" s="20"/>
      <c r="Q274" s="20"/>
      <c r="R274" s="20"/>
      <c r="S274" s="15"/>
      <c r="T274" s="15"/>
      <c r="U274" s="15"/>
      <c r="V274" s="15"/>
      <c r="W274" s="15"/>
      <c r="X274" s="15"/>
      <c r="Y274" s="15"/>
      <c r="Z274" s="15"/>
      <c r="AA274" s="15"/>
    </row>
    <row r="275" spans="1:27" ht="12.75">
      <c r="A275" s="273"/>
      <c r="B275" s="76" t="s">
        <v>1774</v>
      </c>
      <c r="C275" s="20"/>
      <c r="D275" s="20"/>
      <c r="E275" s="20"/>
      <c r="F275" s="20"/>
      <c r="G275" s="20"/>
      <c r="H275" s="55" t="s">
        <v>29</v>
      </c>
      <c r="I275" s="20"/>
      <c r="J275" s="20"/>
      <c r="K275" s="20"/>
      <c r="L275" s="20"/>
      <c r="M275" s="20"/>
      <c r="N275" s="20"/>
      <c r="O275" s="20"/>
      <c r="P275" s="20"/>
      <c r="Q275" s="20"/>
      <c r="R275" s="20"/>
      <c r="S275" s="15"/>
      <c r="T275" s="15"/>
      <c r="U275" s="15"/>
      <c r="V275" s="15"/>
      <c r="W275" s="15"/>
      <c r="X275" s="15"/>
      <c r="Y275" s="15"/>
      <c r="Z275" s="15"/>
      <c r="AA275" s="15"/>
    </row>
    <row r="276" spans="1:27" ht="12.75">
      <c r="A276" s="273"/>
      <c r="B276" s="76" t="s">
        <v>1774</v>
      </c>
      <c r="C276" s="20"/>
      <c r="D276" s="20"/>
      <c r="E276" s="20"/>
      <c r="F276" s="20"/>
      <c r="G276" s="20"/>
      <c r="H276" s="55" t="s">
        <v>30</v>
      </c>
      <c r="I276" s="20"/>
      <c r="J276" s="20"/>
      <c r="K276" s="20"/>
      <c r="L276" s="20"/>
      <c r="M276" s="20"/>
      <c r="N276" s="20"/>
      <c r="O276" s="20"/>
      <c r="P276" s="20"/>
      <c r="Q276" s="20"/>
      <c r="R276" s="20"/>
      <c r="S276" s="15"/>
      <c r="T276" s="15"/>
      <c r="U276" s="15"/>
      <c r="V276" s="15"/>
      <c r="W276" s="15"/>
      <c r="X276" s="15"/>
      <c r="Y276" s="15"/>
      <c r="Z276" s="15"/>
      <c r="AA276" s="15"/>
    </row>
    <row r="277" spans="1:27" ht="12.75">
      <c r="A277" s="273"/>
      <c r="B277" s="76" t="s">
        <v>78</v>
      </c>
      <c r="C277" s="20"/>
      <c r="D277" s="20"/>
      <c r="E277" s="20"/>
      <c r="F277" s="20"/>
      <c r="G277" s="20"/>
      <c r="H277" s="55" t="s">
        <v>34</v>
      </c>
      <c r="I277" s="20"/>
      <c r="J277" s="20"/>
      <c r="K277" s="20"/>
      <c r="L277" s="20"/>
      <c r="M277" s="20"/>
      <c r="N277" s="20"/>
      <c r="O277" s="20"/>
      <c r="P277" s="20"/>
      <c r="Q277" s="20"/>
      <c r="R277" s="20"/>
      <c r="S277" s="15"/>
      <c r="T277" s="15"/>
      <c r="U277" s="15"/>
      <c r="V277" s="15"/>
      <c r="W277" s="15"/>
      <c r="X277" s="15"/>
      <c r="Y277" s="15"/>
      <c r="Z277" s="15"/>
      <c r="AA277" s="15"/>
    </row>
    <row r="278" spans="1:27" ht="12.75">
      <c r="A278" s="273"/>
      <c r="B278" s="76" t="s">
        <v>78</v>
      </c>
      <c r="C278" s="20"/>
      <c r="D278" s="20"/>
      <c r="E278" s="20"/>
      <c r="F278" s="20"/>
      <c r="G278" s="20"/>
      <c r="H278" s="55" t="s">
        <v>35</v>
      </c>
      <c r="I278" s="20"/>
      <c r="J278" s="20"/>
      <c r="K278" s="20"/>
      <c r="L278" s="20"/>
      <c r="M278" s="20"/>
      <c r="N278" s="20"/>
      <c r="O278" s="20"/>
      <c r="P278" s="20"/>
      <c r="Q278" s="20"/>
      <c r="R278" s="20"/>
      <c r="S278" s="15"/>
      <c r="T278" s="15"/>
      <c r="U278" s="15"/>
      <c r="V278" s="15"/>
      <c r="W278" s="15"/>
      <c r="X278" s="15"/>
      <c r="Y278" s="15"/>
      <c r="Z278" s="15"/>
      <c r="AA278" s="15"/>
    </row>
    <row r="279" spans="1:27" ht="18" customHeight="1">
      <c r="A279" s="273"/>
      <c r="B279" s="76" t="s">
        <v>78</v>
      </c>
      <c r="C279" s="20" t="s">
        <v>18</v>
      </c>
      <c r="D279" s="20" t="s">
        <v>19</v>
      </c>
      <c r="E279" s="20"/>
      <c r="F279" s="20"/>
      <c r="G279" s="20" t="s">
        <v>1924</v>
      </c>
      <c r="H279" s="55" t="s">
        <v>36</v>
      </c>
      <c r="I279" s="20"/>
      <c r="J279" s="20"/>
      <c r="K279" s="20"/>
      <c r="L279" s="20"/>
      <c r="M279" s="20"/>
      <c r="N279" s="20"/>
      <c r="O279" s="20"/>
      <c r="P279" s="20"/>
      <c r="Q279" s="20"/>
      <c r="R279" s="20"/>
      <c r="S279" s="15"/>
      <c r="T279" s="15"/>
      <c r="U279" s="15"/>
      <c r="V279" s="15"/>
      <c r="W279" s="15"/>
      <c r="X279" s="15"/>
      <c r="Y279" s="15"/>
      <c r="Z279" s="15"/>
      <c r="AA279" s="15"/>
    </row>
    <row r="280" spans="1:27" ht="12.75">
      <c r="A280" s="273"/>
      <c r="B280" s="76" t="s">
        <v>78</v>
      </c>
      <c r="C280" s="20"/>
      <c r="D280" s="20"/>
      <c r="E280" s="20"/>
      <c r="F280" s="20"/>
      <c r="G280" s="20"/>
      <c r="H280" s="55" t="s">
        <v>37</v>
      </c>
      <c r="I280" s="20"/>
      <c r="J280" s="20"/>
      <c r="K280" s="20"/>
      <c r="L280" s="20"/>
      <c r="M280" s="20"/>
      <c r="N280" s="20"/>
      <c r="O280" s="20"/>
      <c r="P280" s="20"/>
      <c r="Q280" s="20"/>
      <c r="R280" s="20"/>
      <c r="S280" s="15"/>
      <c r="T280" s="15"/>
      <c r="U280" s="15"/>
      <c r="V280" s="15"/>
      <c r="W280" s="15"/>
      <c r="X280" s="15"/>
      <c r="Y280" s="15"/>
      <c r="Z280" s="15"/>
      <c r="AA280" s="15"/>
    </row>
    <row r="281" spans="1:27" ht="12.75">
      <c r="A281" s="274"/>
      <c r="B281" s="76" t="s">
        <v>78</v>
      </c>
      <c r="C281" s="20"/>
      <c r="D281" s="20"/>
      <c r="E281" s="20"/>
      <c r="F281" s="20"/>
      <c r="G281" s="20"/>
      <c r="H281" s="62" t="s">
        <v>38</v>
      </c>
      <c r="I281" s="20"/>
      <c r="J281" s="20"/>
      <c r="K281" s="20"/>
      <c r="L281" s="20"/>
      <c r="M281" s="20"/>
      <c r="N281" s="20"/>
      <c r="O281" s="20"/>
      <c r="P281" s="20"/>
      <c r="Q281" s="20"/>
      <c r="R281" s="20"/>
      <c r="S281" s="15"/>
      <c r="T281" s="15"/>
      <c r="U281" s="15"/>
      <c r="V281" s="15"/>
      <c r="W281" s="15"/>
      <c r="X281" s="15"/>
      <c r="Y281" s="15"/>
      <c r="Z281" s="15"/>
      <c r="AA281" s="15"/>
    </row>
    <row r="282" spans="1:27" ht="12.75">
      <c r="A282" s="272">
        <v>45617</v>
      </c>
      <c r="B282" s="76" t="s">
        <v>522</v>
      </c>
      <c r="C282" s="20"/>
      <c r="D282" s="20"/>
      <c r="E282" s="20"/>
      <c r="F282" s="20"/>
      <c r="G282" s="20"/>
      <c r="H282" s="61" t="s">
        <v>17</v>
      </c>
      <c r="I282" s="20"/>
      <c r="J282" s="20"/>
      <c r="K282" s="20"/>
      <c r="L282" s="20"/>
      <c r="M282" s="20"/>
      <c r="N282" s="20"/>
      <c r="O282" s="20"/>
      <c r="P282" s="20"/>
      <c r="Q282" s="20"/>
      <c r="R282" s="20"/>
      <c r="S282" s="15"/>
      <c r="T282" s="15"/>
      <c r="U282" s="15"/>
      <c r="V282" s="15"/>
      <c r="W282" s="15"/>
      <c r="X282" s="15"/>
      <c r="Y282" s="15"/>
      <c r="Z282" s="15"/>
      <c r="AA282" s="15"/>
    </row>
    <row r="283" spans="1:27" ht="12.75">
      <c r="A283" s="273"/>
      <c r="B283" s="76" t="s">
        <v>522</v>
      </c>
      <c r="C283" s="20"/>
      <c r="D283" s="20"/>
      <c r="E283" s="20"/>
      <c r="F283" s="20"/>
      <c r="G283" s="20"/>
      <c r="H283" s="55" t="s">
        <v>22</v>
      </c>
      <c r="I283" s="20"/>
      <c r="J283" s="20"/>
      <c r="K283" s="20"/>
      <c r="L283" s="20"/>
      <c r="M283" s="20"/>
      <c r="N283" s="20"/>
      <c r="O283" s="20"/>
      <c r="P283" s="20"/>
      <c r="Q283" s="20"/>
      <c r="R283" s="20"/>
      <c r="S283" s="15"/>
      <c r="T283" s="15"/>
      <c r="U283" s="15"/>
      <c r="V283" s="15"/>
      <c r="W283" s="15"/>
      <c r="X283" s="15"/>
      <c r="Y283" s="15"/>
      <c r="Z283" s="15"/>
      <c r="AA283" s="15"/>
    </row>
    <row r="284" spans="1:27" ht="12.75">
      <c r="A284" s="273"/>
      <c r="B284" s="76" t="s">
        <v>522</v>
      </c>
      <c r="C284" s="20"/>
      <c r="D284" s="20"/>
      <c r="E284" s="20"/>
      <c r="F284" s="20"/>
      <c r="G284" s="20"/>
      <c r="H284" s="55" t="s">
        <v>24</v>
      </c>
      <c r="I284" s="20"/>
      <c r="J284" s="20"/>
      <c r="K284" s="20"/>
      <c r="L284" s="20"/>
      <c r="M284" s="20"/>
      <c r="N284" s="20"/>
      <c r="O284" s="20"/>
      <c r="P284" s="20"/>
      <c r="Q284" s="20"/>
      <c r="R284" s="20"/>
      <c r="S284" s="15"/>
      <c r="T284" s="15"/>
      <c r="U284" s="15"/>
      <c r="V284" s="15"/>
      <c r="W284" s="15"/>
      <c r="X284" s="15"/>
      <c r="Y284" s="15"/>
      <c r="Z284" s="15"/>
      <c r="AA284" s="15"/>
    </row>
    <row r="285" spans="1:27" ht="12.75">
      <c r="A285" s="273"/>
      <c r="B285" s="76" t="s">
        <v>522</v>
      </c>
      <c r="C285" s="20"/>
      <c r="D285" s="20"/>
      <c r="E285" s="20"/>
      <c r="F285" s="20"/>
      <c r="G285" s="20"/>
      <c r="H285" s="55" t="s">
        <v>25</v>
      </c>
      <c r="I285" s="20"/>
      <c r="J285" s="20"/>
      <c r="K285" s="20"/>
      <c r="L285" s="20"/>
      <c r="M285" s="20"/>
      <c r="N285" s="20"/>
      <c r="O285" s="20"/>
      <c r="P285" s="20"/>
      <c r="Q285" s="20"/>
      <c r="R285" s="20"/>
      <c r="S285" s="15"/>
      <c r="T285" s="15"/>
      <c r="U285" s="15"/>
      <c r="V285" s="15"/>
      <c r="W285" s="15"/>
      <c r="X285" s="15"/>
      <c r="Y285" s="15"/>
      <c r="Z285" s="15"/>
      <c r="AA285" s="15"/>
    </row>
    <row r="286" spans="1:27" ht="12.75">
      <c r="A286" s="273"/>
      <c r="B286" s="76" t="s">
        <v>522</v>
      </c>
      <c r="C286" s="20"/>
      <c r="D286" s="20"/>
      <c r="E286" s="20"/>
      <c r="F286" s="20"/>
      <c r="G286" s="20"/>
      <c r="H286" s="55" t="s">
        <v>26</v>
      </c>
      <c r="I286" s="20"/>
      <c r="J286" s="20"/>
      <c r="K286" s="20"/>
      <c r="L286" s="20"/>
      <c r="M286" s="20"/>
      <c r="N286" s="20"/>
      <c r="O286" s="20"/>
      <c r="P286" s="20"/>
      <c r="Q286" s="20"/>
      <c r="R286" s="20"/>
      <c r="S286" s="15"/>
      <c r="T286" s="15"/>
      <c r="U286" s="15"/>
      <c r="V286" s="15"/>
      <c r="W286" s="15"/>
      <c r="X286" s="15"/>
      <c r="Y286" s="15"/>
      <c r="Z286" s="15"/>
      <c r="AA286" s="15"/>
    </row>
    <row r="287" spans="1:27" ht="12.75">
      <c r="A287" s="273"/>
      <c r="B287" s="76" t="s">
        <v>1774</v>
      </c>
      <c r="C287" s="20"/>
      <c r="D287" s="20"/>
      <c r="E287" s="20"/>
      <c r="F287" s="20"/>
      <c r="G287" s="20"/>
      <c r="H287" s="55" t="s">
        <v>27</v>
      </c>
      <c r="I287" s="20"/>
      <c r="J287" s="20"/>
      <c r="K287" s="20"/>
      <c r="L287" s="20"/>
      <c r="M287" s="20"/>
      <c r="N287" s="20"/>
      <c r="O287" s="20"/>
      <c r="P287" s="20"/>
      <c r="Q287" s="20"/>
      <c r="R287" s="20"/>
      <c r="S287" s="15"/>
      <c r="T287" s="15"/>
      <c r="U287" s="15"/>
      <c r="V287" s="15"/>
      <c r="W287" s="15"/>
      <c r="X287" s="15"/>
      <c r="Y287" s="15"/>
      <c r="Z287" s="15"/>
      <c r="AA287" s="15"/>
    </row>
    <row r="288" spans="1:27" ht="14.25">
      <c r="A288" s="273"/>
      <c r="B288" s="76" t="s">
        <v>1774</v>
      </c>
      <c r="C288" s="20"/>
      <c r="D288" s="20"/>
      <c r="E288" s="20"/>
      <c r="F288" s="88"/>
      <c r="G288" s="20"/>
      <c r="H288" s="55" t="s">
        <v>28</v>
      </c>
      <c r="I288" s="20"/>
      <c r="J288" s="20"/>
      <c r="K288" s="20"/>
      <c r="L288" s="20"/>
      <c r="M288" s="20"/>
      <c r="N288" s="20"/>
      <c r="O288" s="20"/>
      <c r="P288" s="20"/>
      <c r="Q288" s="20"/>
      <c r="R288" s="20"/>
      <c r="S288" s="15"/>
      <c r="T288" s="15"/>
      <c r="U288" s="15"/>
      <c r="V288" s="15"/>
      <c r="W288" s="15"/>
      <c r="X288" s="15"/>
      <c r="Y288" s="15"/>
      <c r="Z288" s="15"/>
      <c r="AA288" s="15"/>
    </row>
    <row r="289" spans="1:27" ht="12.75">
      <c r="A289" s="273"/>
      <c r="B289" s="76" t="s">
        <v>1774</v>
      </c>
      <c r="C289" s="20"/>
      <c r="D289" s="20"/>
      <c r="E289" s="20"/>
      <c r="F289" s="20"/>
      <c r="G289" s="20"/>
      <c r="H289" s="55" t="s">
        <v>29</v>
      </c>
      <c r="I289" s="20"/>
      <c r="J289" s="20"/>
      <c r="K289" s="20"/>
      <c r="L289" s="20"/>
      <c r="M289" s="20"/>
      <c r="N289" s="20"/>
      <c r="O289" s="20"/>
      <c r="P289" s="20"/>
      <c r="Q289" s="20"/>
      <c r="R289" s="20"/>
      <c r="S289" s="15"/>
      <c r="T289" s="15"/>
      <c r="U289" s="15"/>
      <c r="V289" s="15"/>
      <c r="W289" s="15"/>
      <c r="X289" s="15"/>
      <c r="Y289" s="15"/>
      <c r="Z289" s="15"/>
      <c r="AA289" s="15"/>
    </row>
    <row r="290" spans="1:27" ht="12.75">
      <c r="A290" s="273"/>
      <c r="B290" s="76" t="s">
        <v>1774</v>
      </c>
      <c r="C290" s="20"/>
      <c r="D290" s="20"/>
      <c r="E290" s="20"/>
      <c r="F290" s="20"/>
      <c r="G290" s="20"/>
      <c r="H290" s="55" t="s">
        <v>30</v>
      </c>
      <c r="I290" s="20"/>
      <c r="J290" s="20"/>
      <c r="K290" s="20"/>
      <c r="L290" s="20"/>
      <c r="M290" s="20"/>
      <c r="N290" s="20"/>
      <c r="O290" s="20"/>
      <c r="P290" s="20"/>
      <c r="Q290" s="20"/>
      <c r="R290" s="20"/>
      <c r="S290" s="15"/>
      <c r="T290" s="15"/>
      <c r="U290" s="15"/>
      <c r="V290" s="15"/>
      <c r="W290" s="15"/>
      <c r="X290" s="15"/>
      <c r="Y290" s="15"/>
      <c r="Z290" s="15"/>
      <c r="AA290" s="15"/>
    </row>
    <row r="291" spans="1:27" ht="12.75">
      <c r="A291" s="273"/>
      <c r="B291" s="76" t="s">
        <v>78</v>
      </c>
      <c r="C291" s="20"/>
      <c r="D291" s="20"/>
      <c r="E291" s="20"/>
      <c r="F291" s="20"/>
      <c r="G291" s="20"/>
      <c r="H291" s="55" t="s">
        <v>34</v>
      </c>
      <c r="I291" s="20"/>
      <c r="J291" s="20"/>
      <c r="K291" s="20"/>
      <c r="L291" s="20"/>
      <c r="M291" s="20"/>
      <c r="N291" s="20"/>
      <c r="O291" s="20"/>
      <c r="P291" s="20"/>
      <c r="Q291" s="20"/>
      <c r="R291" s="20"/>
      <c r="S291" s="15"/>
      <c r="T291" s="15"/>
      <c r="U291" s="15"/>
      <c r="V291" s="15"/>
      <c r="W291" s="15"/>
      <c r="X291" s="15"/>
      <c r="Y291" s="15"/>
      <c r="Z291" s="15"/>
      <c r="AA291" s="15"/>
    </row>
    <row r="292" spans="1:27" ht="12.75">
      <c r="A292" s="273"/>
      <c r="B292" s="76" t="s">
        <v>78</v>
      </c>
      <c r="C292" s="20"/>
      <c r="D292" s="20"/>
      <c r="E292" s="20"/>
      <c r="F292" s="20"/>
      <c r="G292" s="20"/>
      <c r="H292" s="55" t="s">
        <v>35</v>
      </c>
      <c r="I292" s="20"/>
      <c r="J292" s="20"/>
      <c r="K292" s="20"/>
      <c r="L292" s="20"/>
      <c r="M292" s="20"/>
      <c r="N292" s="20"/>
      <c r="O292" s="20"/>
      <c r="P292" s="20"/>
      <c r="Q292" s="20"/>
      <c r="R292" s="20"/>
      <c r="S292" s="15"/>
      <c r="T292" s="15"/>
      <c r="U292" s="15"/>
      <c r="V292" s="15"/>
      <c r="W292" s="15"/>
      <c r="X292" s="15"/>
      <c r="Y292" s="15"/>
      <c r="Z292" s="15"/>
      <c r="AA292" s="15"/>
    </row>
    <row r="293" spans="1:27" ht="12.75">
      <c r="A293" s="273"/>
      <c r="B293" s="76" t="s">
        <v>78</v>
      </c>
      <c r="C293" s="20"/>
      <c r="D293" s="20"/>
      <c r="E293" s="20"/>
      <c r="F293" s="20"/>
      <c r="G293" s="20"/>
      <c r="H293" s="55" t="s">
        <v>36</v>
      </c>
      <c r="I293" s="20"/>
      <c r="J293" s="20"/>
      <c r="K293" s="20"/>
      <c r="L293" s="20"/>
      <c r="M293" s="20"/>
      <c r="N293" s="20"/>
      <c r="O293" s="20"/>
      <c r="P293" s="20"/>
      <c r="Q293" s="20"/>
      <c r="R293" s="20"/>
      <c r="S293" s="15"/>
      <c r="T293" s="15"/>
      <c r="U293" s="15"/>
      <c r="V293" s="15"/>
      <c r="W293" s="15"/>
      <c r="X293" s="15"/>
      <c r="Y293" s="15"/>
      <c r="Z293" s="15"/>
      <c r="AA293" s="15"/>
    </row>
    <row r="294" spans="1:27" ht="12.75">
      <c r="A294" s="273"/>
      <c r="B294" s="76" t="s">
        <v>78</v>
      </c>
      <c r="C294" s="20"/>
      <c r="D294" s="20"/>
      <c r="E294" s="20"/>
      <c r="F294" s="20"/>
      <c r="G294" s="20"/>
      <c r="H294" s="55" t="s">
        <v>37</v>
      </c>
      <c r="I294" s="20"/>
      <c r="J294" s="20"/>
      <c r="K294" s="20"/>
      <c r="L294" s="20"/>
      <c r="M294" s="20"/>
      <c r="N294" s="20"/>
      <c r="O294" s="20"/>
      <c r="P294" s="20"/>
      <c r="Q294" s="20"/>
      <c r="R294" s="20"/>
      <c r="S294" s="15"/>
      <c r="T294" s="15"/>
      <c r="U294" s="15"/>
      <c r="V294" s="15"/>
      <c r="W294" s="15"/>
      <c r="X294" s="15"/>
      <c r="Y294" s="15"/>
      <c r="Z294" s="15"/>
      <c r="AA294" s="15"/>
    </row>
    <row r="295" spans="1:27" ht="12.75">
      <c r="A295" s="274"/>
      <c r="B295" s="76" t="s">
        <v>78</v>
      </c>
      <c r="C295" s="20"/>
      <c r="D295" s="20"/>
      <c r="E295" s="20"/>
      <c r="F295" s="20"/>
      <c r="G295" s="20"/>
      <c r="H295" s="62" t="s">
        <v>38</v>
      </c>
      <c r="I295" s="20"/>
      <c r="J295" s="20"/>
      <c r="K295" s="20"/>
      <c r="L295" s="20"/>
      <c r="M295" s="20"/>
      <c r="N295" s="20"/>
      <c r="O295" s="20"/>
      <c r="P295" s="20"/>
      <c r="Q295" s="20"/>
      <c r="R295" s="20"/>
      <c r="S295" s="15"/>
      <c r="T295" s="15"/>
      <c r="U295" s="15"/>
      <c r="V295" s="15"/>
      <c r="W295" s="15"/>
      <c r="X295" s="15"/>
      <c r="Y295" s="15"/>
      <c r="Z295" s="15"/>
      <c r="AA295" s="15"/>
    </row>
    <row r="296" spans="1:27" ht="12.75">
      <c r="A296" s="272">
        <v>45618</v>
      </c>
      <c r="B296" s="76" t="s">
        <v>640</v>
      </c>
      <c r="C296" s="20"/>
      <c r="D296" s="20"/>
      <c r="E296" s="20"/>
      <c r="F296" s="20"/>
      <c r="G296" s="20"/>
      <c r="H296" s="61" t="s">
        <v>17</v>
      </c>
      <c r="I296" s="20"/>
      <c r="J296" s="20"/>
      <c r="K296" s="20"/>
      <c r="L296" s="20"/>
      <c r="M296" s="20"/>
      <c r="N296" s="20"/>
      <c r="O296" s="20"/>
      <c r="P296" s="20"/>
      <c r="Q296" s="20"/>
      <c r="R296" s="20"/>
      <c r="S296" s="15"/>
      <c r="T296" s="15"/>
      <c r="U296" s="15"/>
      <c r="V296" s="15"/>
      <c r="W296" s="15"/>
      <c r="X296" s="15"/>
      <c r="Y296" s="15"/>
      <c r="Z296" s="15"/>
      <c r="AA296" s="15"/>
    </row>
    <row r="297" spans="1:27" ht="12.75">
      <c r="A297" s="273"/>
      <c r="B297" s="76" t="s">
        <v>640</v>
      </c>
      <c r="C297" s="20"/>
      <c r="D297" s="20"/>
      <c r="E297" s="20"/>
      <c r="F297" s="20"/>
      <c r="G297" s="20"/>
      <c r="H297" s="55" t="s">
        <v>22</v>
      </c>
      <c r="I297" s="20"/>
      <c r="J297" s="20"/>
      <c r="K297" s="20"/>
      <c r="L297" s="20"/>
      <c r="M297" s="20"/>
      <c r="N297" s="20"/>
      <c r="O297" s="20"/>
      <c r="P297" s="20"/>
      <c r="Q297" s="20"/>
      <c r="R297" s="20"/>
      <c r="S297" s="15"/>
      <c r="T297" s="15"/>
      <c r="U297" s="15"/>
      <c r="V297" s="15"/>
      <c r="W297" s="15"/>
      <c r="X297" s="15"/>
      <c r="Y297" s="15"/>
      <c r="Z297" s="15"/>
      <c r="AA297" s="15"/>
    </row>
    <row r="298" spans="1:27" ht="15" customHeight="1">
      <c r="A298" s="273"/>
      <c r="B298" s="76" t="s">
        <v>640</v>
      </c>
      <c r="C298" s="20" t="s">
        <v>18</v>
      </c>
      <c r="D298" s="20" t="s">
        <v>19</v>
      </c>
      <c r="E298" s="20"/>
      <c r="F298" s="20"/>
      <c r="G298" s="20" t="s">
        <v>1925</v>
      </c>
      <c r="H298" s="55" t="s">
        <v>24</v>
      </c>
      <c r="I298" s="20"/>
      <c r="J298" s="20"/>
      <c r="K298" s="20"/>
      <c r="L298" s="20"/>
      <c r="M298" s="20"/>
      <c r="N298" s="20"/>
      <c r="O298" s="20"/>
      <c r="P298" s="20"/>
      <c r="Q298" s="20"/>
      <c r="R298" s="20"/>
      <c r="S298" s="15"/>
      <c r="T298" s="15"/>
      <c r="U298" s="15"/>
      <c r="V298" s="15"/>
      <c r="W298" s="15"/>
      <c r="X298" s="15"/>
      <c r="Y298" s="15"/>
      <c r="Z298" s="15"/>
      <c r="AA298" s="15"/>
    </row>
    <row r="299" spans="1:27" ht="18.75" customHeight="1">
      <c r="A299" s="273"/>
      <c r="B299" s="76" t="s">
        <v>640</v>
      </c>
      <c r="C299" s="20" t="s">
        <v>224</v>
      </c>
      <c r="D299" s="20" t="s">
        <v>19</v>
      </c>
      <c r="E299" s="20"/>
      <c r="F299" s="20"/>
      <c r="G299" s="20" t="s">
        <v>1926</v>
      </c>
      <c r="H299" s="55" t="s">
        <v>25</v>
      </c>
      <c r="I299" s="20"/>
      <c r="J299" s="20"/>
      <c r="K299" s="20"/>
      <c r="L299" s="20"/>
      <c r="M299" s="20"/>
      <c r="N299" s="20"/>
      <c r="O299" s="20"/>
      <c r="P299" s="20"/>
      <c r="Q299" s="20"/>
      <c r="R299" s="20"/>
      <c r="S299" s="15"/>
      <c r="T299" s="15"/>
      <c r="U299" s="15"/>
      <c r="V299" s="15"/>
      <c r="W299" s="15"/>
      <c r="X299" s="15"/>
      <c r="Y299" s="15"/>
      <c r="Z299" s="15"/>
      <c r="AA299" s="15"/>
    </row>
    <row r="300" spans="1:27" ht="12.75">
      <c r="A300" s="273"/>
      <c r="B300" s="76" t="s">
        <v>640</v>
      </c>
      <c r="C300" s="20"/>
      <c r="D300" s="20"/>
      <c r="E300" s="20"/>
      <c r="F300" s="20"/>
      <c r="G300" s="20"/>
      <c r="H300" s="55" t="s">
        <v>26</v>
      </c>
      <c r="I300" s="20"/>
      <c r="J300" s="20"/>
      <c r="K300" s="20"/>
      <c r="L300" s="20"/>
      <c r="M300" s="20"/>
      <c r="N300" s="20"/>
      <c r="O300" s="20"/>
      <c r="P300" s="20"/>
      <c r="Q300" s="20"/>
      <c r="R300" s="20"/>
      <c r="S300" s="15"/>
      <c r="T300" s="15"/>
      <c r="U300" s="15"/>
      <c r="V300" s="15"/>
      <c r="W300" s="15"/>
      <c r="X300" s="15"/>
      <c r="Y300" s="15"/>
      <c r="Z300" s="15"/>
      <c r="AA300" s="15"/>
    </row>
    <row r="301" spans="1:27" ht="18.75" customHeight="1">
      <c r="A301" s="273"/>
      <c r="B301" s="76" t="s">
        <v>640</v>
      </c>
      <c r="C301" s="20" t="s">
        <v>41</v>
      </c>
      <c r="D301" s="20" t="s">
        <v>19</v>
      </c>
      <c r="E301" s="20"/>
      <c r="F301" s="20"/>
      <c r="G301" s="20" t="s">
        <v>1927</v>
      </c>
      <c r="H301" s="55" t="s">
        <v>27</v>
      </c>
      <c r="I301" s="20"/>
      <c r="J301" s="20"/>
      <c r="K301" s="20"/>
      <c r="L301" s="20"/>
      <c r="M301" s="20"/>
      <c r="N301" s="20"/>
      <c r="O301" s="20"/>
      <c r="P301" s="20"/>
      <c r="Q301" s="20"/>
      <c r="R301" s="20"/>
      <c r="S301" s="15"/>
      <c r="T301" s="15"/>
      <c r="U301" s="15"/>
      <c r="V301" s="15"/>
      <c r="W301" s="15"/>
      <c r="X301" s="15"/>
      <c r="Y301" s="15"/>
      <c r="Z301" s="15"/>
      <c r="AA301" s="15"/>
    </row>
    <row r="302" spans="1:27" ht="21" customHeight="1">
      <c r="A302" s="273"/>
      <c r="B302" s="76" t="s">
        <v>78</v>
      </c>
      <c r="C302" s="20" t="s">
        <v>18</v>
      </c>
      <c r="D302" s="20" t="s">
        <v>19</v>
      </c>
      <c r="E302" s="20"/>
      <c r="F302" s="20"/>
      <c r="G302" s="20" t="s">
        <v>1928</v>
      </c>
      <c r="H302" s="55" t="s">
        <v>28</v>
      </c>
      <c r="I302" s="20"/>
      <c r="J302" s="20"/>
      <c r="K302" s="20"/>
      <c r="L302" s="20"/>
      <c r="M302" s="20"/>
      <c r="N302" s="20"/>
      <c r="O302" s="20"/>
      <c r="P302" s="20"/>
      <c r="Q302" s="20"/>
      <c r="R302" s="20"/>
      <c r="S302" s="15"/>
      <c r="T302" s="15"/>
      <c r="U302" s="15"/>
      <c r="V302" s="15"/>
      <c r="W302" s="15"/>
      <c r="X302" s="15"/>
      <c r="Y302" s="15"/>
      <c r="Z302" s="15"/>
      <c r="AA302" s="15"/>
    </row>
    <row r="303" spans="1:27" ht="20.25" customHeight="1">
      <c r="A303" s="273"/>
      <c r="B303" s="76" t="s">
        <v>78</v>
      </c>
      <c r="C303" s="20" t="s">
        <v>41</v>
      </c>
      <c r="D303" s="20" t="s">
        <v>19</v>
      </c>
      <c r="E303" s="20"/>
      <c r="F303" s="20"/>
      <c r="G303" s="65" t="s">
        <v>1929</v>
      </c>
      <c r="H303" s="55" t="s">
        <v>29</v>
      </c>
      <c r="I303" s="20"/>
      <c r="J303" s="20"/>
      <c r="K303" s="20"/>
      <c r="L303" s="20"/>
      <c r="M303" s="20"/>
      <c r="N303" s="20"/>
      <c r="O303" s="20"/>
      <c r="P303" s="20"/>
      <c r="Q303" s="20"/>
      <c r="R303" s="20"/>
      <c r="S303" s="15"/>
      <c r="T303" s="15"/>
      <c r="U303" s="15"/>
      <c r="V303" s="15"/>
      <c r="W303" s="15"/>
      <c r="X303" s="15"/>
      <c r="Y303" s="15"/>
      <c r="Z303" s="15"/>
      <c r="AA303" s="15"/>
    </row>
    <row r="304" spans="1:27" ht="12.75">
      <c r="A304" s="273"/>
      <c r="B304" s="76" t="s">
        <v>78</v>
      </c>
      <c r="C304" s="20"/>
      <c r="D304" s="20"/>
      <c r="E304" s="20"/>
      <c r="F304" s="20"/>
      <c r="G304" s="20"/>
      <c r="H304" s="55" t="s">
        <v>30</v>
      </c>
      <c r="I304" s="20"/>
      <c r="J304" s="20"/>
      <c r="K304" s="20"/>
      <c r="L304" s="20"/>
      <c r="M304" s="20"/>
      <c r="N304" s="20"/>
      <c r="O304" s="20"/>
      <c r="P304" s="20"/>
      <c r="Q304" s="20"/>
      <c r="R304" s="20"/>
      <c r="S304" s="15"/>
      <c r="T304" s="15"/>
      <c r="U304" s="15"/>
      <c r="V304" s="15"/>
      <c r="W304" s="15"/>
      <c r="X304" s="15"/>
      <c r="Y304" s="15"/>
      <c r="Z304" s="15"/>
      <c r="AA304" s="15"/>
    </row>
    <row r="305" spans="1:27" ht="12.75">
      <c r="A305" s="273"/>
      <c r="B305" s="76" t="s">
        <v>78</v>
      </c>
      <c r="C305" s="20"/>
      <c r="D305" s="20"/>
      <c r="E305" s="20"/>
      <c r="F305" s="20"/>
      <c r="G305" s="20"/>
      <c r="H305" s="55" t="s">
        <v>34</v>
      </c>
      <c r="I305" s="20"/>
      <c r="J305" s="20"/>
      <c r="K305" s="20"/>
      <c r="L305" s="20"/>
      <c r="M305" s="20"/>
      <c r="N305" s="20"/>
      <c r="O305" s="20"/>
      <c r="P305" s="20"/>
      <c r="Q305" s="20"/>
      <c r="R305" s="20"/>
      <c r="S305" s="15"/>
      <c r="T305" s="15"/>
      <c r="U305" s="15"/>
      <c r="V305" s="15"/>
      <c r="W305" s="15"/>
      <c r="X305" s="15"/>
      <c r="Y305" s="15"/>
      <c r="Z305" s="15"/>
      <c r="AA305" s="15"/>
    </row>
    <row r="306" spans="1:27" ht="12.75">
      <c r="A306" s="273"/>
      <c r="B306" s="76" t="s">
        <v>78</v>
      </c>
      <c r="C306" s="20"/>
      <c r="D306" s="20"/>
      <c r="E306" s="20"/>
      <c r="F306" s="20"/>
      <c r="G306" s="20"/>
      <c r="H306" s="55" t="s">
        <v>35</v>
      </c>
      <c r="I306" s="20"/>
      <c r="J306" s="20"/>
      <c r="K306" s="20"/>
      <c r="L306" s="20"/>
      <c r="M306" s="20"/>
      <c r="N306" s="20"/>
      <c r="O306" s="20"/>
      <c r="P306" s="20"/>
      <c r="Q306" s="20"/>
      <c r="R306" s="20"/>
      <c r="S306" s="15"/>
      <c r="T306" s="15"/>
      <c r="U306" s="15"/>
      <c r="V306" s="15"/>
      <c r="W306" s="15"/>
      <c r="X306" s="15"/>
      <c r="Y306" s="15"/>
      <c r="Z306" s="15"/>
      <c r="AA306" s="15"/>
    </row>
    <row r="307" spans="1:27" ht="12.75">
      <c r="A307" s="273"/>
      <c r="B307" s="76" t="s">
        <v>78</v>
      </c>
      <c r="C307" s="20"/>
      <c r="D307" s="20"/>
      <c r="E307" s="20"/>
      <c r="F307" s="20"/>
      <c r="G307" s="20"/>
      <c r="H307" s="55" t="s">
        <v>36</v>
      </c>
      <c r="I307" s="20"/>
      <c r="J307" s="20"/>
      <c r="K307" s="20"/>
      <c r="L307" s="20"/>
      <c r="M307" s="20"/>
      <c r="N307" s="20"/>
      <c r="O307" s="20"/>
      <c r="P307" s="20"/>
      <c r="Q307" s="20"/>
      <c r="R307" s="20"/>
      <c r="S307" s="15"/>
      <c r="T307" s="15"/>
      <c r="U307" s="15"/>
      <c r="V307" s="15"/>
      <c r="W307" s="15"/>
      <c r="X307" s="15"/>
      <c r="Y307" s="15"/>
      <c r="Z307" s="15"/>
      <c r="AA307" s="15"/>
    </row>
    <row r="308" spans="1:27" ht="12.75">
      <c r="A308" s="273"/>
      <c r="B308" s="76" t="s">
        <v>78</v>
      </c>
      <c r="C308" s="20"/>
      <c r="D308" s="20"/>
      <c r="E308" s="20"/>
      <c r="F308" s="20"/>
      <c r="G308" s="20"/>
      <c r="H308" s="55" t="s">
        <v>37</v>
      </c>
      <c r="I308" s="20"/>
      <c r="J308" s="20"/>
      <c r="K308" s="20"/>
      <c r="L308" s="20"/>
      <c r="M308" s="20"/>
      <c r="N308" s="20"/>
      <c r="O308" s="20"/>
      <c r="P308" s="20"/>
      <c r="Q308" s="20"/>
      <c r="R308" s="20"/>
      <c r="S308" s="15"/>
      <c r="T308" s="15"/>
      <c r="U308" s="15"/>
      <c r="V308" s="15"/>
      <c r="W308" s="15"/>
      <c r="X308" s="15"/>
      <c r="Y308" s="15"/>
      <c r="Z308" s="15"/>
      <c r="AA308" s="15"/>
    </row>
    <row r="309" spans="1:27" ht="12.75">
      <c r="A309" s="274"/>
      <c r="B309" s="76" t="s">
        <v>78</v>
      </c>
      <c r="C309" s="20"/>
      <c r="D309" s="20"/>
      <c r="E309" s="20"/>
      <c r="F309" s="20"/>
      <c r="G309" s="20"/>
      <c r="H309" s="62" t="s">
        <v>38</v>
      </c>
      <c r="I309" s="20"/>
      <c r="J309" s="20"/>
      <c r="K309" s="20"/>
      <c r="L309" s="20"/>
      <c r="M309" s="20"/>
      <c r="N309" s="20"/>
      <c r="O309" s="20"/>
      <c r="P309" s="20"/>
      <c r="Q309" s="20"/>
      <c r="R309" s="20"/>
      <c r="S309" s="15"/>
      <c r="T309" s="15"/>
      <c r="U309" s="15"/>
      <c r="V309" s="15"/>
      <c r="W309" s="15"/>
      <c r="X309" s="15"/>
      <c r="Y309" s="15"/>
      <c r="Z309" s="15"/>
      <c r="AA309" s="15"/>
    </row>
    <row r="310" spans="1:27" ht="12.75">
      <c r="A310" s="272">
        <v>45619</v>
      </c>
      <c r="B310" s="76" t="s">
        <v>640</v>
      </c>
      <c r="C310" s="20"/>
      <c r="D310" s="20"/>
      <c r="E310" s="20"/>
      <c r="F310" s="20"/>
      <c r="G310" s="20"/>
      <c r="H310" s="61" t="s">
        <v>17</v>
      </c>
      <c r="I310" s="20"/>
      <c r="J310" s="20"/>
      <c r="K310" s="20"/>
      <c r="L310" s="20"/>
      <c r="M310" s="20"/>
      <c r="N310" s="20"/>
      <c r="O310" s="20"/>
      <c r="P310" s="20"/>
      <c r="Q310" s="20"/>
      <c r="R310" s="20"/>
      <c r="S310" s="15"/>
      <c r="T310" s="15"/>
      <c r="U310" s="15"/>
      <c r="V310" s="15"/>
      <c r="W310" s="15"/>
      <c r="X310" s="15"/>
      <c r="Y310" s="15"/>
      <c r="Z310" s="15"/>
      <c r="AA310" s="15"/>
    </row>
    <row r="311" spans="1:27" ht="12.75">
      <c r="A311" s="273"/>
      <c r="B311" s="76" t="s">
        <v>640</v>
      </c>
      <c r="C311" s="20"/>
      <c r="D311" s="20"/>
      <c r="E311" s="20"/>
      <c r="F311" s="20"/>
      <c r="G311" s="20"/>
      <c r="H311" s="55" t="s">
        <v>22</v>
      </c>
      <c r="I311" s="20"/>
      <c r="J311" s="20"/>
      <c r="K311" s="20"/>
      <c r="L311" s="20"/>
      <c r="M311" s="20"/>
      <c r="N311" s="20"/>
      <c r="O311" s="20"/>
      <c r="P311" s="20"/>
      <c r="Q311" s="20"/>
      <c r="R311" s="20"/>
      <c r="S311" s="15"/>
      <c r="T311" s="15"/>
      <c r="U311" s="15"/>
      <c r="V311" s="15"/>
      <c r="W311" s="15"/>
      <c r="X311" s="15"/>
      <c r="Y311" s="15"/>
      <c r="Z311" s="15"/>
      <c r="AA311" s="15"/>
    </row>
    <row r="312" spans="1:27" ht="12.75">
      <c r="A312" s="273"/>
      <c r="B312" s="76" t="s">
        <v>640</v>
      </c>
      <c r="C312" s="20"/>
      <c r="D312" s="20"/>
      <c r="E312" s="20"/>
      <c r="F312" s="20"/>
      <c r="G312" s="20"/>
      <c r="H312" s="55" t="s">
        <v>24</v>
      </c>
      <c r="I312" s="20"/>
      <c r="J312" s="20"/>
      <c r="K312" s="20"/>
      <c r="L312" s="20"/>
      <c r="M312" s="20"/>
      <c r="N312" s="20"/>
      <c r="O312" s="20"/>
      <c r="P312" s="20"/>
      <c r="Q312" s="20"/>
      <c r="R312" s="20"/>
      <c r="S312" s="15"/>
      <c r="T312" s="15"/>
      <c r="U312" s="15"/>
      <c r="V312" s="15"/>
      <c r="W312" s="15"/>
      <c r="X312" s="15"/>
      <c r="Y312" s="15"/>
      <c r="Z312" s="15"/>
      <c r="AA312" s="15"/>
    </row>
    <row r="313" spans="1:27" ht="14.25">
      <c r="A313" s="273"/>
      <c r="B313" s="76" t="s">
        <v>640</v>
      </c>
      <c r="C313" s="20"/>
      <c r="D313" s="20"/>
      <c r="E313" s="78"/>
      <c r="F313" s="78"/>
      <c r="G313" s="20"/>
      <c r="H313" s="55" t="s">
        <v>25</v>
      </c>
      <c r="I313" s="20"/>
      <c r="J313" s="20"/>
      <c r="K313" s="20"/>
      <c r="L313" s="20"/>
      <c r="M313" s="20"/>
      <c r="N313" s="20"/>
      <c r="O313" s="20"/>
      <c r="P313" s="20"/>
      <c r="Q313" s="20"/>
      <c r="R313" s="20"/>
      <c r="S313" s="15"/>
      <c r="T313" s="15"/>
      <c r="U313" s="15"/>
      <c r="V313" s="15"/>
      <c r="W313" s="15"/>
      <c r="X313" s="15"/>
      <c r="Y313" s="15"/>
      <c r="Z313" s="15"/>
      <c r="AA313" s="15"/>
    </row>
    <row r="314" spans="1:27" ht="12.75">
      <c r="A314" s="273"/>
      <c r="B314" s="76" t="s">
        <v>78</v>
      </c>
      <c r="C314" s="20"/>
      <c r="D314" s="20"/>
      <c r="E314" s="20"/>
      <c r="F314" s="20"/>
      <c r="G314" s="20"/>
      <c r="H314" s="55" t="s">
        <v>26</v>
      </c>
      <c r="I314" s="20"/>
      <c r="J314" s="20"/>
      <c r="K314" s="20"/>
      <c r="L314" s="20"/>
      <c r="M314" s="20"/>
      <c r="N314" s="20"/>
      <c r="O314" s="20"/>
      <c r="P314" s="20"/>
      <c r="Q314" s="20"/>
      <c r="R314" s="20"/>
      <c r="S314" s="15"/>
      <c r="T314" s="15"/>
      <c r="U314" s="15"/>
      <c r="V314" s="15"/>
      <c r="W314" s="15"/>
      <c r="X314" s="15"/>
      <c r="Y314" s="15"/>
      <c r="Z314" s="15"/>
      <c r="AA314" s="15"/>
    </row>
    <row r="315" spans="1:27" ht="12.75">
      <c r="A315" s="273"/>
      <c r="B315" s="76" t="s">
        <v>78</v>
      </c>
      <c r="C315" s="20"/>
      <c r="D315" s="20"/>
      <c r="E315" s="20"/>
      <c r="F315" s="20"/>
      <c r="G315" s="20"/>
      <c r="H315" s="55" t="s">
        <v>27</v>
      </c>
      <c r="I315" s="20"/>
      <c r="J315" s="20"/>
      <c r="K315" s="20"/>
      <c r="L315" s="20"/>
      <c r="M315" s="20"/>
      <c r="N315" s="20"/>
      <c r="O315" s="20"/>
      <c r="P315" s="20"/>
      <c r="Q315" s="20"/>
      <c r="R315" s="20"/>
      <c r="S315" s="15"/>
      <c r="T315" s="15"/>
      <c r="U315" s="15"/>
      <c r="V315" s="15"/>
      <c r="W315" s="15"/>
      <c r="X315" s="15"/>
      <c r="Y315" s="15"/>
      <c r="Z315" s="15"/>
      <c r="AA315" s="15"/>
    </row>
    <row r="316" spans="1:27" ht="12.75">
      <c r="A316" s="273"/>
      <c r="B316" s="76" t="s">
        <v>78</v>
      </c>
      <c r="C316" s="20"/>
      <c r="D316" s="20"/>
      <c r="E316" s="20"/>
      <c r="F316" s="20"/>
      <c r="G316" s="20"/>
      <c r="H316" s="55" t="s">
        <v>28</v>
      </c>
      <c r="I316" s="20"/>
      <c r="J316" s="20"/>
      <c r="K316" s="20"/>
      <c r="L316" s="20"/>
      <c r="M316" s="20"/>
      <c r="N316" s="20"/>
      <c r="O316" s="20"/>
      <c r="P316" s="20"/>
      <c r="Q316" s="20"/>
      <c r="R316" s="20"/>
      <c r="S316" s="15"/>
      <c r="T316" s="15"/>
      <c r="U316" s="15"/>
      <c r="V316" s="15"/>
      <c r="W316" s="15"/>
      <c r="X316" s="15"/>
      <c r="Y316" s="15"/>
      <c r="Z316" s="15"/>
      <c r="AA316" s="15"/>
    </row>
    <row r="317" spans="1:27" ht="12.75">
      <c r="A317" s="273"/>
      <c r="B317" s="76" t="s">
        <v>78</v>
      </c>
      <c r="C317" s="20"/>
      <c r="D317" s="20"/>
      <c r="E317" s="20"/>
      <c r="F317" s="20"/>
      <c r="G317" s="20"/>
      <c r="H317" s="55" t="s">
        <v>29</v>
      </c>
      <c r="I317" s="20"/>
      <c r="J317" s="20"/>
      <c r="K317" s="20"/>
      <c r="L317" s="20"/>
      <c r="M317" s="20"/>
      <c r="N317" s="20"/>
      <c r="O317" s="20"/>
      <c r="P317" s="20"/>
      <c r="Q317" s="20"/>
      <c r="R317" s="20"/>
      <c r="S317" s="15"/>
      <c r="T317" s="15"/>
      <c r="U317" s="15"/>
      <c r="V317" s="15"/>
      <c r="W317" s="15"/>
      <c r="X317" s="15"/>
      <c r="Y317" s="15"/>
      <c r="Z317" s="15"/>
      <c r="AA317" s="15"/>
    </row>
    <row r="318" spans="1:27" ht="12.75">
      <c r="A318" s="273"/>
      <c r="B318" s="76" t="s">
        <v>78</v>
      </c>
      <c r="C318" s="20"/>
      <c r="D318" s="20"/>
      <c r="E318" s="20"/>
      <c r="F318" s="20"/>
      <c r="G318" s="20"/>
      <c r="H318" s="55" t="s">
        <v>30</v>
      </c>
      <c r="I318" s="20"/>
      <c r="J318" s="20"/>
      <c r="K318" s="20"/>
      <c r="L318" s="20"/>
      <c r="M318" s="20"/>
      <c r="N318" s="20"/>
      <c r="O318" s="20"/>
      <c r="P318" s="20"/>
      <c r="Q318" s="20"/>
      <c r="R318" s="20"/>
      <c r="S318" s="15"/>
      <c r="T318" s="15"/>
      <c r="U318" s="15"/>
      <c r="V318" s="15"/>
      <c r="W318" s="15"/>
      <c r="X318" s="15"/>
      <c r="Y318" s="15"/>
      <c r="Z318" s="15"/>
      <c r="AA318" s="15"/>
    </row>
    <row r="319" spans="1:27" ht="18.75" customHeight="1">
      <c r="A319" s="273"/>
      <c r="B319" s="76" t="s">
        <v>78</v>
      </c>
      <c r="C319" s="20" t="s">
        <v>41</v>
      </c>
      <c r="D319" s="20" t="s">
        <v>19</v>
      </c>
      <c r="E319" s="20"/>
      <c r="F319" s="20"/>
      <c r="G319" s="20" t="s">
        <v>1930</v>
      </c>
      <c r="H319" s="55" t="s">
        <v>34</v>
      </c>
      <c r="I319" s="20"/>
      <c r="J319" s="20"/>
      <c r="K319" s="20"/>
      <c r="L319" s="20"/>
      <c r="M319" s="20"/>
      <c r="N319" s="20"/>
      <c r="O319" s="20"/>
      <c r="P319" s="20"/>
      <c r="Q319" s="20"/>
      <c r="R319" s="20"/>
      <c r="S319" s="15"/>
      <c r="T319" s="15"/>
      <c r="U319" s="15"/>
      <c r="V319" s="15"/>
      <c r="W319" s="15"/>
      <c r="X319" s="15"/>
      <c r="Y319" s="15"/>
      <c r="Z319" s="15"/>
      <c r="AA319" s="15"/>
    </row>
    <row r="320" spans="1:27" ht="12.75">
      <c r="A320" s="273"/>
      <c r="B320" s="76" t="s">
        <v>78</v>
      </c>
      <c r="C320" s="20"/>
      <c r="D320" s="20"/>
      <c r="E320" s="20"/>
      <c r="F320" s="20"/>
      <c r="G320" s="20"/>
      <c r="H320" s="55" t="s">
        <v>35</v>
      </c>
      <c r="I320" s="20"/>
      <c r="J320" s="20"/>
      <c r="K320" s="20"/>
      <c r="L320" s="20"/>
      <c r="M320" s="20"/>
      <c r="N320" s="20"/>
      <c r="O320" s="20"/>
      <c r="P320" s="20"/>
      <c r="Q320" s="20"/>
      <c r="R320" s="20"/>
      <c r="S320" s="15"/>
      <c r="T320" s="15"/>
      <c r="U320" s="15"/>
      <c r="V320" s="15"/>
      <c r="W320" s="15"/>
      <c r="X320" s="15"/>
      <c r="Y320" s="15"/>
      <c r="Z320" s="15"/>
      <c r="AA320" s="15"/>
    </row>
    <row r="321" spans="1:27" ht="12.75">
      <c r="A321" s="273"/>
      <c r="B321" s="76" t="s">
        <v>78</v>
      </c>
      <c r="C321" s="20"/>
      <c r="D321" s="20"/>
      <c r="E321" s="20"/>
      <c r="F321" s="20"/>
      <c r="G321" s="20"/>
      <c r="H321" s="55" t="s">
        <v>36</v>
      </c>
      <c r="I321" s="20"/>
      <c r="J321" s="20"/>
      <c r="K321" s="20"/>
      <c r="L321" s="20"/>
      <c r="M321" s="20"/>
      <c r="N321" s="20"/>
      <c r="O321" s="20"/>
      <c r="P321" s="20"/>
      <c r="Q321" s="20"/>
      <c r="R321" s="20"/>
      <c r="S321" s="15"/>
      <c r="T321" s="15"/>
      <c r="U321" s="15"/>
      <c r="V321" s="15"/>
      <c r="W321" s="15"/>
      <c r="X321" s="15"/>
      <c r="Y321" s="15"/>
      <c r="Z321" s="15"/>
      <c r="AA321" s="15"/>
    </row>
    <row r="322" spans="1:27" ht="12.75">
      <c r="A322" s="273"/>
      <c r="B322" s="76" t="s">
        <v>78</v>
      </c>
      <c r="C322" s="20"/>
      <c r="D322" s="20"/>
      <c r="E322" s="20"/>
      <c r="F322" s="20"/>
      <c r="G322" s="20"/>
      <c r="H322" s="55" t="s">
        <v>37</v>
      </c>
      <c r="I322" s="20"/>
      <c r="J322" s="20"/>
      <c r="K322" s="20"/>
      <c r="L322" s="20"/>
      <c r="M322" s="20"/>
      <c r="N322" s="20"/>
      <c r="O322" s="20"/>
      <c r="P322" s="20"/>
      <c r="Q322" s="20"/>
      <c r="R322" s="20"/>
      <c r="S322" s="15"/>
      <c r="T322" s="15"/>
      <c r="U322" s="15"/>
      <c r="V322" s="15"/>
      <c r="W322" s="15"/>
      <c r="X322" s="15"/>
      <c r="Y322" s="15"/>
      <c r="Z322" s="15"/>
      <c r="AA322" s="15"/>
    </row>
    <row r="323" spans="1:27" ht="12.75">
      <c r="A323" s="274"/>
      <c r="B323" s="76" t="s">
        <v>78</v>
      </c>
      <c r="C323" s="20"/>
      <c r="D323" s="20"/>
      <c r="E323" s="20"/>
      <c r="F323" s="20"/>
      <c r="G323" s="20"/>
      <c r="H323" s="62" t="s">
        <v>38</v>
      </c>
      <c r="I323" s="20"/>
      <c r="J323" s="20"/>
      <c r="K323" s="20"/>
      <c r="L323" s="20"/>
      <c r="M323" s="20"/>
      <c r="N323" s="20"/>
      <c r="O323" s="20"/>
      <c r="P323" s="20"/>
      <c r="Q323" s="20"/>
      <c r="R323" s="20"/>
      <c r="S323" s="15"/>
      <c r="T323" s="15"/>
      <c r="U323" s="15"/>
      <c r="V323" s="15"/>
      <c r="W323" s="15"/>
      <c r="X323" s="15"/>
      <c r="Y323" s="15"/>
      <c r="Z323" s="15"/>
      <c r="AA323" s="15"/>
    </row>
    <row r="324" spans="1:27" ht="12.75">
      <c r="A324" s="272">
        <v>45620</v>
      </c>
      <c r="B324" s="76" t="s">
        <v>640</v>
      </c>
      <c r="C324" s="20"/>
      <c r="D324" s="20"/>
      <c r="E324" s="20"/>
      <c r="F324" s="20"/>
      <c r="G324" s="20"/>
      <c r="H324" s="61" t="s">
        <v>17</v>
      </c>
      <c r="I324" s="20"/>
      <c r="J324" s="20"/>
      <c r="K324" s="20"/>
      <c r="L324" s="20"/>
      <c r="M324" s="20"/>
      <c r="N324" s="20"/>
      <c r="O324" s="20"/>
      <c r="P324" s="20"/>
      <c r="Q324" s="20"/>
      <c r="R324" s="20"/>
      <c r="S324" s="15"/>
      <c r="T324" s="15"/>
      <c r="U324" s="15"/>
      <c r="V324" s="15"/>
      <c r="W324" s="15"/>
      <c r="X324" s="15"/>
      <c r="Y324" s="15"/>
      <c r="Z324" s="15"/>
      <c r="AA324" s="15"/>
    </row>
    <row r="325" spans="1:27" ht="12.75">
      <c r="A325" s="273"/>
      <c r="B325" s="76" t="s">
        <v>640</v>
      </c>
      <c r="C325" s="20"/>
      <c r="D325" s="20"/>
      <c r="E325" s="20"/>
      <c r="F325" s="20"/>
      <c r="G325" s="20"/>
      <c r="H325" s="55" t="s">
        <v>22</v>
      </c>
      <c r="I325" s="20"/>
      <c r="J325" s="20"/>
      <c r="K325" s="20"/>
      <c r="L325" s="20"/>
      <c r="M325" s="20"/>
      <c r="N325" s="20"/>
      <c r="O325" s="20"/>
      <c r="P325" s="20"/>
      <c r="Q325" s="20"/>
      <c r="R325" s="20"/>
      <c r="S325" s="15"/>
      <c r="T325" s="15"/>
      <c r="U325" s="15"/>
      <c r="V325" s="15"/>
      <c r="W325" s="15"/>
      <c r="X325" s="15"/>
      <c r="Y325" s="15"/>
      <c r="Z325" s="15"/>
      <c r="AA325" s="15"/>
    </row>
    <row r="326" spans="1:27" ht="18.75" customHeight="1">
      <c r="A326" s="273"/>
      <c r="B326" s="76" t="s">
        <v>640</v>
      </c>
      <c r="C326" s="20" t="s">
        <v>18</v>
      </c>
      <c r="D326" s="20" t="s">
        <v>19</v>
      </c>
      <c r="E326" s="32" t="s">
        <v>1931</v>
      </c>
      <c r="F326" s="20"/>
      <c r="G326" s="20" t="s">
        <v>1932</v>
      </c>
      <c r="H326" s="55" t="s">
        <v>24</v>
      </c>
      <c r="I326" s="20"/>
      <c r="J326" s="20"/>
      <c r="K326" s="20"/>
      <c r="L326" s="20"/>
      <c r="M326" s="20"/>
      <c r="N326" s="20"/>
      <c r="O326" s="20"/>
      <c r="P326" s="20"/>
      <c r="Q326" s="20"/>
      <c r="R326" s="20"/>
      <c r="S326" s="15"/>
      <c r="T326" s="15"/>
      <c r="U326" s="15"/>
      <c r="V326" s="15"/>
      <c r="W326" s="15"/>
      <c r="X326" s="15"/>
      <c r="Y326" s="15"/>
      <c r="Z326" s="15"/>
      <c r="AA326" s="15"/>
    </row>
    <row r="327" spans="1:27" ht="12.75">
      <c r="A327" s="273"/>
      <c r="B327" s="76" t="s">
        <v>640</v>
      </c>
      <c r="C327" s="20"/>
      <c r="D327" s="20"/>
      <c r="E327" s="20"/>
      <c r="F327" s="20"/>
      <c r="G327" s="20"/>
      <c r="H327" s="55" t="s">
        <v>25</v>
      </c>
      <c r="I327" s="20"/>
      <c r="J327" s="20"/>
      <c r="K327" s="20"/>
      <c r="L327" s="20"/>
      <c r="M327" s="20"/>
      <c r="N327" s="20"/>
      <c r="O327" s="20"/>
      <c r="P327" s="20"/>
      <c r="Q327" s="20"/>
      <c r="R327" s="20"/>
      <c r="S327" s="15"/>
      <c r="T327" s="15"/>
      <c r="U327" s="15"/>
      <c r="V327" s="15"/>
      <c r="W327" s="15"/>
      <c r="X327" s="15"/>
      <c r="Y327" s="15"/>
      <c r="Z327" s="15"/>
      <c r="AA327" s="15"/>
    </row>
    <row r="328" spans="1:27" ht="12.75">
      <c r="A328" s="273"/>
      <c r="B328" s="76" t="s">
        <v>1574</v>
      </c>
      <c r="C328" s="20"/>
      <c r="D328" s="20"/>
      <c r="E328" s="20"/>
      <c r="F328" s="20"/>
      <c r="G328" s="20"/>
      <c r="H328" s="55" t="s">
        <v>26</v>
      </c>
      <c r="I328" s="20"/>
      <c r="J328" s="20"/>
      <c r="K328" s="20"/>
      <c r="L328" s="20"/>
      <c r="M328" s="20"/>
      <c r="N328" s="20"/>
      <c r="O328" s="20"/>
      <c r="P328" s="20"/>
      <c r="Q328" s="20"/>
      <c r="R328" s="20"/>
      <c r="S328" s="15"/>
      <c r="T328" s="15"/>
      <c r="U328" s="15"/>
      <c r="V328" s="15"/>
      <c r="W328" s="15"/>
      <c r="X328" s="15"/>
      <c r="Y328" s="15"/>
      <c r="Z328" s="15"/>
      <c r="AA328" s="15"/>
    </row>
    <row r="329" spans="1:27" ht="12.75">
      <c r="A329" s="273"/>
      <c r="B329" s="76" t="s">
        <v>1574</v>
      </c>
      <c r="C329" s="20"/>
      <c r="D329" s="20"/>
      <c r="E329" s="20"/>
      <c r="F329" s="20"/>
      <c r="G329" s="20"/>
      <c r="H329" s="55" t="s">
        <v>27</v>
      </c>
      <c r="I329" s="20"/>
      <c r="J329" s="20"/>
      <c r="K329" s="20"/>
      <c r="L329" s="20"/>
      <c r="M329" s="20"/>
      <c r="N329" s="20"/>
      <c r="O329" s="20"/>
      <c r="P329" s="20"/>
      <c r="Q329" s="20"/>
      <c r="R329" s="20"/>
      <c r="S329" s="15"/>
      <c r="T329" s="15"/>
      <c r="U329" s="15"/>
      <c r="V329" s="15"/>
      <c r="W329" s="15"/>
      <c r="X329" s="15"/>
      <c r="Y329" s="15"/>
      <c r="Z329" s="15"/>
      <c r="AA329" s="15"/>
    </row>
    <row r="330" spans="1:27" ht="12.75">
      <c r="A330" s="273"/>
      <c r="B330" s="76" t="s">
        <v>1574</v>
      </c>
      <c r="C330" s="20"/>
      <c r="D330" s="20"/>
      <c r="E330" s="20"/>
      <c r="F330" s="20"/>
      <c r="G330" s="20"/>
      <c r="H330" s="55" t="s">
        <v>28</v>
      </c>
      <c r="I330" s="20"/>
      <c r="J330" s="20"/>
      <c r="K330" s="20"/>
      <c r="L330" s="20"/>
      <c r="M330" s="20"/>
      <c r="N330" s="20"/>
      <c r="O330" s="20"/>
      <c r="P330" s="20"/>
      <c r="Q330" s="20"/>
      <c r="R330" s="20"/>
      <c r="S330" s="15"/>
      <c r="T330" s="15"/>
      <c r="U330" s="15"/>
      <c r="V330" s="15"/>
      <c r="W330" s="15"/>
      <c r="X330" s="15"/>
      <c r="Y330" s="15"/>
      <c r="Z330" s="15"/>
      <c r="AA330" s="15"/>
    </row>
    <row r="331" spans="1:27" ht="21" customHeight="1">
      <c r="A331" s="273"/>
      <c r="B331" s="76" t="s">
        <v>78</v>
      </c>
      <c r="C331" s="20" t="s">
        <v>41</v>
      </c>
      <c r="D331" s="20" t="s">
        <v>19</v>
      </c>
      <c r="E331" s="20"/>
      <c r="F331" s="20"/>
      <c r="G331" s="20" t="s">
        <v>1933</v>
      </c>
      <c r="H331" s="55" t="s">
        <v>29</v>
      </c>
      <c r="I331" s="20"/>
      <c r="J331" s="20"/>
      <c r="K331" s="20"/>
      <c r="L331" s="20"/>
      <c r="M331" s="20"/>
      <c r="N331" s="20"/>
      <c r="O331" s="20"/>
      <c r="P331" s="20"/>
      <c r="Q331" s="20"/>
      <c r="R331" s="20"/>
      <c r="S331" s="15"/>
      <c r="T331" s="15"/>
      <c r="U331" s="15"/>
      <c r="V331" s="15"/>
      <c r="W331" s="15"/>
      <c r="X331" s="15"/>
      <c r="Y331" s="15"/>
      <c r="Z331" s="15"/>
      <c r="AA331" s="15"/>
    </row>
    <row r="332" spans="1:27" ht="12.75">
      <c r="A332" s="273"/>
      <c r="B332" s="76" t="s">
        <v>78</v>
      </c>
      <c r="C332" s="20"/>
      <c r="D332" s="20"/>
      <c r="E332" s="20"/>
      <c r="F332" s="20"/>
      <c r="G332" s="20"/>
      <c r="H332" s="55" t="s">
        <v>30</v>
      </c>
      <c r="I332" s="20"/>
      <c r="J332" s="20"/>
      <c r="K332" s="20"/>
      <c r="L332" s="20"/>
      <c r="M332" s="20"/>
      <c r="N332" s="20"/>
      <c r="O332" s="20"/>
      <c r="P332" s="20"/>
      <c r="Q332" s="20"/>
      <c r="R332" s="20"/>
      <c r="S332" s="15"/>
      <c r="T332" s="15"/>
      <c r="U332" s="15"/>
      <c r="V332" s="15"/>
      <c r="W332" s="15"/>
      <c r="X332" s="15"/>
      <c r="Y332" s="15"/>
      <c r="Z332" s="15"/>
      <c r="AA332" s="15"/>
    </row>
    <row r="333" spans="1:27" ht="12.75">
      <c r="A333" s="273"/>
      <c r="B333" s="76" t="s">
        <v>78</v>
      </c>
      <c r="C333" s="20"/>
      <c r="D333" s="20"/>
      <c r="E333" s="20"/>
      <c r="F333" s="20"/>
      <c r="G333" s="20"/>
      <c r="H333" s="55" t="s">
        <v>34</v>
      </c>
      <c r="I333" s="20"/>
      <c r="J333" s="20"/>
      <c r="K333" s="20"/>
      <c r="L333" s="20"/>
      <c r="M333" s="20"/>
      <c r="N333" s="20"/>
      <c r="O333" s="20"/>
      <c r="P333" s="20"/>
      <c r="Q333" s="20"/>
      <c r="R333" s="20"/>
      <c r="S333" s="15"/>
      <c r="T333" s="15"/>
      <c r="U333" s="15"/>
      <c r="V333" s="15"/>
      <c r="W333" s="15"/>
      <c r="X333" s="15"/>
      <c r="Y333" s="15"/>
      <c r="Z333" s="15"/>
      <c r="AA333" s="15"/>
    </row>
    <row r="334" spans="1:27" ht="20.25" customHeight="1">
      <c r="A334" s="273"/>
      <c r="B334" s="76" t="s">
        <v>78</v>
      </c>
      <c r="C334" s="20" t="s">
        <v>41</v>
      </c>
      <c r="D334" s="20" t="s">
        <v>19</v>
      </c>
      <c r="E334" s="20"/>
      <c r="F334" s="20"/>
      <c r="G334" s="20" t="s">
        <v>1934</v>
      </c>
      <c r="H334" s="55" t="s">
        <v>35</v>
      </c>
      <c r="I334" s="20"/>
      <c r="J334" s="20"/>
      <c r="K334" s="20"/>
      <c r="L334" s="20"/>
      <c r="M334" s="20"/>
      <c r="N334" s="20"/>
      <c r="O334" s="20"/>
      <c r="P334" s="20"/>
      <c r="Q334" s="20"/>
      <c r="R334" s="20"/>
      <c r="S334" s="15"/>
      <c r="T334" s="15"/>
      <c r="U334" s="15"/>
      <c r="V334" s="15"/>
      <c r="W334" s="15"/>
      <c r="X334" s="15"/>
      <c r="Y334" s="15"/>
      <c r="Z334" s="15"/>
      <c r="AA334" s="15"/>
    </row>
    <row r="335" spans="1:27" ht="16.5" customHeight="1">
      <c r="A335" s="273"/>
      <c r="B335" s="76" t="s">
        <v>640</v>
      </c>
      <c r="C335" s="20" t="s">
        <v>41</v>
      </c>
      <c r="D335" s="20" t="s">
        <v>19</v>
      </c>
      <c r="E335" s="20"/>
      <c r="F335" s="20"/>
      <c r="G335" s="20" t="s">
        <v>1935</v>
      </c>
      <c r="H335" s="55" t="s">
        <v>36</v>
      </c>
      <c r="I335" s="20"/>
      <c r="J335" s="20"/>
      <c r="K335" s="20"/>
      <c r="L335" s="20"/>
      <c r="M335" s="20"/>
      <c r="N335" s="20"/>
      <c r="O335" s="20"/>
      <c r="P335" s="20"/>
      <c r="Q335" s="20"/>
      <c r="R335" s="20"/>
      <c r="S335" s="15"/>
      <c r="T335" s="15"/>
      <c r="U335" s="15"/>
      <c r="V335" s="15"/>
      <c r="W335" s="15"/>
      <c r="X335" s="15"/>
      <c r="Y335" s="15"/>
      <c r="Z335" s="15"/>
      <c r="AA335" s="15"/>
    </row>
    <row r="336" spans="1:27" ht="17.25" customHeight="1">
      <c r="A336" s="273"/>
      <c r="B336" s="76" t="s">
        <v>640</v>
      </c>
      <c r="C336" s="20" t="s">
        <v>41</v>
      </c>
      <c r="D336" s="20" t="s">
        <v>19</v>
      </c>
      <c r="E336" s="20"/>
      <c r="F336" s="20"/>
      <c r="G336" s="20" t="s">
        <v>1936</v>
      </c>
      <c r="H336" s="55" t="s">
        <v>37</v>
      </c>
      <c r="I336" s="20"/>
      <c r="J336" s="20"/>
      <c r="K336" s="20"/>
      <c r="L336" s="20"/>
      <c r="M336" s="20"/>
      <c r="N336" s="20"/>
      <c r="O336" s="20"/>
      <c r="P336" s="20"/>
      <c r="Q336" s="20"/>
      <c r="R336" s="20"/>
      <c r="S336" s="15"/>
      <c r="T336" s="15"/>
      <c r="U336" s="15"/>
      <c r="V336" s="15"/>
      <c r="W336" s="15"/>
      <c r="X336" s="15"/>
      <c r="Y336" s="15"/>
      <c r="Z336" s="15"/>
      <c r="AA336" s="15"/>
    </row>
    <row r="337" spans="1:27" ht="12.75">
      <c r="A337" s="274"/>
      <c r="B337" s="76" t="s">
        <v>640</v>
      </c>
      <c r="C337" s="20"/>
      <c r="D337" s="20"/>
      <c r="E337" s="20"/>
      <c r="F337" s="20"/>
      <c r="G337" s="20"/>
      <c r="H337" s="62" t="s">
        <v>38</v>
      </c>
      <c r="I337" s="20"/>
      <c r="J337" s="20"/>
      <c r="K337" s="20"/>
      <c r="L337" s="20"/>
      <c r="M337" s="20"/>
      <c r="N337" s="20"/>
      <c r="O337" s="20"/>
      <c r="P337" s="20"/>
      <c r="Q337" s="20"/>
      <c r="R337" s="20"/>
      <c r="S337" s="15"/>
      <c r="T337" s="15"/>
      <c r="U337" s="15"/>
      <c r="V337" s="15"/>
      <c r="W337" s="15"/>
      <c r="X337" s="15"/>
      <c r="Y337" s="15"/>
      <c r="Z337" s="15"/>
      <c r="AA337" s="15"/>
    </row>
    <row r="338" spans="1:27" ht="12.75">
      <c r="A338" s="272">
        <v>45621</v>
      </c>
      <c r="B338" s="76" t="s">
        <v>1119</v>
      </c>
      <c r="C338" s="20"/>
      <c r="D338" s="20"/>
      <c r="E338" s="20"/>
      <c r="F338" s="20"/>
      <c r="G338" s="20"/>
      <c r="H338" s="61" t="s">
        <v>17</v>
      </c>
      <c r="I338" s="20"/>
      <c r="J338" s="20"/>
      <c r="K338" s="20"/>
      <c r="L338" s="20"/>
      <c r="M338" s="20"/>
      <c r="N338" s="20"/>
      <c r="O338" s="20"/>
      <c r="P338" s="20"/>
      <c r="Q338" s="20"/>
      <c r="R338" s="20"/>
      <c r="S338" s="15"/>
      <c r="T338" s="15"/>
      <c r="U338" s="15"/>
      <c r="V338" s="15"/>
      <c r="W338" s="15"/>
      <c r="X338" s="15"/>
      <c r="Y338" s="15"/>
      <c r="Z338" s="15"/>
      <c r="AA338" s="15"/>
    </row>
    <row r="339" spans="1:27" ht="12.75">
      <c r="A339" s="273"/>
      <c r="B339" s="76" t="s">
        <v>1119</v>
      </c>
      <c r="C339" s="20"/>
      <c r="D339" s="20"/>
      <c r="E339" s="20"/>
      <c r="F339" s="20"/>
      <c r="G339" s="20"/>
      <c r="H339" s="55" t="s">
        <v>22</v>
      </c>
      <c r="I339" s="20"/>
      <c r="J339" s="20"/>
      <c r="K339" s="20"/>
      <c r="L339" s="20"/>
      <c r="M339" s="20"/>
      <c r="N339" s="20"/>
      <c r="O339" s="20"/>
      <c r="P339" s="20"/>
      <c r="Q339" s="20"/>
      <c r="R339" s="20"/>
      <c r="S339" s="15"/>
      <c r="T339" s="15"/>
      <c r="U339" s="15"/>
      <c r="V339" s="15"/>
      <c r="W339" s="15"/>
      <c r="X339" s="15"/>
      <c r="Y339" s="15"/>
      <c r="Z339" s="15"/>
      <c r="AA339" s="15"/>
    </row>
    <row r="340" spans="1:27" ht="12.75">
      <c r="A340" s="273"/>
      <c r="B340" s="76" t="s">
        <v>1119</v>
      </c>
      <c r="C340" s="20"/>
      <c r="D340" s="20"/>
      <c r="E340" s="20"/>
      <c r="F340" s="20"/>
      <c r="G340" s="20"/>
      <c r="H340" s="55" t="s">
        <v>24</v>
      </c>
      <c r="I340" s="20"/>
      <c r="J340" s="20"/>
      <c r="K340" s="20"/>
      <c r="L340" s="20"/>
      <c r="M340" s="20"/>
      <c r="N340" s="20"/>
      <c r="O340" s="20"/>
      <c r="P340" s="20"/>
      <c r="Q340" s="20"/>
      <c r="R340" s="20"/>
      <c r="S340" s="15"/>
      <c r="T340" s="15"/>
      <c r="U340" s="15"/>
      <c r="V340" s="15"/>
      <c r="W340" s="15"/>
      <c r="X340" s="15"/>
      <c r="Y340" s="15"/>
      <c r="Z340" s="15"/>
      <c r="AA340" s="15"/>
    </row>
    <row r="341" spans="1:27" ht="12.75">
      <c r="A341" s="273"/>
      <c r="B341" s="76" t="s">
        <v>1119</v>
      </c>
      <c r="C341" s="20"/>
      <c r="D341" s="20"/>
      <c r="E341" s="20"/>
      <c r="F341" s="20"/>
      <c r="G341" s="20"/>
      <c r="H341" s="55" t="s">
        <v>25</v>
      </c>
      <c r="I341" s="20"/>
      <c r="J341" s="20"/>
      <c r="K341" s="20"/>
      <c r="L341" s="20"/>
      <c r="M341" s="20"/>
      <c r="N341" s="20"/>
      <c r="O341" s="20"/>
      <c r="P341" s="20"/>
      <c r="Q341" s="20"/>
      <c r="R341" s="20"/>
      <c r="S341" s="15"/>
      <c r="T341" s="15"/>
      <c r="U341" s="15"/>
      <c r="V341" s="15"/>
      <c r="W341" s="15"/>
      <c r="X341" s="15"/>
      <c r="Y341" s="15"/>
      <c r="Z341" s="15"/>
      <c r="AA341" s="15"/>
    </row>
    <row r="342" spans="1:27" ht="12.75">
      <c r="A342" s="273"/>
      <c r="B342" s="76" t="s">
        <v>1774</v>
      </c>
      <c r="C342" s="20"/>
      <c r="D342" s="20"/>
      <c r="E342" s="20"/>
      <c r="F342" s="20"/>
      <c r="G342" s="20"/>
      <c r="H342" s="55" t="s">
        <v>26</v>
      </c>
      <c r="I342" s="20"/>
      <c r="J342" s="20"/>
      <c r="K342" s="20"/>
      <c r="L342" s="20"/>
      <c r="M342" s="20"/>
      <c r="N342" s="20"/>
      <c r="O342" s="20"/>
      <c r="P342" s="20"/>
      <c r="Q342" s="20"/>
      <c r="R342" s="20"/>
      <c r="S342" s="15"/>
      <c r="T342" s="15"/>
      <c r="U342" s="15"/>
      <c r="V342" s="15"/>
      <c r="W342" s="15"/>
      <c r="X342" s="15"/>
      <c r="Y342" s="15"/>
      <c r="Z342" s="15"/>
      <c r="AA342" s="15"/>
    </row>
    <row r="343" spans="1:27" ht="12.75">
      <c r="A343" s="273"/>
      <c r="B343" s="76" t="s">
        <v>1774</v>
      </c>
      <c r="C343" s="20"/>
      <c r="D343" s="20"/>
      <c r="E343" s="20"/>
      <c r="F343" s="20"/>
      <c r="G343" s="20"/>
      <c r="H343" s="55" t="s">
        <v>27</v>
      </c>
      <c r="I343" s="20"/>
      <c r="J343" s="20"/>
      <c r="K343" s="20"/>
      <c r="L343" s="20"/>
      <c r="M343" s="20"/>
      <c r="N343" s="20"/>
      <c r="O343" s="20"/>
      <c r="P343" s="20"/>
      <c r="Q343" s="20"/>
      <c r="R343" s="20"/>
      <c r="S343" s="15"/>
      <c r="T343" s="15"/>
      <c r="U343" s="15"/>
      <c r="V343" s="15"/>
      <c r="W343" s="15"/>
      <c r="X343" s="15"/>
      <c r="Y343" s="15"/>
      <c r="Z343" s="15"/>
      <c r="AA343" s="15"/>
    </row>
    <row r="344" spans="1:27" ht="12.75">
      <c r="A344" s="273"/>
      <c r="B344" s="76" t="s">
        <v>1774</v>
      </c>
      <c r="C344" s="20"/>
      <c r="D344" s="20"/>
      <c r="E344" s="20"/>
      <c r="F344" s="20"/>
      <c r="G344" s="20"/>
      <c r="H344" s="55" t="s">
        <v>28</v>
      </c>
      <c r="I344" s="20"/>
      <c r="J344" s="20"/>
      <c r="K344" s="20"/>
      <c r="L344" s="20"/>
      <c r="M344" s="20"/>
      <c r="N344" s="20"/>
      <c r="O344" s="20"/>
      <c r="P344" s="20"/>
      <c r="Q344" s="20"/>
      <c r="R344" s="20"/>
      <c r="S344" s="15"/>
      <c r="T344" s="15"/>
      <c r="U344" s="15"/>
      <c r="V344" s="15"/>
      <c r="W344" s="15"/>
      <c r="X344" s="15"/>
      <c r="Y344" s="15"/>
      <c r="Z344" s="15"/>
      <c r="AA344" s="15"/>
    </row>
    <row r="345" spans="1:27" ht="12.75">
      <c r="A345" s="273"/>
      <c r="B345" s="76" t="s">
        <v>1774</v>
      </c>
      <c r="C345" s="20"/>
      <c r="D345" s="20"/>
      <c r="E345" s="20"/>
      <c r="F345" s="20"/>
      <c r="G345" s="20"/>
      <c r="H345" s="55" t="s">
        <v>29</v>
      </c>
      <c r="I345" s="20"/>
      <c r="J345" s="20"/>
      <c r="K345" s="20"/>
      <c r="L345" s="20"/>
      <c r="M345" s="20"/>
      <c r="N345" s="20"/>
      <c r="O345" s="20"/>
      <c r="P345" s="20"/>
      <c r="Q345" s="20"/>
      <c r="R345" s="20"/>
      <c r="S345" s="15"/>
      <c r="T345" s="15"/>
      <c r="U345" s="15"/>
      <c r="V345" s="15"/>
      <c r="W345" s="15"/>
      <c r="X345" s="15"/>
      <c r="Y345" s="15"/>
      <c r="Z345" s="15"/>
      <c r="AA345" s="15"/>
    </row>
    <row r="346" spans="1:27" ht="12.75">
      <c r="A346" s="273"/>
      <c r="B346" s="76" t="s">
        <v>1774</v>
      </c>
      <c r="C346" s="20"/>
      <c r="D346" s="20"/>
      <c r="E346" s="20"/>
      <c r="F346" s="20"/>
      <c r="G346" s="20"/>
      <c r="H346" s="55" t="s">
        <v>30</v>
      </c>
      <c r="I346" s="20"/>
      <c r="J346" s="20"/>
      <c r="K346" s="20"/>
      <c r="L346" s="20"/>
      <c r="M346" s="20"/>
      <c r="N346" s="20"/>
      <c r="O346" s="20"/>
      <c r="P346" s="20"/>
      <c r="Q346" s="20"/>
      <c r="R346" s="20"/>
      <c r="S346" s="15"/>
      <c r="T346" s="15"/>
      <c r="U346" s="15"/>
      <c r="V346" s="15"/>
      <c r="W346" s="15"/>
      <c r="X346" s="15"/>
      <c r="Y346" s="15"/>
      <c r="Z346" s="15"/>
      <c r="AA346" s="15"/>
    </row>
    <row r="347" spans="1:27" ht="12.75">
      <c r="A347" s="273"/>
      <c r="B347" s="76" t="s">
        <v>78</v>
      </c>
      <c r="C347" s="20"/>
      <c r="D347" s="20"/>
      <c r="E347" s="20"/>
      <c r="F347" s="20"/>
      <c r="G347" s="20"/>
      <c r="H347" s="55" t="s">
        <v>34</v>
      </c>
      <c r="I347" s="20"/>
      <c r="J347" s="20"/>
      <c r="K347" s="20"/>
      <c r="L347" s="20"/>
      <c r="M347" s="20"/>
      <c r="N347" s="20"/>
      <c r="O347" s="20"/>
      <c r="P347" s="20"/>
      <c r="Q347" s="20"/>
      <c r="R347" s="20"/>
      <c r="S347" s="15"/>
      <c r="T347" s="15"/>
      <c r="U347" s="15"/>
      <c r="V347" s="15"/>
      <c r="W347" s="15"/>
      <c r="X347" s="15"/>
      <c r="Y347" s="15"/>
      <c r="Z347" s="15"/>
      <c r="AA347" s="15"/>
    </row>
    <row r="348" spans="1:27" ht="17.25" customHeight="1">
      <c r="A348" s="273"/>
      <c r="B348" s="76" t="s">
        <v>78</v>
      </c>
      <c r="C348" s="20" t="s">
        <v>18</v>
      </c>
      <c r="D348" s="20" t="s">
        <v>19</v>
      </c>
      <c r="E348" s="20"/>
      <c r="F348" s="20"/>
      <c r="G348" s="20" t="s">
        <v>1937</v>
      </c>
      <c r="H348" s="55" t="s">
        <v>35</v>
      </c>
      <c r="I348" s="20"/>
      <c r="J348" s="20"/>
      <c r="K348" s="20"/>
      <c r="L348" s="20"/>
      <c r="M348" s="20"/>
      <c r="N348" s="20"/>
      <c r="O348" s="20"/>
      <c r="P348" s="20"/>
      <c r="Q348" s="20"/>
      <c r="R348" s="20"/>
      <c r="S348" s="15"/>
      <c r="T348" s="15"/>
      <c r="U348" s="15"/>
      <c r="V348" s="15"/>
      <c r="W348" s="15"/>
      <c r="X348" s="15"/>
      <c r="Y348" s="15"/>
      <c r="Z348" s="15"/>
      <c r="AA348" s="15"/>
    </row>
    <row r="349" spans="1:27" ht="12.75">
      <c r="A349" s="273"/>
      <c r="B349" s="76" t="s">
        <v>78</v>
      </c>
      <c r="C349" s="20"/>
      <c r="D349" s="20"/>
      <c r="E349" s="20"/>
      <c r="F349" s="20"/>
      <c r="G349" s="20"/>
      <c r="H349" s="55" t="s">
        <v>36</v>
      </c>
      <c r="I349" s="20"/>
      <c r="J349" s="20"/>
      <c r="K349" s="20"/>
      <c r="L349" s="20"/>
      <c r="M349" s="20"/>
      <c r="N349" s="20"/>
      <c r="O349" s="20"/>
      <c r="P349" s="20"/>
      <c r="Q349" s="20"/>
      <c r="R349" s="20"/>
      <c r="S349" s="15"/>
      <c r="T349" s="15"/>
      <c r="U349" s="15"/>
      <c r="V349" s="15"/>
      <c r="W349" s="15"/>
      <c r="X349" s="15"/>
      <c r="Y349" s="15"/>
      <c r="Z349" s="15"/>
      <c r="AA349" s="15"/>
    </row>
    <row r="350" spans="1:27" ht="12.75">
      <c r="A350" s="273"/>
      <c r="B350" s="76" t="s">
        <v>78</v>
      </c>
      <c r="C350" s="20"/>
      <c r="D350" s="20"/>
      <c r="E350" s="20"/>
      <c r="F350" s="20"/>
      <c r="G350" s="20"/>
      <c r="H350" s="55" t="s">
        <v>37</v>
      </c>
      <c r="I350" s="20"/>
      <c r="J350" s="20"/>
      <c r="K350" s="20"/>
      <c r="L350" s="20"/>
      <c r="M350" s="20"/>
      <c r="N350" s="20"/>
      <c r="O350" s="20"/>
      <c r="P350" s="20"/>
      <c r="Q350" s="20"/>
      <c r="R350" s="20"/>
      <c r="S350" s="15"/>
      <c r="T350" s="15"/>
      <c r="U350" s="15"/>
      <c r="V350" s="15"/>
      <c r="W350" s="15"/>
      <c r="X350" s="15"/>
      <c r="Y350" s="15"/>
      <c r="Z350" s="15"/>
      <c r="AA350" s="15"/>
    </row>
    <row r="351" spans="1:27" ht="12.75">
      <c r="A351" s="274"/>
      <c r="B351" s="76" t="s">
        <v>78</v>
      </c>
      <c r="C351" s="20"/>
      <c r="D351" s="20"/>
      <c r="E351" s="20"/>
      <c r="F351" s="20"/>
      <c r="G351" s="20"/>
      <c r="H351" s="62" t="s">
        <v>38</v>
      </c>
      <c r="I351" s="20"/>
      <c r="J351" s="20"/>
      <c r="K351" s="20"/>
      <c r="L351" s="20"/>
      <c r="M351" s="20"/>
      <c r="N351" s="20"/>
      <c r="O351" s="20"/>
      <c r="P351" s="20"/>
      <c r="Q351" s="20"/>
      <c r="R351" s="20"/>
      <c r="S351" s="15"/>
      <c r="T351" s="15"/>
      <c r="U351" s="15"/>
      <c r="V351" s="15"/>
      <c r="W351" s="15"/>
      <c r="X351" s="15"/>
      <c r="Y351" s="15"/>
      <c r="Z351" s="15"/>
      <c r="AA351" s="15"/>
    </row>
    <row r="352" spans="1:27" ht="12.75">
      <c r="A352" s="272">
        <v>45622</v>
      </c>
      <c r="B352" s="76" t="s">
        <v>1119</v>
      </c>
      <c r="C352" s="20"/>
      <c r="D352" s="20"/>
      <c r="E352" s="20"/>
      <c r="F352" s="20"/>
      <c r="G352" s="76"/>
      <c r="H352" s="61" t="s">
        <v>17</v>
      </c>
      <c r="I352" s="20"/>
      <c r="J352" s="20"/>
      <c r="K352" s="20"/>
      <c r="L352" s="20"/>
      <c r="M352" s="20"/>
      <c r="N352" s="20"/>
      <c r="O352" s="20"/>
      <c r="P352" s="20"/>
      <c r="Q352" s="20"/>
      <c r="R352" s="20"/>
      <c r="S352" s="15"/>
      <c r="T352" s="15"/>
      <c r="U352" s="15"/>
      <c r="V352" s="15"/>
      <c r="W352" s="15"/>
      <c r="X352" s="15"/>
      <c r="Y352" s="15"/>
      <c r="Z352" s="15"/>
      <c r="AA352" s="15"/>
    </row>
    <row r="353" spans="1:27" ht="12.75">
      <c r="A353" s="273"/>
      <c r="B353" s="76" t="s">
        <v>1119</v>
      </c>
      <c r="C353" s="20" t="s">
        <v>18</v>
      </c>
      <c r="D353" s="20" t="s">
        <v>19</v>
      </c>
      <c r="E353" s="20"/>
      <c r="F353" s="20"/>
      <c r="G353" s="76" t="s">
        <v>1938</v>
      </c>
      <c r="H353" s="55" t="s">
        <v>22</v>
      </c>
      <c r="I353" s="20"/>
      <c r="J353" s="20"/>
      <c r="K353" s="20"/>
      <c r="L353" s="20"/>
      <c r="M353" s="20"/>
      <c r="N353" s="20"/>
      <c r="O353" s="20"/>
      <c r="P353" s="20"/>
      <c r="Q353" s="20"/>
      <c r="R353" s="20"/>
      <c r="S353" s="15"/>
      <c r="T353" s="15"/>
      <c r="U353" s="15"/>
      <c r="V353" s="15"/>
      <c r="W353" s="15"/>
      <c r="X353" s="15"/>
      <c r="Y353" s="15"/>
      <c r="Z353" s="15"/>
      <c r="AA353" s="15"/>
    </row>
    <row r="354" spans="1:27" ht="25.5">
      <c r="A354" s="273"/>
      <c r="B354" s="76" t="s">
        <v>1119</v>
      </c>
      <c r="C354" s="20" t="s">
        <v>18</v>
      </c>
      <c r="D354" s="20" t="s">
        <v>19</v>
      </c>
      <c r="E354" s="20"/>
      <c r="F354" s="32" t="s">
        <v>1939</v>
      </c>
      <c r="G354" s="76" t="s">
        <v>1940</v>
      </c>
      <c r="H354" s="55" t="s">
        <v>24</v>
      </c>
      <c r="I354" s="20"/>
      <c r="J354" s="20"/>
      <c r="K354" s="20"/>
      <c r="L354" s="20"/>
      <c r="M354" s="20"/>
      <c r="N354" s="20"/>
      <c r="O354" s="20"/>
      <c r="P354" s="20"/>
      <c r="Q354" s="20"/>
      <c r="R354" s="20"/>
      <c r="S354" s="15"/>
      <c r="T354" s="15"/>
      <c r="U354" s="15"/>
      <c r="V354" s="15"/>
      <c r="W354" s="15"/>
      <c r="X354" s="15"/>
      <c r="Y354" s="15"/>
      <c r="Z354" s="15"/>
      <c r="AA354" s="15"/>
    </row>
    <row r="355" spans="1:27" ht="12.75">
      <c r="A355" s="273"/>
      <c r="B355" s="76" t="s">
        <v>1119</v>
      </c>
      <c r="C355" s="20"/>
      <c r="D355" s="20"/>
      <c r="E355" s="20"/>
      <c r="F355" s="20"/>
      <c r="G355" s="76"/>
      <c r="H355" s="55" t="s">
        <v>25</v>
      </c>
      <c r="I355" s="20"/>
      <c r="J355" s="20"/>
      <c r="K355" s="20"/>
      <c r="L355" s="20"/>
      <c r="M355" s="20"/>
      <c r="N355" s="20"/>
      <c r="O355" s="20"/>
      <c r="P355" s="20"/>
      <c r="Q355" s="20"/>
      <c r="R355" s="20"/>
      <c r="S355" s="15"/>
      <c r="T355" s="15"/>
      <c r="U355" s="15"/>
      <c r="V355" s="15"/>
      <c r="W355" s="15"/>
      <c r="X355" s="15"/>
      <c r="Y355" s="15"/>
      <c r="Z355" s="15"/>
      <c r="AA355" s="15"/>
    </row>
    <row r="356" spans="1:27" ht="19.5" customHeight="1">
      <c r="A356" s="273"/>
      <c r="B356" s="76" t="s">
        <v>78</v>
      </c>
      <c r="C356" s="20" t="s">
        <v>41</v>
      </c>
      <c r="D356" s="20" t="s">
        <v>19</v>
      </c>
      <c r="E356" s="20"/>
      <c r="F356" s="20"/>
      <c r="G356" s="20" t="s">
        <v>1941</v>
      </c>
      <c r="H356" s="55" t="s">
        <v>26</v>
      </c>
      <c r="I356" s="20"/>
      <c r="J356" s="20"/>
      <c r="K356" s="20"/>
      <c r="L356" s="20"/>
      <c r="M356" s="20"/>
      <c r="N356" s="20"/>
      <c r="O356" s="20"/>
      <c r="P356" s="20"/>
      <c r="Q356" s="20"/>
      <c r="R356" s="20"/>
      <c r="S356" s="15"/>
      <c r="T356" s="15"/>
      <c r="U356" s="15"/>
      <c r="V356" s="15"/>
      <c r="W356" s="15"/>
      <c r="X356" s="15"/>
      <c r="Y356" s="15"/>
      <c r="Z356" s="15"/>
      <c r="AA356" s="15"/>
    </row>
    <row r="357" spans="1:27" ht="12.75">
      <c r="A357" s="273"/>
      <c r="B357" s="76" t="s">
        <v>1601</v>
      </c>
      <c r="C357" s="20"/>
      <c r="D357" s="20"/>
      <c r="E357" s="20"/>
      <c r="F357" s="20"/>
      <c r="G357" s="20"/>
      <c r="H357" s="55" t="s">
        <v>27</v>
      </c>
      <c r="I357" s="20"/>
      <c r="J357" s="20"/>
      <c r="K357" s="20"/>
      <c r="L357" s="20"/>
      <c r="M357" s="20"/>
      <c r="N357" s="20"/>
      <c r="O357" s="20"/>
      <c r="P357" s="20"/>
      <c r="Q357" s="20"/>
      <c r="R357" s="20"/>
      <c r="S357" s="15"/>
      <c r="T357" s="15"/>
      <c r="U357" s="15"/>
      <c r="V357" s="15"/>
      <c r="W357" s="15"/>
      <c r="X357" s="15"/>
      <c r="Y357" s="15"/>
      <c r="Z357" s="15"/>
      <c r="AA357" s="15"/>
    </row>
    <row r="358" spans="1:27" ht="12.75">
      <c r="A358" s="273"/>
      <c r="B358" s="76" t="s">
        <v>1601</v>
      </c>
      <c r="C358" s="20"/>
      <c r="D358" s="20"/>
      <c r="E358" s="20"/>
      <c r="F358" s="20"/>
      <c r="G358" s="20"/>
      <c r="H358" s="55" t="s">
        <v>28</v>
      </c>
      <c r="I358" s="20"/>
      <c r="J358" s="20"/>
      <c r="K358" s="20"/>
      <c r="L358" s="20"/>
      <c r="M358" s="20"/>
      <c r="N358" s="20"/>
      <c r="O358" s="20"/>
      <c r="P358" s="20"/>
      <c r="Q358" s="20"/>
      <c r="R358" s="20"/>
      <c r="S358" s="15"/>
      <c r="T358" s="15"/>
      <c r="U358" s="15"/>
      <c r="V358" s="15"/>
      <c r="W358" s="15"/>
      <c r="X358" s="15"/>
      <c r="Y358" s="15"/>
      <c r="Z358" s="15"/>
      <c r="AA358" s="15"/>
    </row>
    <row r="359" spans="1:27" ht="12.75">
      <c r="A359" s="273"/>
      <c r="B359" s="76" t="s">
        <v>1601</v>
      </c>
      <c r="C359" s="20"/>
      <c r="D359" s="20"/>
      <c r="E359" s="20"/>
      <c r="F359" s="20"/>
      <c r="G359" s="20"/>
      <c r="H359" s="55" t="s">
        <v>29</v>
      </c>
      <c r="I359" s="20"/>
      <c r="J359" s="20"/>
      <c r="K359" s="20"/>
      <c r="L359" s="20"/>
      <c r="M359" s="20"/>
      <c r="N359" s="20"/>
      <c r="O359" s="20"/>
      <c r="P359" s="20"/>
      <c r="Q359" s="20"/>
      <c r="R359" s="20"/>
      <c r="S359" s="15"/>
      <c r="T359" s="15"/>
      <c r="U359" s="15"/>
      <c r="V359" s="15"/>
      <c r="W359" s="15"/>
      <c r="X359" s="15"/>
      <c r="Y359" s="15"/>
      <c r="Z359" s="15"/>
      <c r="AA359" s="15"/>
    </row>
    <row r="360" spans="1:27" ht="12.75">
      <c r="A360" s="273"/>
      <c r="B360" s="76" t="s">
        <v>1601</v>
      </c>
      <c r="C360" s="20"/>
      <c r="D360" s="20"/>
      <c r="E360" s="20"/>
      <c r="F360" s="20"/>
      <c r="G360" s="20"/>
      <c r="H360" s="55" t="s">
        <v>30</v>
      </c>
      <c r="I360" s="20"/>
      <c r="J360" s="20"/>
      <c r="K360" s="20"/>
      <c r="L360" s="20"/>
      <c r="M360" s="20"/>
      <c r="N360" s="20"/>
      <c r="O360" s="20"/>
      <c r="P360" s="20"/>
      <c r="Q360" s="20"/>
      <c r="R360" s="20"/>
      <c r="S360" s="15"/>
      <c r="T360" s="15"/>
      <c r="U360" s="15"/>
      <c r="V360" s="15"/>
      <c r="W360" s="15"/>
      <c r="X360" s="15"/>
      <c r="Y360" s="15"/>
      <c r="Z360" s="15"/>
      <c r="AA360" s="15"/>
    </row>
    <row r="361" spans="1:27" ht="16.5" customHeight="1">
      <c r="A361" s="273"/>
      <c r="B361" s="76" t="s">
        <v>78</v>
      </c>
      <c r="C361" s="20" t="s">
        <v>18</v>
      </c>
      <c r="D361" s="20" t="s">
        <v>19</v>
      </c>
      <c r="E361" s="20"/>
      <c r="F361" s="20"/>
      <c r="G361" s="20" t="s">
        <v>1942</v>
      </c>
      <c r="H361" s="55" t="s">
        <v>34</v>
      </c>
      <c r="I361" s="20"/>
      <c r="J361" s="20"/>
      <c r="K361" s="20"/>
      <c r="L361" s="20"/>
      <c r="M361" s="20"/>
      <c r="N361" s="20"/>
      <c r="O361" s="20"/>
      <c r="P361" s="20"/>
      <c r="Q361" s="20"/>
      <c r="R361" s="20"/>
      <c r="S361" s="15"/>
      <c r="T361" s="15"/>
      <c r="U361" s="15"/>
      <c r="V361" s="15"/>
      <c r="W361" s="15"/>
      <c r="X361" s="15"/>
      <c r="Y361" s="15"/>
      <c r="Z361" s="15"/>
      <c r="AA361" s="15"/>
    </row>
    <row r="362" spans="1:27" ht="18.75" customHeight="1">
      <c r="A362" s="273"/>
      <c r="B362" s="76" t="s">
        <v>78</v>
      </c>
      <c r="C362" s="20" t="s">
        <v>41</v>
      </c>
      <c r="D362" s="20" t="s">
        <v>19</v>
      </c>
      <c r="E362" s="20"/>
      <c r="F362" s="20"/>
      <c r="G362" s="20" t="s">
        <v>1943</v>
      </c>
      <c r="H362" s="55" t="s">
        <v>35</v>
      </c>
      <c r="I362" s="20"/>
      <c r="J362" s="20"/>
      <c r="K362" s="20"/>
      <c r="L362" s="20"/>
      <c r="M362" s="20"/>
      <c r="N362" s="20"/>
      <c r="O362" s="20"/>
      <c r="P362" s="20"/>
      <c r="Q362" s="20"/>
      <c r="R362" s="20"/>
      <c r="S362" s="15"/>
      <c r="T362" s="15"/>
      <c r="U362" s="15"/>
      <c r="V362" s="15"/>
      <c r="W362" s="15"/>
      <c r="X362" s="15"/>
      <c r="Y362" s="15"/>
      <c r="Z362" s="15"/>
      <c r="AA362" s="15"/>
    </row>
    <row r="363" spans="1:27" ht="18.75" customHeight="1">
      <c r="A363" s="273"/>
      <c r="B363" s="76" t="s">
        <v>78</v>
      </c>
      <c r="C363" s="20" t="s">
        <v>41</v>
      </c>
      <c r="D363" s="20" t="s">
        <v>19</v>
      </c>
      <c r="E363" s="20"/>
      <c r="F363" s="20"/>
      <c r="G363" s="20" t="s">
        <v>1944</v>
      </c>
      <c r="H363" s="55" t="s">
        <v>36</v>
      </c>
      <c r="I363" s="20"/>
      <c r="J363" s="20"/>
      <c r="K363" s="20"/>
      <c r="L363" s="20"/>
      <c r="M363" s="20"/>
      <c r="N363" s="20"/>
      <c r="O363" s="20"/>
      <c r="P363" s="20"/>
      <c r="Q363" s="20"/>
      <c r="R363" s="20"/>
      <c r="S363" s="15"/>
      <c r="T363" s="15"/>
      <c r="U363" s="15"/>
      <c r="V363" s="15"/>
      <c r="W363" s="15"/>
      <c r="X363" s="15"/>
      <c r="Y363" s="15"/>
      <c r="Z363" s="15"/>
      <c r="AA363" s="15"/>
    </row>
    <row r="364" spans="1:27" ht="12.75">
      <c r="A364" s="273"/>
      <c r="B364" s="76" t="s">
        <v>78</v>
      </c>
      <c r="C364" s="20"/>
      <c r="D364" s="20"/>
      <c r="E364" s="20"/>
      <c r="F364" s="20"/>
      <c r="G364" s="20"/>
      <c r="H364" s="55" t="s">
        <v>37</v>
      </c>
      <c r="I364" s="20"/>
      <c r="J364" s="20"/>
      <c r="K364" s="20"/>
      <c r="L364" s="20"/>
      <c r="M364" s="20"/>
      <c r="N364" s="20"/>
      <c r="O364" s="20"/>
      <c r="P364" s="20"/>
      <c r="Q364" s="20"/>
      <c r="R364" s="20"/>
      <c r="S364" s="15"/>
      <c r="T364" s="15"/>
      <c r="U364" s="15"/>
      <c r="V364" s="15"/>
      <c r="W364" s="15"/>
      <c r="X364" s="15"/>
      <c r="Y364" s="15"/>
      <c r="Z364" s="15"/>
      <c r="AA364" s="15"/>
    </row>
    <row r="365" spans="1:27" ht="12.75">
      <c r="A365" s="274"/>
      <c r="B365" s="76" t="s">
        <v>78</v>
      </c>
      <c r="C365" s="20"/>
      <c r="D365" s="20"/>
      <c r="E365" s="20"/>
      <c r="F365" s="20"/>
      <c r="G365" s="20"/>
      <c r="H365" s="62" t="s">
        <v>38</v>
      </c>
      <c r="I365" s="20"/>
      <c r="J365" s="20"/>
      <c r="K365" s="20"/>
      <c r="L365" s="20"/>
      <c r="M365" s="20"/>
      <c r="N365" s="20"/>
      <c r="O365" s="20"/>
      <c r="P365" s="20"/>
      <c r="Q365" s="20"/>
      <c r="R365" s="20"/>
      <c r="S365" s="15"/>
      <c r="T365" s="15"/>
      <c r="U365" s="15"/>
      <c r="V365" s="15"/>
      <c r="W365" s="15"/>
      <c r="X365" s="15"/>
      <c r="Y365" s="15"/>
      <c r="Z365" s="15"/>
      <c r="AA365" s="15"/>
    </row>
    <row r="366" spans="1:27" ht="12.75">
      <c r="A366" s="272">
        <v>45623</v>
      </c>
      <c r="B366" s="76" t="s">
        <v>1119</v>
      </c>
      <c r="C366" s="20"/>
      <c r="D366" s="20"/>
      <c r="E366" s="20"/>
      <c r="F366" s="20"/>
      <c r="G366" s="20"/>
      <c r="H366" s="61" t="s">
        <v>17</v>
      </c>
      <c r="I366" s="20"/>
      <c r="J366" s="20"/>
      <c r="K366" s="20"/>
      <c r="L366" s="20"/>
      <c r="M366" s="20"/>
      <c r="N366" s="20"/>
      <c r="O366" s="20"/>
      <c r="P366" s="20"/>
      <c r="Q366" s="20"/>
      <c r="R366" s="20"/>
      <c r="S366" s="15"/>
      <c r="T366" s="15"/>
      <c r="U366" s="15"/>
      <c r="V366" s="15"/>
      <c r="W366" s="15"/>
      <c r="X366" s="15"/>
      <c r="Y366" s="15"/>
      <c r="Z366" s="15"/>
      <c r="AA366" s="15"/>
    </row>
    <row r="367" spans="1:27" ht="12.75">
      <c r="A367" s="273"/>
      <c r="B367" s="76" t="s">
        <v>1119</v>
      </c>
      <c r="C367" s="20"/>
      <c r="D367" s="20"/>
      <c r="E367" s="20"/>
      <c r="F367" s="20"/>
      <c r="G367" s="20"/>
      <c r="H367" s="55" t="s">
        <v>22</v>
      </c>
      <c r="I367" s="20"/>
      <c r="J367" s="20"/>
      <c r="K367" s="20"/>
      <c r="L367" s="20"/>
      <c r="M367" s="20"/>
      <c r="N367" s="20"/>
      <c r="O367" s="20"/>
      <c r="P367" s="20"/>
      <c r="Q367" s="20"/>
      <c r="R367" s="20"/>
      <c r="S367" s="15"/>
      <c r="T367" s="15"/>
      <c r="U367" s="15"/>
      <c r="V367" s="15"/>
      <c r="W367" s="15"/>
      <c r="X367" s="15"/>
      <c r="Y367" s="15"/>
      <c r="Z367" s="15"/>
      <c r="AA367" s="15"/>
    </row>
    <row r="368" spans="1:27" ht="12.75">
      <c r="A368" s="273"/>
      <c r="B368" s="76" t="s">
        <v>78</v>
      </c>
      <c r="C368" s="20"/>
      <c r="D368" s="20"/>
      <c r="E368" s="20"/>
      <c r="F368" s="20"/>
      <c r="G368" s="20"/>
      <c r="H368" s="55" t="s">
        <v>24</v>
      </c>
      <c r="I368" s="20"/>
      <c r="J368" s="20"/>
      <c r="K368" s="20"/>
      <c r="L368" s="20"/>
      <c r="M368" s="20"/>
      <c r="N368" s="20"/>
      <c r="O368" s="20"/>
      <c r="P368" s="20"/>
      <c r="Q368" s="20"/>
      <c r="R368" s="20"/>
      <c r="S368" s="15"/>
      <c r="T368" s="15"/>
      <c r="U368" s="15"/>
      <c r="V368" s="15"/>
      <c r="W368" s="15"/>
      <c r="X368" s="15"/>
      <c r="Y368" s="15"/>
      <c r="Z368" s="15"/>
      <c r="AA368" s="15"/>
    </row>
    <row r="369" spans="1:27" ht="12.75">
      <c r="A369" s="273"/>
      <c r="B369" s="76" t="s">
        <v>78</v>
      </c>
      <c r="C369" s="20"/>
      <c r="D369" s="20"/>
      <c r="E369" s="20"/>
      <c r="F369" s="20"/>
      <c r="G369" s="20"/>
      <c r="H369" s="55" t="s">
        <v>25</v>
      </c>
      <c r="I369" s="20"/>
      <c r="J369" s="20"/>
      <c r="K369" s="20"/>
      <c r="L369" s="20"/>
      <c r="M369" s="20"/>
      <c r="N369" s="20"/>
      <c r="O369" s="20"/>
      <c r="P369" s="20"/>
      <c r="Q369" s="20"/>
      <c r="R369" s="20"/>
      <c r="S369" s="15"/>
      <c r="T369" s="15"/>
      <c r="U369" s="15"/>
      <c r="V369" s="15"/>
      <c r="W369" s="15"/>
      <c r="X369" s="15"/>
      <c r="Y369" s="15"/>
      <c r="Z369" s="15"/>
      <c r="AA369" s="15"/>
    </row>
    <row r="370" spans="1:27" ht="12.75">
      <c r="A370" s="273"/>
      <c r="B370" s="76" t="s">
        <v>78</v>
      </c>
      <c r="C370" s="20"/>
      <c r="D370" s="20"/>
      <c r="E370" s="20"/>
      <c r="F370" s="20"/>
      <c r="G370" s="20"/>
      <c r="H370" s="55" t="s">
        <v>26</v>
      </c>
      <c r="I370" s="20"/>
      <c r="J370" s="20"/>
      <c r="K370" s="20"/>
      <c r="L370" s="20"/>
      <c r="M370" s="20"/>
      <c r="N370" s="20"/>
      <c r="O370" s="20"/>
      <c r="P370" s="20"/>
      <c r="Q370" s="20"/>
      <c r="R370" s="20"/>
      <c r="S370" s="15"/>
      <c r="T370" s="15"/>
      <c r="U370" s="15"/>
      <c r="V370" s="15"/>
      <c r="W370" s="15"/>
      <c r="X370" s="15"/>
      <c r="Y370" s="15"/>
      <c r="Z370" s="15"/>
      <c r="AA370" s="15"/>
    </row>
    <row r="371" spans="1:27" ht="12.75">
      <c r="A371" s="273"/>
      <c r="B371" s="76" t="s">
        <v>1774</v>
      </c>
      <c r="C371" s="20"/>
      <c r="D371" s="20"/>
      <c r="E371" s="20"/>
      <c r="F371" s="20"/>
      <c r="G371" s="20"/>
      <c r="H371" s="55" t="s">
        <v>27</v>
      </c>
      <c r="I371" s="20"/>
      <c r="J371" s="20"/>
      <c r="K371" s="20"/>
      <c r="L371" s="20"/>
      <c r="M371" s="20"/>
      <c r="N371" s="20"/>
      <c r="O371" s="20"/>
      <c r="P371" s="20"/>
      <c r="Q371" s="20"/>
      <c r="R371" s="20"/>
      <c r="S371" s="15"/>
      <c r="T371" s="15"/>
      <c r="U371" s="15"/>
      <c r="V371" s="15"/>
      <c r="W371" s="15"/>
      <c r="X371" s="15"/>
      <c r="Y371" s="15"/>
      <c r="Z371" s="15"/>
      <c r="AA371" s="15"/>
    </row>
    <row r="372" spans="1:27" ht="12.75">
      <c r="A372" s="273"/>
      <c r="B372" s="76" t="s">
        <v>1774</v>
      </c>
      <c r="C372" s="20"/>
      <c r="D372" s="20"/>
      <c r="E372" s="20"/>
      <c r="F372" s="20"/>
      <c r="G372" s="20"/>
      <c r="H372" s="55" t="s">
        <v>28</v>
      </c>
      <c r="I372" s="20"/>
      <c r="J372" s="20"/>
      <c r="K372" s="20"/>
      <c r="L372" s="20"/>
      <c r="M372" s="20"/>
      <c r="N372" s="20"/>
      <c r="O372" s="20"/>
      <c r="P372" s="20"/>
      <c r="Q372" s="20"/>
      <c r="R372" s="20"/>
      <c r="S372" s="15"/>
      <c r="T372" s="15"/>
      <c r="U372" s="15"/>
      <c r="V372" s="15"/>
      <c r="W372" s="15"/>
      <c r="X372" s="15"/>
      <c r="Y372" s="15"/>
      <c r="Z372" s="15"/>
      <c r="AA372" s="15"/>
    </row>
    <row r="373" spans="1:27" ht="12.75">
      <c r="A373" s="273"/>
      <c r="B373" s="76" t="s">
        <v>1774</v>
      </c>
      <c r="C373" s="20"/>
      <c r="D373" s="20"/>
      <c r="E373" s="20"/>
      <c r="F373" s="20"/>
      <c r="G373" s="20"/>
      <c r="H373" s="55" t="s">
        <v>29</v>
      </c>
      <c r="I373" s="20"/>
      <c r="J373" s="20"/>
      <c r="K373" s="20"/>
      <c r="L373" s="20"/>
      <c r="M373" s="20"/>
      <c r="N373" s="20"/>
      <c r="O373" s="20"/>
      <c r="P373" s="20"/>
      <c r="Q373" s="20"/>
      <c r="R373" s="20"/>
      <c r="S373" s="15"/>
      <c r="T373" s="15"/>
      <c r="U373" s="15"/>
      <c r="V373" s="15"/>
      <c r="W373" s="15"/>
      <c r="X373" s="15"/>
      <c r="Y373" s="15"/>
      <c r="Z373" s="15"/>
      <c r="AA373" s="15"/>
    </row>
    <row r="374" spans="1:27" ht="12.75">
      <c r="A374" s="273"/>
      <c r="B374" s="76" t="s">
        <v>1774</v>
      </c>
      <c r="C374" s="20"/>
      <c r="D374" s="20"/>
      <c r="E374" s="20"/>
      <c r="F374" s="20"/>
      <c r="G374" s="20"/>
      <c r="H374" s="55" t="s">
        <v>30</v>
      </c>
      <c r="I374" s="20"/>
      <c r="J374" s="20"/>
      <c r="K374" s="20"/>
      <c r="L374" s="20"/>
      <c r="M374" s="20"/>
      <c r="N374" s="20"/>
      <c r="O374" s="20"/>
      <c r="P374" s="20"/>
      <c r="Q374" s="20"/>
      <c r="R374" s="20"/>
      <c r="S374" s="15"/>
      <c r="T374" s="15"/>
      <c r="U374" s="15"/>
      <c r="V374" s="15"/>
      <c r="W374" s="15"/>
      <c r="X374" s="15"/>
      <c r="Y374" s="15"/>
      <c r="Z374" s="15"/>
      <c r="AA374" s="15"/>
    </row>
    <row r="375" spans="1:27" ht="12.75">
      <c r="A375" s="273"/>
      <c r="B375" s="76" t="s">
        <v>78</v>
      </c>
      <c r="C375" s="20"/>
      <c r="D375" s="20"/>
      <c r="E375" s="20"/>
      <c r="F375" s="20"/>
      <c r="G375" s="20"/>
      <c r="H375" s="55" t="s">
        <v>34</v>
      </c>
      <c r="I375" s="20"/>
      <c r="J375" s="20"/>
      <c r="K375" s="20"/>
      <c r="L375" s="20"/>
      <c r="M375" s="20"/>
      <c r="N375" s="20"/>
      <c r="O375" s="20"/>
      <c r="P375" s="20"/>
      <c r="Q375" s="20"/>
      <c r="R375" s="20"/>
      <c r="S375" s="15"/>
      <c r="T375" s="15"/>
      <c r="U375" s="15"/>
      <c r="V375" s="15"/>
      <c r="W375" s="15"/>
      <c r="X375" s="15"/>
      <c r="Y375" s="15"/>
      <c r="Z375" s="15"/>
      <c r="AA375" s="15"/>
    </row>
    <row r="376" spans="1:27" ht="12.75">
      <c r="A376" s="273"/>
      <c r="B376" s="76" t="s">
        <v>78</v>
      </c>
      <c r="C376" s="20"/>
      <c r="D376" s="20"/>
      <c r="E376" s="20"/>
      <c r="F376" s="20"/>
      <c r="G376" s="20"/>
      <c r="H376" s="55" t="s">
        <v>35</v>
      </c>
      <c r="I376" s="20"/>
      <c r="J376" s="20"/>
      <c r="K376" s="20"/>
      <c r="L376" s="20"/>
      <c r="M376" s="20"/>
      <c r="N376" s="20"/>
      <c r="O376" s="20"/>
      <c r="P376" s="20"/>
      <c r="Q376" s="20"/>
      <c r="R376" s="20"/>
      <c r="S376" s="15"/>
      <c r="T376" s="15"/>
      <c r="U376" s="15"/>
      <c r="V376" s="15"/>
      <c r="W376" s="15"/>
      <c r="X376" s="15"/>
      <c r="Y376" s="15"/>
      <c r="Z376" s="15"/>
      <c r="AA376" s="15"/>
    </row>
    <row r="377" spans="1:27" ht="12.75">
      <c r="A377" s="273"/>
      <c r="B377" s="76" t="s">
        <v>78</v>
      </c>
      <c r="C377" s="20"/>
      <c r="D377" s="20"/>
      <c r="E377" s="20"/>
      <c r="F377" s="20"/>
      <c r="G377" s="20"/>
      <c r="H377" s="55" t="s">
        <v>36</v>
      </c>
      <c r="I377" s="20"/>
      <c r="J377" s="20"/>
      <c r="K377" s="20"/>
      <c r="L377" s="20"/>
      <c r="M377" s="20"/>
      <c r="N377" s="20"/>
      <c r="O377" s="20"/>
      <c r="P377" s="20"/>
      <c r="Q377" s="20"/>
      <c r="R377" s="20"/>
      <c r="S377" s="15"/>
      <c r="T377" s="15"/>
      <c r="U377" s="15"/>
      <c r="V377" s="15"/>
      <c r="W377" s="15"/>
      <c r="X377" s="15"/>
      <c r="Y377" s="15"/>
      <c r="Z377" s="15"/>
      <c r="AA377" s="15"/>
    </row>
    <row r="378" spans="1:27" ht="12.75">
      <c r="A378" s="273"/>
      <c r="B378" s="76" t="s">
        <v>78</v>
      </c>
      <c r="C378" s="20"/>
      <c r="D378" s="20"/>
      <c r="E378" s="20"/>
      <c r="F378" s="20"/>
      <c r="G378" s="20"/>
      <c r="H378" s="55" t="s">
        <v>37</v>
      </c>
      <c r="I378" s="20"/>
      <c r="J378" s="20"/>
      <c r="K378" s="20"/>
      <c r="L378" s="20"/>
      <c r="M378" s="20"/>
      <c r="N378" s="20"/>
      <c r="O378" s="20"/>
      <c r="P378" s="20"/>
      <c r="Q378" s="20"/>
      <c r="R378" s="20"/>
      <c r="S378" s="15"/>
      <c r="T378" s="15"/>
      <c r="U378" s="15"/>
      <c r="V378" s="15"/>
      <c r="W378" s="15"/>
      <c r="X378" s="15"/>
      <c r="Y378" s="15"/>
      <c r="Z378" s="15"/>
      <c r="AA378" s="15"/>
    </row>
    <row r="379" spans="1:27" ht="12.75">
      <c r="A379" s="274"/>
      <c r="B379" s="76" t="s">
        <v>78</v>
      </c>
      <c r="C379" s="20"/>
      <c r="D379" s="20"/>
      <c r="E379" s="20"/>
      <c r="F379" s="20"/>
      <c r="G379" s="20"/>
      <c r="H379" s="62" t="s">
        <v>38</v>
      </c>
      <c r="I379" s="20"/>
      <c r="J379" s="20"/>
      <c r="K379" s="20"/>
      <c r="L379" s="20"/>
      <c r="M379" s="20"/>
      <c r="N379" s="20"/>
      <c r="O379" s="20"/>
      <c r="P379" s="20"/>
      <c r="Q379" s="20"/>
      <c r="R379" s="20"/>
      <c r="S379" s="15"/>
      <c r="T379" s="15"/>
      <c r="U379" s="15"/>
      <c r="V379" s="15"/>
      <c r="W379" s="15"/>
      <c r="X379" s="15"/>
      <c r="Y379" s="15"/>
      <c r="Z379" s="15"/>
      <c r="AA379" s="15"/>
    </row>
    <row r="380" spans="1:27" ht="12.75">
      <c r="A380" s="272">
        <v>45624</v>
      </c>
      <c r="B380" s="76" t="s">
        <v>522</v>
      </c>
      <c r="C380" s="20"/>
      <c r="D380" s="20"/>
      <c r="E380" s="20"/>
      <c r="F380" s="20"/>
      <c r="G380" s="20"/>
      <c r="H380" s="61" t="s">
        <v>17</v>
      </c>
      <c r="I380" s="20"/>
      <c r="J380" s="20"/>
      <c r="K380" s="20"/>
      <c r="L380" s="20"/>
      <c r="M380" s="20"/>
      <c r="N380" s="20"/>
      <c r="O380" s="20"/>
      <c r="P380" s="20"/>
      <c r="Q380" s="20"/>
      <c r="R380" s="20"/>
      <c r="S380" s="15"/>
      <c r="T380" s="15"/>
      <c r="U380" s="15"/>
      <c r="V380" s="15"/>
      <c r="W380" s="15"/>
      <c r="X380" s="15"/>
      <c r="Y380" s="15"/>
      <c r="Z380" s="15"/>
      <c r="AA380" s="15"/>
    </row>
    <row r="381" spans="1:27" ht="12.75">
      <c r="A381" s="273"/>
      <c r="B381" s="76" t="s">
        <v>522</v>
      </c>
      <c r="C381" s="20"/>
      <c r="D381" s="20"/>
      <c r="E381" s="20"/>
      <c r="F381" s="20"/>
      <c r="G381" s="20"/>
      <c r="H381" s="55" t="s">
        <v>22</v>
      </c>
      <c r="I381" s="20"/>
      <c r="J381" s="20"/>
      <c r="K381" s="20"/>
      <c r="L381" s="20"/>
      <c r="M381" s="20"/>
      <c r="N381" s="20"/>
      <c r="O381" s="20"/>
      <c r="P381" s="20"/>
      <c r="Q381" s="20"/>
      <c r="R381" s="20"/>
      <c r="S381" s="15"/>
      <c r="T381" s="15"/>
      <c r="U381" s="15"/>
      <c r="V381" s="15"/>
      <c r="W381" s="15"/>
      <c r="X381" s="15"/>
      <c r="Y381" s="15"/>
      <c r="Z381" s="15"/>
      <c r="AA381" s="15"/>
    </row>
    <row r="382" spans="1:27" ht="12.75">
      <c r="A382" s="273"/>
      <c r="B382" s="76" t="s">
        <v>522</v>
      </c>
      <c r="C382" s="20"/>
      <c r="D382" s="20"/>
      <c r="E382" s="20"/>
      <c r="F382" s="20"/>
      <c r="G382" s="20"/>
      <c r="H382" s="55" t="s">
        <v>24</v>
      </c>
      <c r="I382" s="20"/>
      <c r="J382" s="20"/>
      <c r="K382" s="20"/>
      <c r="L382" s="20"/>
      <c r="M382" s="20"/>
      <c r="N382" s="20"/>
      <c r="O382" s="20"/>
      <c r="P382" s="20"/>
      <c r="Q382" s="20"/>
      <c r="R382" s="20"/>
      <c r="S382" s="15"/>
      <c r="T382" s="15"/>
      <c r="U382" s="15"/>
      <c r="V382" s="15"/>
      <c r="W382" s="15"/>
      <c r="X382" s="15"/>
      <c r="Y382" s="15"/>
      <c r="Z382" s="15"/>
      <c r="AA382" s="15"/>
    </row>
    <row r="383" spans="1:27" ht="12.75">
      <c r="A383" s="273"/>
      <c r="B383" s="76" t="s">
        <v>522</v>
      </c>
      <c r="C383" s="20" t="s">
        <v>18</v>
      </c>
      <c r="D383" s="20" t="s">
        <v>19</v>
      </c>
      <c r="E383" s="20"/>
      <c r="F383" s="20"/>
      <c r="G383" s="76" t="s">
        <v>1945</v>
      </c>
      <c r="H383" s="55" t="s">
        <v>25</v>
      </c>
      <c r="I383" s="20"/>
      <c r="J383" s="20"/>
      <c r="K383" s="20"/>
      <c r="L383" s="20"/>
      <c r="M383" s="20"/>
      <c r="N383" s="20"/>
      <c r="O383" s="20"/>
      <c r="P383" s="20"/>
      <c r="Q383" s="20"/>
      <c r="R383" s="20"/>
      <c r="S383" s="15"/>
      <c r="T383" s="15"/>
      <c r="U383" s="15"/>
      <c r="V383" s="15"/>
      <c r="W383" s="15"/>
      <c r="X383" s="15"/>
      <c r="Y383" s="15"/>
      <c r="Z383" s="15"/>
      <c r="AA383" s="15"/>
    </row>
    <row r="384" spans="1:27" ht="12.75">
      <c r="A384" s="273"/>
      <c r="B384" s="76" t="s">
        <v>522</v>
      </c>
      <c r="C384" s="20" t="s">
        <v>18</v>
      </c>
      <c r="D384" s="20" t="s">
        <v>19</v>
      </c>
      <c r="E384" s="20"/>
      <c r="F384" s="20"/>
      <c r="G384" s="20" t="s">
        <v>1946</v>
      </c>
      <c r="H384" s="55" t="s">
        <v>26</v>
      </c>
      <c r="I384" s="20"/>
      <c r="J384" s="20"/>
      <c r="K384" s="20"/>
      <c r="L384" s="20"/>
      <c r="M384" s="20"/>
      <c r="N384" s="20"/>
      <c r="O384" s="20"/>
      <c r="P384" s="20"/>
      <c r="Q384" s="20"/>
      <c r="R384" s="20"/>
      <c r="S384" s="15"/>
      <c r="T384" s="15"/>
      <c r="U384" s="15"/>
      <c r="V384" s="15"/>
      <c r="W384" s="15"/>
      <c r="X384" s="15"/>
      <c r="Y384" s="15"/>
      <c r="Z384" s="15"/>
      <c r="AA384" s="15"/>
    </row>
    <row r="385" spans="1:27" ht="12.75">
      <c r="A385" s="273"/>
      <c r="B385" s="76" t="s">
        <v>522</v>
      </c>
      <c r="C385" s="20" t="s">
        <v>18</v>
      </c>
      <c r="D385" s="20" t="s">
        <v>19</v>
      </c>
      <c r="E385" s="20"/>
      <c r="F385" s="20"/>
      <c r="G385" s="76" t="s">
        <v>1947</v>
      </c>
      <c r="H385" s="55" t="s">
        <v>27</v>
      </c>
      <c r="I385" s="20"/>
      <c r="J385" s="20"/>
      <c r="K385" s="20"/>
      <c r="L385" s="20"/>
      <c r="M385" s="20"/>
      <c r="N385" s="20"/>
      <c r="O385" s="20"/>
      <c r="P385" s="20"/>
      <c r="Q385" s="20"/>
      <c r="R385" s="20"/>
      <c r="S385" s="15"/>
      <c r="T385" s="15"/>
      <c r="U385" s="15"/>
      <c r="V385" s="15"/>
      <c r="W385" s="15"/>
      <c r="X385" s="15"/>
      <c r="Y385" s="15"/>
      <c r="Z385" s="15"/>
      <c r="AA385" s="15"/>
    </row>
    <row r="386" spans="1:27" ht="12.75">
      <c r="A386" s="273"/>
      <c r="B386" s="76" t="s">
        <v>522</v>
      </c>
      <c r="C386" s="20" t="s">
        <v>18</v>
      </c>
      <c r="D386" s="20" t="s">
        <v>19</v>
      </c>
      <c r="E386" s="20"/>
      <c r="F386" s="20"/>
      <c r="G386" s="76" t="s">
        <v>1948</v>
      </c>
      <c r="H386" s="55" t="s">
        <v>28</v>
      </c>
      <c r="I386" s="20"/>
      <c r="J386" s="20"/>
      <c r="K386" s="20"/>
      <c r="L386" s="20"/>
      <c r="M386" s="20"/>
      <c r="N386" s="20"/>
      <c r="O386" s="20"/>
      <c r="P386" s="20"/>
      <c r="Q386" s="20"/>
      <c r="R386" s="20"/>
      <c r="S386" s="15"/>
      <c r="T386" s="15"/>
      <c r="U386" s="15"/>
      <c r="V386" s="15"/>
      <c r="W386" s="15"/>
      <c r="X386" s="15"/>
      <c r="Y386" s="15"/>
      <c r="Z386" s="15"/>
      <c r="AA386" s="15"/>
    </row>
    <row r="387" spans="1:27" ht="12.75">
      <c r="A387" s="273"/>
      <c r="B387" s="76" t="s">
        <v>78</v>
      </c>
      <c r="C387" s="20"/>
      <c r="D387" s="20"/>
      <c r="E387" s="20"/>
      <c r="F387" s="20"/>
      <c r="G387" s="20"/>
      <c r="H387" s="55" t="s">
        <v>29</v>
      </c>
      <c r="I387" s="20"/>
      <c r="J387" s="20"/>
      <c r="K387" s="20"/>
      <c r="L387" s="20"/>
      <c r="M387" s="20"/>
      <c r="N387" s="20"/>
      <c r="O387" s="20"/>
      <c r="P387" s="20"/>
      <c r="Q387" s="20"/>
      <c r="R387" s="20"/>
      <c r="S387" s="15"/>
      <c r="T387" s="15"/>
      <c r="U387" s="15"/>
      <c r="V387" s="15"/>
      <c r="W387" s="15"/>
      <c r="X387" s="15"/>
      <c r="Y387" s="15"/>
      <c r="Z387" s="15"/>
      <c r="AA387" s="15"/>
    </row>
    <row r="388" spans="1:27" ht="12.75">
      <c r="A388" s="273"/>
      <c r="B388" s="76" t="s">
        <v>78</v>
      </c>
      <c r="C388" s="20"/>
      <c r="D388" s="20"/>
      <c r="E388" s="20"/>
      <c r="F388" s="20"/>
      <c r="G388" s="20"/>
      <c r="H388" s="55" t="s">
        <v>30</v>
      </c>
      <c r="I388" s="20"/>
      <c r="J388" s="20"/>
      <c r="K388" s="20"/>
      <c r="L388" s="20"/>
      <c r="M388" s="20"/>
      <c r="N388" s="20"/>
      <c r="O388" s="20"/>
      <c r="P388" s="20"/>
      <c r="Q388" s="20"/>
      <c r="R388" s="20"/>
      <c r="S388" s="15"/>
      <c r="T388" s="15"/>
      <c r="U388" s="15"/>
      <c r="V388" s="15"/>
      <c r="W388" s="15"/>
      <c r="X388" s="15"/>
      <c r="Y388" s="15"/>
      <c r="Z388" s="15"/>
      <c r="AA388" s="15"/>
    </row>
    <row r="389" spans="1:27" ht="12.75">
      <c r="A389" s="273"/>
      <c r="B389" s="76" t="s">
        <v>78</v>
      </c>
      <c r="C389" s="20"/>
      <c r="D389" s="20"/>
      <c r="E389" s="20"/>
      <c r="F389" s="20"/>
      <c r="G389" s="20"/>
      <c r="H389" s="55" t="s">
        <v>34</v>
      </c>
      <c r="I389" s="20"/>
      <c r="J389" s="20"/>
      <c r="K389" s="20"/>
      <c r="L389" s="20"/>
      <c r="M389" s="20"/>
      <c r="N389" s="20"/>
      <c r="O389" s="20"/>
      <c r="P389" s="20"/>
      <c r="Q389" s="20"/>
      <c r="R389" s="20"/>
      <c r="S389" s="15"/>
      <c r="T389" s="15"/>
      <c r="U389" s="15"/>
      <c r="V389" s="15"/>
      <c r="W389" s="15"/>
      <c r="X389" s="15"/>
      <c r="Y389" s="15"/>
      <c r="Z389" s="15"/>
      <c r="AA389" s="15"/>
    </row>
    <row r="390" spans="1:27" ht="12.75">
      <c r="A390" s="273"/>
      <c r="B390" s="76" t="s">
        <v>78</v>
      </c>
      <c r="C390" s="20"/>
      <c r="D390" s="20"/>
      <c r="E390" s="20"/>
      <c r="F390" s="20"/>
      <c r="G390" s="20"/>
      <c r="H390" s="55" t="s">
        <v>35</v>
      </c>
      <c r="I390" s="20"/>
      <c r="J390" s="20"/>
      <c r="K390" s="20"/>
      <c r="L390" s="20"/>
      <c r="M390" s="20"/>
      <c r="N390" s="20"/>
      <c r="O390" s="20"/>
      <c r="P390" s="20"/>
      <c r="Q390" s="20"/>
      <c r="R390" s="20"/>
      <c r="S390" s="15"/>
      <c r="T390" s="15"/>
      <c r="U390" s="15"/>
      <c r="V390" s="15"/>
      <c r="W390" s="15"/>
      <c r="X390" s="15"/>
      <c r="Y390" s="15"/>
      <c r="Z390" s="15"/>
      <c r="AA390" s="15"/>
    </row>
    <row r="391" spans="1:27" ht="12.75">
      <c r="A391" s="273"/>
      <c r="B391" s="76" t="s">
        <v>78</v>
      </c>
      <c r="C391" s="20"/>
      <c r="D391" s="20"/>
      <c r="E391" s="20"/>
      <c r="F391" s="20"/>
      <c r="G391" s="20"/>
      <c r="H391" s="55" t="s">
        <v>36</v>
      </c>
      <c r="I391" s="20"/>
      <c r="J391" s="20"/>
      <c r="K391" s="20"/>
      <c r="L391" s="20"/>
      <c r="M391" s="20"/>
      <c r="N391" s="20"/>
      <c r="O391" s="20"/>
      <c r="P391" s="20"/>
      <c r="Q391" s="20"/>
      <c r="R391" s="20"/>
      <c r="S391" s="15"/>
      <c r="T391" s="15"/>
      <c r="U391" s="15"/>
      <c r="V391" s="15"/>
      <c r="W391" s="15"/>
      <c r="X391" s="15"/>
      <c r="Y391" s="15"/>
      <c r="Z391" s="15"/>
      <c r="AA391" s="15"/>
    </row>
    <row r="392" spans="1:27" ht="12.75">
      <c r="A392" s="273"/>
      <c r="B392" s="76" t="s">
        <v>78</v>
      </c>
      <c r="C392" s="20"/>
      <c r="D392" s="20"/>
      <c r="E392" s="20"/>
      <c r="F392" s="20"/>
      <c r="G392" s="20"/>
      <c r="H392" s="55" t="s">
        <v>37</v>
      </c>
      <c r="I392" s="20"/>
      <c r="J392" s="20"/>
      <c r="K392" s="20"/>
      <c r="L392" s="20"/>
      <c r="M392" s="20"/>
      <c r="N392" s="20"/>
      <c r="O392" s="20"/>
      <c r="P392" s="20"/>
      <c r="Q392" s="20"/>
      <c r="R392" s="20"/>
      <c r="S392" s="15"/>
      <c r="T392" s="15"/>
      <c r="U392" s="15"/>
      <c r="V392" s="15"/>
      <c r="W392" s="15"/>
      <c r="X392" s="15"/>
      <c r="Y392" s="15"/>
      <c r="Z392" s="15"/>
      <c r="AA392" s="15"/>
    </row>
    <row r="393" spans="1:27" ht="12.75">
      <c r="A393" s="274"/>
      <c r="B393" s="76" t="s">
        <v>78</v>
      </c>
      <c r="C393" s="20"/>
      <c r="D393" s="20"/>
      <c r="E393" s="20"/>
      <c r="F393" s="20"/>
      <c r="G393" s="20"/>
      <c r="H393" s="62" t="s">
        <v>38</v>
      </c>
      <c r="I393" s="20"/>
      <c r="J393" s="20"/>
      <c r="K393" s="20"/>
      <c r="L393" s="20"/>
      <c r="M393" s="20"/>
      <c r="N393" s="20"/>
      <c r="O393" s="20"/>
      <c r="P393" s="20"/>
      <c r="Q393" s="20"/>
      <c r="R393" s="20"/>
      <c r="S393" s="15"/>
      <c r="T393" s="15"/>
      <c r="U393" s="15"/>
      <c r="V393" s="15"/>
      <c r="W393" s="15"/>
      <c r="X393" s="15"/>
      <c r="Y393" s="15"/>
      <c r="Z393" s="15"/>
      <c r="AA393" s="15"/>
    </row>
    <row r="394" spans="1:27" ht="22.5" customHeight="1">
      <c r="A394" s="272">
        <v>45625</v>
      </c>
      <c r="B394" s="76" t="s">
        <v>640</v>
      </c>
      <c r="C394" s="20" t="s">
        <v>18</v>
      </c>
      <c r="D394" s="20" t="s">
        <v>19</v>
      </c>
      <c r="E394" s="20"/>
      <c r="F394" s="20"/>
      <c r="G394" s="20" t="s">
        <v>1949</v>
      </c>
      <c r="H394" s="61" t="s">
        <v>17</v>
      </c>
      <c r="I394" s="20"/>
      <c r="J394" s="20"/>
      <c r="K394" s="20"/>
      <c r="L394" s="20"/>
      <c r="M394" s="20"/>
      <c r="N394" s="20"/>
      <c r="O394" s="20"/>
      <c r="P394" s="20"/>
      <c r="Q394" s="20"/>
      <c r="R394" s="20"/>
      <c r="S394" s="15"/>
      <c r="T394" s="15"/>
      <c r="U394" s="15"/>
      <c r="V394" s="15"/>
      <c r="W394" s="15"/>
      <c r="X394" s="15"/>
      <c r="Y394" s="15"/>
      <c r="Z394" s="15"/>
      <c r="AA394" s="15"/>
    </row>
    <row r="395" spans="1:27" ht="12.75">
      <c r="A395" s="273"/>
      <c r="B395" s="76" t="s">
        <v>640</v>
      </c>
      <c r="C395" s="20"/>
      <c r="D395" s="20"/>
      <c r="E395" s="20"/>
      <c r="F395" s="20"/>
      <c r="G395" s="20"/>
      <c r="H395" s="55" t="s">
        <v>22</v>
      </c>
      <c r="I395" s="20"/>
      <c r="J395" s="20"/>
      <c r="K395" s="20"/>
      <c r="L395" s="20"/>
      <c r="M395" s="20"/>
      <c r="N395" s="20"/>
      <c r="O395" s="20"/>
      <c r="P395" s="20"/>
      <c r="Q395" s="20"/>
      <c r="R395" s="20"/>
      <c r="S395" s="15"/>
      <c r="T395" s="15"/>
      <c r="U395" s="15"/>
      <c r="V395" s="15"/>
      <c r="W395" s="15"/>
      <c r="X395" s="15"/>
      <c r="Y395" s="15"/>
      <c r="Z395" s="15"/>
      <c r="AA395" s="15"/>
    </row>
    <row r="396" spans="1:27" ht="12.75">
      <c r="A396" s="273"/>
      <c r="B396" s="76" t="s">
        <v>640</v>
      </c>
      <c r="C396" s="20"/>
      <c r="D396" s="20"/>
      <c r="E396" s="20"/>
      <c r="F396" s="20"/>
      <c r="G396" s="20"/>
      <c r="H396" s="55" t="s">
        <v>24</v>
      </c>
      <c r="I396" s="20"/>
      <c r="J396" s="20"/>
      <c r="K396" s="20"/>
      <c r="L396" s="20"/>
      <c r="M396" s="20"/>
      <c r="N396" s="20"/>
      <c r="O396" s="20"/>
      <c r="P396" s="20"/>
      <c r="Q396" s="20"/>
      <c r="R396" s="20"/>
      <c r="S396" s="15"/>
      <c r="T396" s="15"/>
      <c r="U396" s="15"/>
      <c r="V396" s="15"/>
      <c r="W396" s="15"/>
      <c r="X396" s="15"/>
      <c r="Y396" s="15"/>
      <c r="Z396" s="15"/>
      <c r="AA396" s="15"/>
    </row>
    <row r="397" spans="1:27" ht="12.75">
      <c r="A397" s="273"/>
      <c r="B397" s="76" t="s">
        <v>640</v>
      </c>
      <c r="C397" s="20"/>
      <c r="D397" s="20"/>
      <c r="E397" s="20"/>
      <c r="F397" s="20"/>
      <c r="G397" s="20"/>
      <c r="H397" s="55" t="s">
        <v>25</v>
      </c>
      <c r="I397" s="20"/>
      <c r="J397" s="20"/>
      <c r="K397" s="20"/>
      <c r="L397" s="20"/>
      <c r="M397" s="20"/>
      <c r="N397" s="20"/>
      <c r="O397" s="20"/>
      <c r="P397" s="20"/>
      <c r="Q397" s="20"/>
      <c r="R397" s="20"/>
      <c r="S397" s="15"/>
      <c r="T397" s="15"/>
      <c r="U397" s="15"/>
      <c r="V397" s="15"/>
      <c r="W397" s="15"/>
      <c r="X397" s="15"/>
      <c r="Y397" s="15"/>
      <c r="Z397" s="15"/>
      <c r="AA397" s="15"/>
    </row>
    <row r="398" spans="1:27" ht="12.75">
      <c r="A398" s="273"/>
      <c r="B398" s="76" t="s">
        <v>640</v>
      </c>
      <c r="C398" s="20"/>
      <c r="D398" s="20"/>
      <c r="E398" s="20"/>
      <c r="F398" s="20"/>
      <c r="G398" s="20"/>
      <c r="H398" s="55" t="s">
        <v>26</v>
      </c>
      <c r="I398" s="20"/>
      <c r="J398" s="20"/>
      <c r="K398" s="20"/>
      <c r="L398" s="20"/>
      <c r="M398" s="20"/>
      <c r="N398" s="20"/>
      <c r="O398" s="20"/>
      <c r="P398" s="20"/>
      <c r="Q398" s="20"/>
      <c r="R398" s="20"/>
      <c r="S398" s="15"/>
      <c r="T398" s="15"/>
      <c r="U398" s="15"/>
      <c r="V398" s="15"/>
      <c r="W398" s="15"/>
      <c r="X398" s="15"/>
      <c r="Y398" s="15"/>
      <c r="Z398" s="15"/>
      <c r="AA398" s="15"/>
    </row>
    <row r="399" spans="1:27" ht="12.75">
      <c r="A399" s="273"/>
      <c r="B399" s="76" t="s">
        <v>640</v>
      </c>
      <c r="C399" s="20"/>
      <c r="D399" s="20"/>
      <c r="E399" s="20"/>
      <c r="F399" s="20"/>
      <c r="G399" s="20"/>
      <c r="H399" s="55" t="s">
        <v>27</v>
      </c>
      <c r="I399" s="20"/>
      <c r="J399" s="20"/>
      <c r="K399" s="20"/>
      <c r="L399" s="20"/>
      <c r="M399" s="20"/>
      <c r="N399" s="20"/>
      <c r="O399" s="20"/>
      <c r="P399" s="20"/>
      <c r="Q399" s="20"/>
      <c r="R399" s="20"/>
      <c r="S399" s="15"/>
      <c r="T399" s="15"/>
      <c r="U399" s="15"/>
      <c r="V399" s="15"/>
      <c r="W399" s="15"/>
      <c r="X399" s="15"/>
      <c r="Y399" s="15"/>
      <c r="Z399" s="15"/>
      <c r="AA399" s="15"/>
    </row>
    <row r="400" spans="1:27" ht="12.75">
      <c r="A400" s="273"/>
      <c r="B400" s="76" t="s">
        <v>1774</v>
      </c>
      <c r="C400" s="20"/>
      <c r="D400" s="20"/>
      <c r="E400" s="20"/>
      <c r="F400" s="20"/>
      <c r="G400" s="20"/>
      <c r="H400" s="55" t="s">
        <v>28</v>
      </c>
      <c r="I400" s="20"/>
      <c r="J400" s="20"/>
      <c r="K400" s="20"/>
      <c r="L400" s="20"/>
      <c r="M400" s="20"/>
      <c r="N400" s="20"/>
      <c r="O400" s="20"/>
      <c r="P400" s="20"/>
      <c r="Q400" s="20"/>
      <c r="R400" s="20"/>
      <c r="S400" s="15"/>
      <c r="T400" s="15"/>
      <c r="U400" s="15"/>
      <c r="V400" s="15"/>
      <c r="W400" s="15"/>
      <c r="X400" s="15"/>
      <c r="Y400" s="15"/>
      <c r="Z400" s="15"/>
      <c r="AA400" s="15"/>
    </row>
    <row r="401" spans="1:27" ht="12.75">
      <c r="A401" s="273"/>
      <c r="B401" s="76" t="s">
        <v>1774</v>
      </c>
      <c r="C401" s="20"/>
      <c r="D401" s="20"/>
      <c r="E401" s="20"/>
      <c r="F401" s="20"/>
      <c r="G401" s="20"/>
      <c r="H401" s="55" t="s">
        <v>29</v>
      </c>
      <c r="I401" s="20"/>
      <c r="J401" s="20"/>
      <c r="K401" s="20"/>
      <c r="L401" s="20"/>
      <c r="M401" s="20"/>
      <c r="N401" s="20"/>
      <c r="O401" s="20"/>
      <c r="P401" s="20"/>
      <c r="Q401" s="20"/>
      <c r="R401" s="20"/>
      <c r="S401" s="15"/>
      <c r="T401" s="15"/>
      <c r="U401" s="15"/>
      <c r="V401" s="15"/>
      <c r="W401" s="15"/>
      <c r="X401" s="15"/>
      <c r="Y401" s="15"/>
      <c r="Z401" s="15"/>
      <c r="AA401" s="15"/>
    </row>
    <row r="402" spans="1:27" ht="12.75">
      <c r="A402" s="273"/>
      <c r="B402" s="76" t="s">
        <v>1774</v>
      </c>
      <c r="C402" s="20"/>
      <c r="D402" s="20"/>
      <c r="E402" s="20"/>
      <c r="F402" s="20"/>
      <c r="G402" s="20"/>
      <c r="H402" s="55" t="s">
        <v>30</v>
      </c>
      <c r="I402" s="20"/>
      <c r="J402" s="20"/>
      <c r="K402" s="20"/>
      <c r="L402" s="20"/>
      <c r="M402" s="20"/>
      <c r="N402" s="20"/>
      <c r="O402" s="20"/>
      <c r="P402" s="20"/>
      <c r="Q402" s="20"/>
      <c r="R402" s="20"/>
      <c r="S402" s="15"/>
      <c r="T402" s="15"/>
      <c r="U402" s="15"/>
      <c r="V402" s="15"/>
      <c r="W402" s="15"/>
      <c r="X402" s="15"/>
      <c r="Y402" s="15"/>
      <c r="Z402" s="15"/>
      <c r="AA402" s="15"/>
    </row>
    <row r="403" spans="1:27" ht="12.75">
      <c r="A403" s="273"/>
      <c r="B403" s="76" t="s">
        <v>78</v>
      </c>
      <c r="C403" s="20"/>
      <c r="D403" s="20"/>
      <c r="E403" s="20"/>
      <c r="F403" s="20"/>
      <c r="G403" s="20"/>
      <c r="H403" s="55" t="s">
        <v>34</v>
      </c>
      <c r="I403" s="20"/>
      <c r="J403" s="20"/>
      <c r="K403" s="20"/>
      <c r="L403" s="20"/>
      <c r="M403" s="20"/>
      <c r="N403" s="20"/>
      <c r="O403" s="20"/>
      <c r="P403" s="20"/>
      <c r="Q403" s="20"/>
      <c r="R403" s="20"/>
      <c r="S403" s="15"/>
      <c r="T403" s="15"/>
      <c r="U403" s="15"/>
      <c r="V403" s="15"/>
      <c r="W403" s="15"/>
      <c r="X403" s="15"/>
      <c r="Y403" s="15"/>
      <c r="Z403" s="15"/>
      <c r="AA403" s="15"/>
    </row>
    <row r="404" spans="1:27" ht="12.75">
      <c r="A404" s="273"/>
      <c r="B404" s="76" t="s">
        <v>78</v>
      </c>
      <c r="C404" s="20"/>
      <c r="D404" s="20"/>
      <c r="E404" s="20"/>
      <c r="F404" s="20"/>
      <c r="G404" s="20"/>
      <c r="H404" s="55" t="s">
        <v>35</v>
      </c>
      <c r="I404" s="20"/>
      <c r="J404" s="20"/>
      <c r="K404" s="20"/>
      <c r="L404" s="20"/>
      <c r="M404" s="20"/>
      <c r="N404" s="20"/>
      <c r="O404" s="20"/>
      <c r="P404" s="20"/>
      <c r="Q404" s="20"/>
      <c r="R404" s="20"/>
      <c r="S404" s="15"/>
      <c r="T404" s="15"/>
      <c r="U404" s="15"/>
      <c r="V404" s="15"/>
      <c r="W404" s="15"/>
      <c r="X404" s="15"/>
      <c r="Y404" s="15"/>
      <c r="Z404" s="15"/>
      <c r="AA404" s="15"/>
    </row>
    <row r="405" spans="1:27" ht="12.75">
      <c r="A405" s="273"/>
      <c r="B405" s="76" t="s">
        <v>78</v>
      </c>
      <c r="C405" s="20"/>
      <c r="D405" s="20"/>
      <c r="E405" s="20"/>
      <c r="F405" s="20"/>
      <c r="G405" s="20"/>
      <c r="H405" s="55" t="s">
        <v>36</v>
      </c>
      <c r="I405" s="20"/>
      <c r="J405" s="20"/>
      <c r="K405" s="20"/>
      <c r="L405" s="20"/>
      <c r="M405" s="20"/>
      <c r="N405" s="20"/>
      <c r="O405" s="20"/>
      <c r="P405" s="20"/>
      <c r="Q405" s="20"/>
      <c r="R405" s="20"/>
      <c r="S405" s="15"/>
      <c r="T405" s="15"/>
      <c r="U405" s="15"/>
      <c r="V405" s="15"/>
      <c r="W405" s="15"/>
      <c r="X405" s="15"/>
      <c r="Y405" s="15"/>
      <c r="Z405" s="15"/>
      <c r="AA405" s="15"/>
    </row>
    <row r="406" spans="1:27" ht="12.75">
      <c r="A406" s="273"/>
      <c r="B406" s="76" t="s">
        <v>78</v>
      </c>
      <c r="C406" s="20"/>
      <c r="D406" s="20"/>
      <c r="E406" s="20"/>
      <c r="F406" s="20"/>
      <c r="G406" s="20"/>
      <c r="H406" s="55" t="s">
        <v>37</v>
      </c>
      <c r="I406" s="20"/>
      <c r="J406" s="20"/>
      <c r="K406" s="20"/>
      <c r="L406" s="20"/>
      <c r="M406" s="20"/>
      <c r="N406" s="20"/>
      <c r="O406" s="20"/>
      <c r="P406" s="20"/>
      <c r="Q406" s="20"/>
      <c r="R406" s="20"/>
      <c r="S406" s="15"/>
      <c r="T406" s="15"/>
      <c r="U406" s="15"/>
      <c r="V406" s="15"/>
      <c r="W406" s="15"/>
      <c r="X406" s="15"/>
      <c r="Y406" s="15"/>
      <c r="Z406" s="15"/>
      <c r="AA406" s="15"/>
    </row>
    <row r="407" spans="1:27" ht="12.75">
      <c r="A407" s="274"/>
      <c r="B407" s="76" t="s">
        <v>78</v>
      </c>
      <c r="C407" s="20"/>
      <c r="D407" s="20"/>
      <c r="E407" s="20"/>
      <c r="F407" s="20"/>
      <c r="G407" s="20"/>
      <c r="H407" s="62" t="s">
        <v>38</v>
      </c>
      <c r="I407" s="20"/>
      <c r="J407" s="20"/>
      <c r="K407" s="20"/>
      <c r="L407" s="20"/>
      <c r="M407" s="20"/>
      <c r="N407" s="20"/>
      <c r="O407" s="20"/>
      <c r="P407" s="20"/>
      <c r="Q407" s="20"/>
      <c r="R407" s="20"/>
      <c r="S407" s="15"/>
      <c r="T407" s="15"/>
      <c r="U407" s="15"/>
      <c r="V407" s="15"/>
      <c r="W407" s="15"/>
      <c r="X407" s="15"/>
      <c r="Y407" s="15"/>
      <c r="Z407" s="15"/>
      <c r="AA407" s="15"/>
    </row>
    <row r="408" spans="1:27" ht="12.75">
      <c r="A408" s="272">
        <v>45626</v>
      </c>
      <c r="B408" s="147" t="s">
        <v>640</v>
      </c>
      <c r="C408" s="20"/>
      <c r="D408" s="50"/>
      <c r="E408" s="50"/>
      <c r="F408" s="50"/>
      <c r="G408" s="50"/>
      <c r="H408" s="61" t="s">
        <v>17</v>
      </c>
      <c r="I408" s="20"/>
      <c r="J408" s="20"/>
      <c r="K408" s="20"/>
      <c r="L408" s="20"/>
      <c r="M408" s="20"/>
      <c r="N408" s="20"/>
      <c r="O408" s="20"/>
      <c r="P408" s="20"/>
      <c r="Q408" s="20"/>
      <c r="R408" s="20"/>
      <c r="S408" s="15"/>
      <c r="T408" s="15"/>
      <c r="U408" s="15"/>
      <c r="V408" s="15"/>
      <c r="W408" s="15"/>
      <c r="X408" s="15"/>
      <c r="Y408" s="15"/>
      <c r="Z408" s="15"/>
      <c r="AA408" s="15"/>
    </row>
    <row r="409" spans="1:27" ht="12.75">
      <c r="A409" s="273"/>
      <c r="B409" s="147" t="s">
        <v>640</v>
      </c>
      <c r="C409" s="20"/>
      <c r="D409" s="50"/>
      <c r="E409" s="50"/>
      <c r="F409" s="50"/>
      <c r="G409" s="50"/>
      <c r="H409" s="55" t="s">
        <v>22</v>
      </c>
      <c r="I409" s="20"/>
      <c r="J409" s="20"/>
      <c r="K409" s="20"/>
      <c r="L409" s="20"/>
      <c r="M409" s="20"/>
      <c r="N409" s="20"/>
      <c r="O409" s="20"/>
      <c r="P409" s="20"/>
      <c r="Q409" s="20"/>
      <c r="R409" s="20"/>
      <c r="S409" s="15"/>
      <c r="T409" s="15"/>
      <c r="U409" s="15"/>
      <c r="V409" s="15"/>
      <c r="W409" s="15"/>
      <c r="X409" s="15"/>
      <c r="Y409" s="15"/>
      <c r="Z409" s="15"/>
      <c r="AA409" s="15"/>
    </row>
    <row r="410" spans="1:27" ht="12.75">
      <c r="A410" s="273"/>
      <c r="B410" s="147" t="s">
        <v>640</v>
      </c>
      <c r="C410" s="20"/>
      <c r="D410" s="50"/>
      <c r="E410" s="50"/>
      <c r="F410" s="50"/>
      <c r="G410" s="50"/>
      <c r="H410" s="55" t="s">
        <v>24</v>
      </c>
      <c r="I410" s="20"/>
      <c r="J410" s="20"/>
      <c r="K410" s="20"/>
      <c r="L410" s="20"/>
      <c r="M410" s="20"/>
      <c r="N410" s="20"/>
      <c r="O410" s="20"/>
      <c r="P410" s="20"/>
      <c r="Q410" s="20"/>
      <c r="R410" s="20"/>
      <c r="S410" s="15"/>
      <c r="T410" s="15"/>
      <c r="U410" s="15"/>
      <c r="V410" s="15"/>
      <c r="W410" s="15"/>
      <c r="X410" s="15"/>
      <c r="Y410" s="15"/>
      <c r="Z410" s="15"/>
      <c r="AA410" s="15"/>
    </row>
    <row r="411" spans="1:27" ht="16.5" customHeight="1">
      <c r="A411" s="273"/>
      <c r="B411" s="147" t="s">
        <v>640</v>
      </c>
      <c r="C411" s="20" t="s">
        <v>18</v>
      </c>
      <c r="D411" s="50" t="s">
        <v>19</v>
      </c>
      <c r="E411" s="50"/>
      <c r="F411" s="50"/>
      <c r="G411" s="50" t="s">
        <v>1950</v>
      </c>
      <c r="H411" s="55" t="s">
        <v>25</v>
      </c>
      <c r="I411" s="20"/>
      <c r="J411" s="20"/>
      <c r="K411" s="20"/>
      <c r="L411" s="20"/>
      <c r="M411" s="20"/>
      <c r="N411" s="20"/>
      <c r="O411" s="20"/>
      <c r="P411" s="20"/>
      <c r="Q411" s="20"/>
      <c r="R411" s="20"/>
      <c r="S411" s="15"/>
      <c r="T411" s="15"/>
      <c r="U411" s="15"/>
      <c r="V411" s="15"/>
      <c r="W411" s="15"/>
      <c r="X411" s="15"/>
      <c r="Y411" s="15"/>
      <c r="Z411" s="15"/>
      <c r="AA411" s="15"/>
    </row>
    <row r="412" spans="1:27" ht="12.75">
      <c r="A412" s="273"/>
      <c r="B412" s="147" t="s">
        <v>78</v>
      </c>
      <c r="C412" s="20"/>
      <c r="D412" s="50"/>
      <c r="E412" s="50"/>
      <c r="F412" s="50"/>
      <c r="G412" s="50"/>
      <c r="H412" s="55" t="s">
        <v>26</v>
      </c>
      <c r="I412" s="20"/>
      <c r="J412" s="20"/>
      <c r="K412" s="20"/>
      <c r="L412" s="20"/>
      <c r="M412" s="20"/>
      <c r="N412" s="20"/>
      <c r="O412" s="20"/>
      <c r="P412" s="20"/>
      <c r="Q412" s="20"/>
      <c r="R412" s="20"/>
      <c r="S412" s="15"/>
      <c r="T412" s="15"/>
      <c r="U412" s="15"/>
      <c r="V412" s="15"/>
      <c r="W412" s="15"/>
      <c r="X412" s="15"/>
      <c r="Y412" s="15"/>
      <c r="Z412" s="15"/>
      <c r="AA412" s="15"/>
    </row>
    <row r="413" spans="1:27" ht="12.75">
      <c r="A413" s="273"/>
      <c r="B413" s="147" t="s">
        <v>78</v>
      </c>
      <c r="C413" s="20"/>
      <c r="D413" s="50"/>
      <c r="E413" s="50"/>
      <c r="F413" s="50"/>
      <c r="G413" s="50"/>
      <c r="H413" s="55" t="s">
        <v>27</v>
      </c>
      <c r="I413" s="20"/>
      <c r="J413" s="20"/>
      <c r="K413" s="20"/>
      <c r="L413" s="20"/>
      <c r="M413" s="20"/>
      <c r="N413" s="20"/>
      <c r="O413" s="20"/>
      <c r="P413" s="20"/>
      <c r="Q413" s="20"/>
      <c r="R413" s="20"/>
      <c r="S413" s="15"/>
      <c r="T413" s="15"/>
      <c r="U413" s="15"/>
      <c r="V413" s="15"/>
      <c r="W413" s="15"/>
      <c r="X413" s="15"/>
      <c r="Y413" s="15"/>
      <c r="Z413" s="15"/>
      <c r="AA413" s="15"/>
    </row>
    <row r="414" spans="1:27" ht="12.75">
      <c r="A414" s="273"/>
      <c r="B414" s="147" t="s">
        <v>78</v>
      </c>
      <c r="C414" s="20"/>
      <c r="D414" s="50"/>
      <c r="E414" s="50"/>
      <c r="F414" s="50"/>
      <c r="G414" s="50"/>
      <c r="H414" s="55" t="s">
        <v>28</v>
      </c>
      <c r="I414" s="20"/>
      <c r="J414" s="20"/>
      <c r="K414" s="20"/>
      <c r="L414" s="20"/>
      <c r="M414" s="20"/>
      <c r="N414" s="20"/>
      <c r="O414" s="20"/>
      <c r="P414" s="20"/>
      <c r="Q414" s="20"/>
      <c r="R414" s="20"/>
      <c r="S414" s="15"/>
      <c r="T414" s="15"/>
      <c r="U414" s="15"/>
      <c r="V414" s="15"/>
      <c r="W414" s="15"/>
      <c r="X414" s="15"/>
      <c r="Y414" s="15"/>
      <c r="Z414" s="15"/>
      <c r="AA414" s="15"/>
    </row>
    <row r="415" spans="1:27" ht="12.75">
      <c r="A415" s="273"/>
      <c r="B415" s="147" t="s">
        <v>78</v>
      </c>
      <c r="C415" s="20"/>
      <c r="D415" s="50"/>
      <c r="E415" s="50"/>
      <c r="F415" s="50"/>
      <c r="G415" s="50"/>
      <c r="H415" s="55" t="s">
        <v>29</v>
      </c>
      <c r="I415" s="20"/>
      <c r="J415" s="20"/>
      <c r="K415" s="20"/>
      <c r="L415" s="20"/>
      <c r="M415" s="20"/>
      <c r="N415" s="20"/>
      <c r="O415" s="20"/>
      <c r="P415" s="20"/>
      <c r="Q415" s="20"/>
      <c r="R415" s="20"/>
      <c r="S415" s="15"/>
      <c r="T415" s="15"/>
      <c r="U415" s="15"/>
      <c r="V415" s="15"/>
      <c r="W415" s="15"/>
      <c r="X415" s="15"/>
      <c r="Y415" s="15"/>
      <c r="Z415" s="15"/>
      <c r="AA415" s="15"/>
    </row>
    <row r="416" spans="1:27" ht="12.75">
      <c r="A416" s="273"/>
      <c r="B416" s="147" t="s">
        <v>78</v>
      </c>
      <c r="C416" s="20"/>
      <c r="D416" s="50"/>
      <c r="E416" s="50"/>
      <c r="F416" s="50"/>
      <c r="G416" s="50"/>
      <c r="H416" s="55" t="s">
        <v>30</v>
      </c>
      <c r="I416" s="20"/>
      <c r="J416" s="20"/>
      <c r="K416" s="20"/>
      <c r="L416" s="20"/>
      <c r="M416" s="20"/>
      <c r="N416" s="20"/>
      <c r="O416" s="20"/>
      <c r="P416" s="20"/>
      <c r="Q416" s="20"/>
      <c r="R416" s="20"/>
      <c r="S416" s="15"/>
      <c r="T416" s="15"/>
      <c r="U416" s="15"/>
      <c r="V416" s="15"/>
      <c r="W416" s="15"/>
      <c r="X416" s="15"/>
      <c r="Y416" s="15"/>
      <c r="Z416" s="15"/>
      <c r="AA416" s="15"/>
    </row>
    <row r="417" spans="1:27" ht="12.75">
      <c r="A417" s="273"/>
      <c r="B417" s="147" t="s">
        <v>78</v>
      </c>
      <c r="C417" s="20"/>
      <c r="D417" s="50"/>
      <c r="E417" s="50"/>
      <c r="F417" s="50"/>
      <c r="G417" s="50"/>
      <c r="H417" s="55" t="s">
        <v>34</v>
      </c>
      <c r="I417" s="20"/>
      <c r="J417" s="20"/>
      <c r="K417" s="20"/>
      <c r="L417" s="20"/>
      <c r="M417" s="20"/>
      <c r="N417" s="20"/>
      <c r="O417" s="20"/>
      <c r="P417" s="20"/>
      <c r="Q417" s="20"/>
      <c r="R417" s="20"/>
      <c r="S417" s="15"/>
      <c r="T417" s="15"/>
      <c r="U417" s="15"/>
      <c r="V417" s="15"/>
      <c r="W417" s="15"/>
      <c r="X417" s="15"/>
      <c r="Y417" s="15"/>
      <c r="Z417" s="15"/>
      <c r="AA417" s="15"/>
    </row>
    <row r="418" spans="1:27" ht="12.75">
      <c r="A418" s="273"/>
      <c r="B418" s="147" t="s">
        <v>78</v>
      </c>
      <c r="C418" s="20"/>
      <c r="D418" s="50"/>
      <c r="E418" s="50"/>
      <c r="F418" s="50"/>
      <c r="G418" s="50"/>
      <c r="H418" s="55" t="s">
        <v>35</v>
      </c>
      <c r="I418" s="20"/>
      <c r="J418" s="20"/>
      <c r="K418" s="20"/>
      <c r="L418" s="20"/>
      <c r="M418" s="20"/>
      <c r="N418" s="20"/>
      <c r="O418" s="20"/>
      <c r="P418" s="20"/>
      <c r="Q418" s="20"/>
      <c r="R418" s="20"/>
      <c r="S418" s="15"/>
      <c r="T418" s="15"/>
      <c r="U418" s="15"/>
      <c r="V418" s="15"/>
      <c r="W418" s="15"/>
      <c r="X418" s="15"/>
      <c r="Y418" s="15"/>
      <c r="Z418" s="15"/>
      <c r="AA418" s="15"/>
    </row>
    <row r="419" spans="1:27" ht="12.75">
      <c r="A419" s="273"/>
      <c r="B419" s="147" t="s">
        <v>640</v>
      </c>
      <c r="C419" s="20"/>
      <c r="D419" s="50"/>
      <c r="E419" s="50"/>
      <c r="F419" s="50"/>
      <c r="G419" s="50"/>
      <c r="H419" s="55" t="s">
        <v>36</v>
      </c>
      <c r="I419" s="20"/>
      <c r="J419" s="20"/>
      <c r="K419" s="20"/>
      <c r="L419" s="20"/>
      <c r="M419" s="20"/>
      <c r="N419" s="20"/>
      <c r="O419" s="20"/>
      <c r="P419" s="20"/>
      <c r="Q419" s="20"/>
      <c r="R419" s="20"/>
      <c r="S419" s="15"/>
      <c r="T419" s="15"/>
      <c r="U419" s="15"/>
      <c r="V419" s="15"/>
      <c r="W419" s="15"/>
      <c r="X419" s="15"/>
      <c r="Y419" s="15"/>
      <c r="Z419" s="15"/>
      <c r="AA419" s="15"/>
    </row>
    <row r="420" spans="1:27" ht="12.75">
      <c r="A420" s="273"/>
      <c r="B420" s="147" t="s">
        <v>640</v>
      </c>
      <c r="C420" s="20"/>
      <c r="D420" s="50"/>
      <c r="E420" s="50"/>
      <c r="F420" s="50"/>
      <c r="G420" s="50"/>
      <c r="H420" s="55" t="s">
        <v>37</v>
      </c>
      <c r="I420" s="20"/>
      <c r="J420" s="20"/>
      <c r="K420" s="20"/>
      <c r="L420" s="20"/>
      <c r="M420" s="20"/>
      <c r="N420" s="20"/>
      <c r="O420" s="20"/>
      <c r="P420" s="20"/>
      <c r="Q420" s="20"/>
      <c r="R420" s="20"/>
      <c r="S420" s="15"/>
      <c r="T420" s="15"/>
      <c r="U420" s="15"/>
      <c r="V420" s="15"/>
      <c r="W420" s="15"/>
      <c r="X420" s="15"/>
      <c r="Y420" s="15"/>
      <c r="Z420" s="15"/>
      <c r="AA420" s="15"/>
    </row>
    <row r="421" spans="1:27" ht="12.75">
      <c r="A421" s="274"/>
      <c r="B421" s="147" t="s">
        <v>640</v>
      </c>
      <c r="C421" s="20"/>
      <c r="D421" s="50"/>
      <c r="E421" s="50"/>
      <c r="F421" s="50"/>
      <c r="G421" s="50"/>
      <c r="H421" s="98" t="s">
        <v>38</v>
      </c>
      <c r="I421" s="20"/>
      <c r="J421" s="20"/>
      <c r="K421" s="20"/>
      <c r="L421" s="20"/>
      <c r="M421" s="20"/>
      <c r="N421" s="20"/>
      <c r="O421" s="20"/>
      <c r="P421" s="20"/>
      <c r="Q421" s="20"/>
      <c r="R421" s="20"/>
      <c r="S421" s="15"/>
      <c r="T421" s="15"/>
      <c r="U421" s="15"/>
      <c r="V421" s="15"/>
      <c r="W421" s="15"/>
      <c r="X421" s="15"/>
      <c r="Y421" s="15"/>
      <c r="Z421" s="15"/>
      <c r="AA421" s="15"/>
    </row>
  </sheetData>
  <autoFilter ref="A1:AA421" xr:uid="{00000000-0009-0000-0000-000015000000}"/>
  <customSheetViews>
    <customSheetView guid="{EE409CCF-41C7-4BE1-8A6A-F342F255A85B}" filter="1" showAutoFilter="1">
      <pageMargins left="0.7" right="0.7" top="0.75" bottom="0.75" header="0.3" footer="0.3"/>
      <autoFilter ref="A1:AA421" xr:uid="{2486D4E7-E838-4ED0-AFE6-CBB89FA61FA1}"/>
    </customSheetView>
  </customSheetViews>
  <mergeCells count="31">
    <mergeCell ref="A380:A393"/>
    <mergeCell ref="A394:A407"/>
    <mergeCell ref="A408:A421"/>
    <mergeCell ref="A212:A225"/>
    <mergeCell ref="A226:A239"/>
    <mergeCell ref="A240:A253"/>
    <mergeCell ref="A254:A267"/>
    <mergeCell ref="A268:A281"/>
    <mergeCell ref="A282:A295"/>
    <mergeCell ref="A296:A309"/>
    <mergeCell ref="A310:A323"/>
    <mergeCell ref="A324:A337"/>
    <mergeCell ref="A338:A351"/>
    <mergeCell ref="A352:A365"/>
    <mergeCell ref="A366:A379"/>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6" r:id="rId1" xr:uid="{00000000-0004-0000-1500-000000000000}"/>
    <hyperlink ref="F22" r:id="rId2" xr:uid="{00000000-0004-0000-1500-000001000000}"/>
    <hyperlink ref="G39" r:id="rId3" xr:uid="{00000000-0004-0000-1500-000002000000}"/>
    <hyperlink ref="F60" r:id="rId4" xr:uid="{00000000-0004-0000-1500-000003000000}"/>
    <hyperlink ref="G81" r:id="rId5" xr:uid="{00000000-0004-0000-1500-000004000000}"/>
    <hyperlink ref="F183" r:id="rId6" xr:uid="{00000000-0004-0000-1500-000005000000}"/>
    <hyperlink ref="G195" r:id="rId7" xr:uid="{00000000-0004-0000-1500-000006000000}"/>
    <hyperlink ref="E226" r:id="rId8" xr:uid="{00000000-0004-0000-1500-000007000000}"/>
    <hyperlink ref="G303" r:id="rId9" xr:uid="{00000000-0004-0000-1500-000008000000}"/>
    <hyperlink ref="E326" r:id="rId10" xr:uid="{00000000-0004-0000-1500-000009000000}"/>
    <hyperlink ref="F354" r:id="rId11" xr:uid="{00000000-0004-0000-1500-00000A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1500-000000000000}">
          <x14:formula1>
            <xm:f>'Служебный лист 2'!$A$2:$A$9</xm:f>
          </x14:formula1>
          <xm:sqref>B2:B421</xm:sqref>
        </x14:dataValidation>
        <x14:dataValidation type="list" allowBlank="1" showErrorMessage="1" xr:uid="{00000000-0002-0000-1500-000001000000}">
          <x14:formula1>
            <xm:f>'Служебный лист 2'!$B$2:$B$21</xm:f>
          </x14:formula1>
          <xm:sqref>C2:C421</xm:sqref>
        </x14:dataValidation>
        <x14:dataValidation type="list" allowBlank="1" showErrorMessage="1" xr:uid="{00000000-0002-0000-1500-000002000000}">
          <x14:formula1>
            <xm:f>'Служебный лист'!$C$2:$C$1000</xm:f>
          </x14:formula1>
          <xm:sqref>D2:D421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A435"/>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20.7109375" customWidth="1"/>
    <col min="4" max="4" width="17.42578125" customWidth="1"/>
    <col min="5" max="5" width="17.7109375" customWidth="1"/>
    <col min="6" max="6" width="19.28515625" customWidth="1"/>
    <col min="7" max="7" width="30.7109375" customWidth="1"/>
    <col min="8" max="8" width="11" customWidth="1"/>
  </cols>
  <sheetData>
    <row r="1" spans="1:27" ht="38.25">
      <c r="A1" s="153"/>
      <c r="B1" s="149" t="s">
        <v>8</v>
      </c>
      <c r="C1" s="149" t="s">
        <v>4</v>
      </c>
      <c r="D1" s="149" t="s">
        <v>9</v>
      </c>
      <c r="E1" s="149" t="s">
        <v>10</v>
      </c>
      <c r="F1" s="149" t="s">
        <v>11</v>
      </c>
      <c r="G1" s="149" t="s">
        <v>12</v>
      </c>
      <c r="H1" s="149" t="s">
        <v>13</v>
      </c>
      <c r="I1" s="154" t="s">
        <v>328</v>
      </c>
      <c r="J1" s="154" t="s">
        <v>329</v>
      </c>
      <c r="K1" s="154" t="s">
        <v>330</v>
      </c>
      <c r="L1" s="154" t="s">
        <v>331</v>
      </c>
      <c r="M1" s="154" t="s">
        <v>332</v>
      </c>
      <c r="N1" s="154" t="s">
        <v>333</v>
      </c>
      <c r="O1" s="154" t="s">
        <v>334</v>
      </c>
      <c r="P1" s="154" t="s">
        <v>335</v>
      </c>
      <c r="Q1" s="154" t="s">
        <v>336</v>
      </c>
      <c r="R1" s="8"/>
      <c r="S1" s="8"/>
      <c r="T1" s="8"/>
      <c r="U1" s="8"/>
      <c r="V1" s="8"/>
      <c r="W1" s="8"/>
      <c r="X1" s="8"/>
      <c r="Y1" s="8"/>
      <c r="Z1" s="8"/>
      <c r="AA1" s="8"/>
    </row>
    <row r="2" spans="1:27" ht="12.75">
      <c r="A2" s="272">
        <v>45566</v>
      </c>
      <c r="B2" s="33" t="s">
        <v>1774</v>
      </c>
      <c r="C2" s="33"/>
      <c r="D2" s="33"/>
      <c r="E2" s="33"/>
      <c r="F2" s="33"/>
      <c r="G2" s="33"/>
      <c r="H2" s="155" t="s">
        <v>17</v>
      </c>
      <c r="I2" s="33"/>
      <c r="J2" s="33"/>
      <c r="K2" s="33"/>
      <c r="L2" s="33"/>
      <c r="M2" s="33"/>
      <c r="N2" s="33"/>
      <c r="O2" s="33"/>
      <c r="P2" s="84"/>
      <c r="Q2" s="33"/>
    </row>
    <row r="3" spans="1:27" ht="12.75">
      <c r="A3" s="273"/>
      <c r="B3" s="33" t="s">
        <v>1774</v>
      </c>
      <c r="C3" s="33"/>
      <c r="D3" s="33"/>
      <c r="E3" s="33"/>
      <c r="F3" s="33"/>
      <c r="G3" s="33"/>
      <c r="H3" s="33" t="s">
        <v>22</v>
      </c>
      <c r="I3" s="33"/>
      <c r="J3" s="33"/>
      <c r="K3" s="33"/>
      <c r="L3" s="33"/>
      <c r="M3" s="33"/>
      <c r="N3" s="33"/>
      <c r="O3" s="33"/>
      <c r="P3" s="156"/>
      <c r="Q3" s="33"/>
    </row>
    <row r="4" spans="1:27" ht="21.75" customHeight="1">
      <c r="A4" s="273"/>
      <c r="B4" s="33" t="s">
        <v>1774</v>
      </c>
      <c r="C4" s="33"/>
      <c r="D4" s="33"/>
      <c r="E4" s="33"/>
      <c r="F4" s="33"/>
      <c r="G4" s="33"/>
      <c r="H4" s="33" t="s">
        <v>24</v>
      </c>
      <c r="I4" s="33"/>
      <c r="J4" s="33"/>
      <c r="K4" s="33"/>
      <c r="L4" s="33"/>
      <c r="M4" s="33"/>
      <c r="N4" s="33"/>
      <c r="O4" s="33"/>
      <c r="P4" s="156"/>
      <c r="Q4" s="33"/>
    </row>
    <row r="5" spans="1:27" ht="12.75">
      <c r="A5" s="273"/>
      <c r="B5" s="33" t="s">
        <v>1774</v>
      </c>
      <c r="C5" s="33"/>
      <c r="D5" s="33"/>
      <c r="E5" s="33"/>
      <c r="F5" s="33"/>
      <c r="G5" s="33"/>
      <c r="H5" s="33" t="s">
        <v>25</v>
      </c>
      <c r="I5" s="33"/>
      <c r="J5" s="33"/>
      <c r="K5" s="33"/>
      <c r="L5" s="33"/>
      <c r="M5" s="33"/>
      <c r="N5" s="33"/>
      <c r="O5" s="33"/>
      <c r="P5" s="156"/>
      <c r="Q5" s="33"/>
    </row>
    <row r="6" spans="1:27" ht="12.75">
      <c r="A6" s="273"/>
      <c r="B6" s="33" t="s">
        <v>1774</v>
      </c>
      <c r="C6" s="33"/>
      <c r="D6" s="33"/>
      <c r="E6" s="33"/>
      <c r="F6" s="33"/>
      <c r="G6" s="33"/>
      <c r="H6" s="33" t="s">
        <v>26</v>
      </c>
      <c r="I6" s="33"/>
      <c r="J6" s="33"/>
      <c r="K6" s="33"/>
      <c r="L6" s="33"/>
      <c r="M6" s="33"/>
      <c r="N6" s="33"/>
      <c r="O6" s="33"/>
      <c r="P6" s="156"/>
      <c r="Q6" s="33"/>
    </row>
    <row r="7" spans="1:27" ht="12.75">
      <c r="A7" s="273"/>
      <c r="B7" s="33" t="s">
        <v>78</v>
      </c>
      <c r="C7" s="33"/>
      <c r="D7" s="33"/>
      <c r="E7" s="33"/>
      <c r="F7" s="33"/>
      <c r="G7" s="33"/>
      <c r="H7" s="33" t="s">
        <v>27</v>
      </c>
      <c r="I7" s="33"/>
      <c r="J7" s="33"/>
      <c r="K7" s="33"/>
      <c r="L7" s="33"/>
      <c r="M7" s="33"/>
      <c r="N7" s="33"/>
      <c r="O7" s="33"/>
      <c r="P7" s="156"/>
      <c r="Q7" s="33"/>
    </row>
    <row r="8" spans="1:27" ht="12.75">
      <c r="A8" s="273"/>
      <c r="B8" s="33" t="s">
        <v>78</v>
      </c>
      <c r="C8" s="33"/>
      <c r="D8" s="33"/>
      <c r="E8" s="33"/>
      <c r="F8" s="33"/>
      <c r="G8" s="33"/>
      <c r="H8" s="33" t="s">
        <v>28</v>
      </c>
      <c r="I8" s="33"/>
      <c r="J8" s="33"/>
      <c r="K8" s="33"/>
      <c r="L8" s="33"/>
      <c r="M8" s="33"/>
      <c r="N8" s="33"/>
      <c r="O8" s="33"/>
      <c r="P8" s="156"/>
      <c r="Q8" s="33"/>
    </row>
    <row r="9" spans="1:27" ht="14.25">
      <c r="A9" s="273"/>
      <c r="B9" s="33" t="s">
        <v>78</v>
      </c>
      <c r="C9" s="33"/>
      <c r="D9" s="157"/>
      <c r="E9" s="157"/>
      <c r="F9" s="33"/>
      <c r="G9" s="33"/>
      <c r="H9" s="33" t="s">
        <v>29</v>
      </c>
      <c r="I9" s="33"/>
      <c r="J9" s="33"/>
      <c r="K9" s="33"/>
      <c r="L9" s="33"/>
      <c r="M9" s="33"/>
      <c r="N9" s="33"/>
      <c r="O9" s="33"/>
      <c r="P9" s="156"/>
      <c r="Q9" s="33"/>
    </row>
    <row r="10" spans="1:27" ht="12.75">
      <c r="A10" s="273"/>
      <c r="B10" s="33" t="s">
        <v>78</v>
      </c>
      <c r="C10" s="33"/>
      <c r="D10" s="33"/>
      <c r="F10" s="33"/>
      <c r="G10" s="119"/>
      <c r="H10" s="33" t="s">
        <v>30</v>
      </c>
      <c r="I10" s="33"/>
      <c r="J10" s="33"/>
      <c r="K10" s="33"/>
      <c r="L10" s="33"/>
      <c r="M10" s="33"/>
      <c r="N10" s="33"/>
      <c r="O10" s="33"/>
      <c r="P10" s="156"/>
      <c r="Q10" s="33"/>
    </row>
    <row r="11" spans="1:27" ht="12.75">
      <c r="A11" s="273"/>
      <c r="B11" s="33" t="s">
        <v>78</v>
      </c>
      <c r="C11" s="33"/>
      <c r="D11" s="33"/>
      <c r="E11" s="33"/>
      <c r="F11" s="33"/>
      <c r="G11" s="33"/>
      <c r="H11" s="158" t="s">
        <v>34</v>
      </c>
      <c r="I11" s="33"/>
      <c r="J11" s="33"/>
      <c r="K11" s="33"/>
      <c r="L11" s="33"/>
      <c r="M11" s="33"/>
      <c r="N11" s="33"/>
      <c r="O11" s="33"/>
      <c r="P11" s="156"/>
      <c r="Q11" s="33"/>
    </row>
    <row r="12" spans="1:27" ht="12.75">
      <c r="A12" s="273"/>
      <c r="B12" s="33" t="s">
        <v>78</v>
      </c>
      <c r="C12" s="33"/>
      <c r="D12" s="33"/>
      <c r="E12" s="33"/>
      <c r="F12" s="33"/>
      <c r="G12" s="33"/>
      <c r="H12" s="159" t="s">
        <v>35</v>
      </c>
      <c r="I12" s="33"/>
      <c r="J12" s="33"/>
      <c r="K12" s="33"/>
      <c r="L12" s="33"/>
      <c r="M12" s="33"/>
      <c r="N12" s="33"/>
      <c r="O12" s="33"/>
      <c r="P12" s="156"/>
      <c r="Q12" s="33"/>
    </row>
    <row r="13" spans="1:27" ht="12.75">
      <c r="A13" s="273"/>
      <c r="B13" s="33" t="s">
        <v>78</v>
      </c>
      <c r="C13" s="33" t="s">
        <v>41</v>
      </c>
      <c r="D13" s="33" t="s">
        <v>19</v>
      </c>
      <c r="E13" s="33" t="s">
        <v>1951</v>
      </c>
      <c r="F13" s="160" t="s">
        <v>1952</v>
      </c>
      <c r="G13" s="33" t="s">
        <v>1953</v>
      </c>
      <c r="H13" s="159" t="s">
        <v>36</v>
      </c>
      <c r="I13" s="33"/>
      <c r="J13" s="33"/>
      <c r="K13" s="33"/>
      <c r="L13" s="33"/>
      <c r="M13" s="33"/>
      <c r="N13" s="33"/>
      <c r="O13" s="33"/>
      <c r="P13" s="156"/>
      <c r="Q13" s="33"/>
    </row>
    <row r="14" spans="1:27" ht="22.5" customHeight="1">
      <c r="A14" s="273"/>
      <c r="B14" s="33" t="s">
        <v>78</v>
      </c>
      <c r="C14" s="33" t="s">
        <v>75</v>
      </c>
      <c r="D14" s="33" t="s">
        <v>19</v>
      </c>
      <c r="F14" s="33" t="s">
        <v>1954</v>
      </c>
      <c r="G14" s="160" t="s">
        <v>1955</v>
      </c>
      <c r="H14" s="159" t="s">
        <v>37</v>
      </c>
      <c r="I14" s="33"/>
      <c r="J14" s="33"/>
      <c r="K14" s="33"/>
      <c r="L14" s="33"/>
      <c r="M14" s="33"/>
      <c r="N14" s="33"/>
      <c r="O14" s="33"/>
      <c r="P14" s="156"/>
      <c r="Q14" s="33"/>
    </row>
    <row r="15" spans="1:27" ht="12.75">
      <c r="A15" s="274"/>
      <c r="B15" s="33" t="s">
        <v>78</v>
      </c>
      <c r="C15" s="33"/>
      <c r="D15" s="33"/>
      <c r="E15" s="33"/>
      <c r="F15" s="33"/>
      <c r="G15" s="33"/>
      <c r="H15" s="159" t="s">
        <v>38</v>
      </c>
      <c r="I15" s="33"/>
      <c r="J15" s="33"/>
      <c r="K15" s="33"/>
      <c r="L15" s="33"/>
      <c r="M15" s="33"/>
      <c r="N15" s="33"/>
      <c r="O15" s="33"/>
      <c r="P15" s="156"/>
      <c r="Q15" s="33"/>
    </row>
    <row r="16" spans="1:27" ht="12.75">
      <c r="A16" s="272">
        <v>45567</v>
      </c>
      <c r="B16" s="33" t="s">
        <v>640</v>
      </c>
      <c r="C16" s="33"/>
      <c r="D16" s="33"/>
      <c r="E16" s="33"/>
      <c r="F16" s="33"/>
      <c r="G16" s="33"/>
      <c r="H16" s="155" t="s">
        <v>17</v>
      </c>
      <c r="I16" s="33"/>
      <c r="J16" s="33"/>
      <c r="K16" s="33"/>
      <c r="L16" s="33"/>
      <c r="M16" s="33"/>
      <c r="N16" s="33"/>
      <c r="O16" s="33"/>
      <c r="P16" s="156"/>
      <c r="Q16" s="33"/>
    </row>
    <row r="17" spans="1:17" ht="12.75">
      <c r="A17" s="273"/>
      <c r="B17" s="33" t="s">
        <v>640</v>
      </c>
      <c r="C17" s="33"/>
      <c r="D17" s="33"/>
      <c r="E17" s="33"/>
      <c r="F17" s="33"/>
      <c r="G17" s="33"/>
      <c r="H17" s="33" t="s">
        <v>22</v>
      </c>
      <c r="I17" s="33"/>
      <c r="J17" s="33"/>
      <c r="K17" s="33"/>
      <c r="L17" s="33"/>
      <c r="M17" s="33"/>
      <c r="N17" s="33"/>
      <c r="O17" s="33"/>
      <c r="P17" s="156"/>
      <c r="Q17" s="33"/>
    </row>
    <row r="18" spans="1:17" ht="19.5" customHeight="1">
      <c r="A18" s="273"/>
      <c r="B18" s="33" t="s">
        <v>640</v>
      </c>
      <c r="C18" s="33"/>
      <c r="D18" s="33"/>
      <c r="E18" s="33"/>
      <c r="F18" s="33"/>
      <c r="G18" s="33"/>
      <c r="H18" s="33" t="s">
        <v>24</v>
      </c>
      <c r="I18" s="33"/>
      <c r="J18" s="33"/>
      <c r="K18" s="33"/>
      <c r="L18" s="33"/>
      <c r="M18" s="33"/>
      <c r="N18" s="33"/>
      <c r="O18" s="33"/>
      <c r="P18" s="156"/>
      <c r="Q18" s="33"/>
    </row>
    <row r="19" spans="1:17" ht="12.75">
      <c r="A19" s="273"/>
      <c r="B19" s="33" t="s">
        <v>640</v>
      </c>
      <c r="C19" s="33"/>
      <c r="D19" s="33"/>
      <c r="E19" s="33"/>
      <c r="F19" s="33"/>
      <c r="G19" s="33"/>
      <c r="H19" s="33" t="s">
        <v>25</v>
      </c>
      <c r="I19" s="33"/>
      <c r="J19" s="33"/>
      <c r="K19" s="33"/>
      <c r="L19" s="33"/>
      <c r="M19" s="33"/>
      <c r="N19" s="33"/>
      <c r="O19" s="33"/>
      <c r="P19" s="156"/>
      <c r="Q19" s="33"/>
    </row>
    <row r="20" spans="1:17" ht="12.75">
      <c r="A20" s="273"/>
      <c r="B20" s="33" t="s">
        <v>1774</v>
      </c>
      <c r="C20" s="33"/>
      <c r="D20" s="33"/>
      <c r="E20" s="33"/>
      <c r="F20" s="33"/>
      <c r="G20" s="33"/>
      <c r="H20" s="33" t="s">
        <v>26</v>
      </c>
      <c r="I20" s="33"/>
      <c r="J20" s="33"/>
      <c r="K20" s="33"/>
      <c r="L20" s="33"/>
      <c r="M20" s="33"/>
      <c r="N20" s="33"/>
      <c r="O20" s="33"/>
      <c r="P20" s="156"/>
      <c r="Q20" s="33"/>
    </row>
    <row r="21" spans="1:17" ht="12.75">
      <c r="A21" s="273"/>
      <c r="B21" s="33" t="s">
        <v>1774</v>
      </c>
      <c r="C21" s="33"/>
      <c r="D21" s="33"/>
      <c r="G21" s="33"/>
      <c r="H21" s="33" t="s">
        <v>27</v>
      </c>
      <c r="I21" s="33"/>
      <c r="J21" s="33"/>
      <c r="K21" s="33"/>
      <c r="L21" s="33"/>
      <c r="M21" s="33"/>
      <c r="N21" s="33"/>
      <c r="O21" s="33"/>
      <c r="P21" s="156"/>
      <c r="Q21" s="33"/>
    </row>
    <row r="22" spans="1:17" ht="12.75">
      <c r="A22" s="273"/>
      <c r="B22" s="33" t="s">
        <v>1774</v>
      </c>
      <c r="C22" s="33" t="s">
        <v>399</v>
      </c>
      <c r="D22" s="33" t="s">
        <v>19</v>
      </c>
      <c r="E22" s="33"/>
      <c r="F22" s="33" t="s">
        <v>1956</v>
      </c>
      <c r="G22" s="33" t="s">
        <v>1957</v>
      </c>
      <c r="H22" s="33" t="s">
        <v>28</v>
      </c>
      <c r="I22" s="33"/>
      <c r="J22" s="33"/>
      <c r="K22" s="33"/>
      <c r="L22" s="33"/>
      <c r="M22" s="33"/>
      <c r="N22" s="33"/>
      <c r="O22" s="33"/>
      <c r="P22" s="156"/>
      <c r="Q22" s="33"/>
    </row>
    <row r="23" spans="1:17" ht="12.75">
      <c r="A23" s="273"/>
      <c r="B23" s="33" t="s">
        <v>1774</v>
      </c>
      <c r="C23" s="33"/>
      <c r="D23" s="33"/>
      <c r="E23" s="33"/>
      <c r="F23" s="33"/>
      <c r="G23" s="33"/>
      <c r="H23" s="33" t="s">
        <v>29</v>
      </c>
      <c r="I23" s="33"/>
      <c r="J23" s="33"/>
      <c r="K23" s="33"/>
      <c r="L23" s="33"/>
      <c r="M23" s="33"/>
      <c r="N23" s="33"/>
      <c r="O23" s="33"/>
      <c r="P23" s="156"/>
      <c r="Q23" s="33"/>
    </row>
    <row r="24" spans="1:17" ht="12.75">
      <c r="A24" s="273"/>
      <c r="B24" s="33" t="s">
        <v>1774</v>
      </c>
      <c r="C24" s="33"/>
      <c r="D24" s="33"/>
      <c r="E24" s="33"/>
      <c r="F24" s="33"/>
      <c r="G24" s="33"/>
      <c r="H24" s="33" t="s">
        <v>30</v>
      </c>
      <c r="I24" s="33"/>
      <c r="J24" s="33"/>
      <c r="K24" s="33"/>
      <c r="L24" s="33"/>
      <c r="M24" s="33"/>
      <c r="N24" s="33"/>
      <c r="O24" s="33"/>
      <c r="P24" s="156"/>
      <c r="Q24" s="33"/>
    </row>
    <row r="25" spans="1:17" ht="12.75">
      <c r="A25" s="273"/>
      <c r="B25" s="33" t="s">
        <v>78</v>
      </c>
      <c r="C25" s="33"/>
      <c r="D25" s="33"/>
      <c r="E25" s="33"/>
      <c r="F25" s="33"/>
      <c r="G25" s="33"/>
      <c r="H25" s="158" t="s">
        <v>34</v>
      </c>
      <c r="I25" s="33"/>
      <c r="J25" s="33"/>
      <c r="K25" s="33"/>
      <c r="L25" s="33"/>
      <c r="M25" s="33"/>
      <c r="N25" s="33"/>
      <c r="O25" s="33"/>
      <c r="P25" s="156"/>
      <c r="Q25" s="33"/>
    </row>
    <row r="26" spans="1:17" ht="18" customHeight="1">
      <c r="A26" s="273"/>
      <c r="B26" s="33" t="s">
        <v>78</v>
      </c>
      <c r="C26" s="33" t="s">
        <v>224</v>
      </c>
      <c r="D26" s="33" t="s">
        <v>19</v>
      </c>
      <c r="E26" s="33"/>
      <c r="F26" s="33" t="s">
        <v>1958</v>
      </c>
      <c r="G26" s="33" t="s">
        <v>1959</v>
      </c>
      <c r="H26" s="159" t="s">
        <v>35</v>
      </c>
      <c r="I26" s="33"/>
      <c r="J26" s="33"/>
      <c r="K26" s="33"/>
      <c r="L26" s="33"/>
      <c r="M26" s="33"/>
      <c r="N26" s="33"/>
      <c r="O26" s="33"/>
      <c r="P26" s="156"/>
      <c r="Q26" s="33"/>
    </row>
    <row r="27" spans="1:17" ht="19.5" customHeight="1">
      <c r="A27" s="273"/>
      <c r="B27" s="33" t="s">
        <v>78</v>
      </c>
      <c r="C27" s="33" t="s">
        <v>102</v>
      </c>
      <c r="D27" s="33" t="s">
        <v>19</v>
      </c>
      <c r="E27" s="33"/>
      <c r="F27" s="33" t="s">
        <v>1960</v>
      </c>
      <c r="G27" s="129" t="s">
        <v>1961</v>
      </c>
      <c r="H27" s="159" t="s">
        <v>36</v>
      </c>
      <c r="I27" s="33"/>
      <c r="J27" s="33"/>
      <c r="K27" s="33"/>
      <c r="L27" s="33"/>
      <c r="M27" s="33"/>
      <c r="N27" s="33"/>
      <c r="O27" s="33"/>
      <c r="P27" s="156"/>
      <c r="Q27" s="33"/>
    </row>
    <row r="28" spans="1:17" ht="12.75">
      <c r="A28" s="273"/>
      <c r="B28" s="33" t="s">
        <v>78</v>
      </c>
      <c r="C28" s="33"/>
      <c r="D28" s="33"/>
      <c r="E28" s="33"/>
      <c r="F28" s="33"/>
      <c r="H28" s="159" t="s">
        <v>37</v>
      </c>
      <c r="I28" s="33"/>
      <c r="J28" s="33"/>
      <c r="K28" s="33"/>
      <c r="L28" s="33"/>
      <c r="M28" s="33"/>
      <c r="N28" s="33"/>
      <c r="O28" s="33"/>
      <c r="P28" s="156"/>
      <c r="Q28" s="33"/>
    </row>
    <row r="29" spans="1:17" ht="12.75">
      <c r="A29" s="274"/>
      <c r="B29" s="33" t="s">
        <v>78</v>
      </c>
      <c r="C29" s="76"/>
      <c r="D29" s="76"/>
      <c r="E29" s="33"/>
      <c r="F29" s="33"/>
      <c r="G29" s="33"/>
      <c r="H29" s="161" t="s">
        <v>38</v>
      </c>
      <c r="I29" s="33"/>
      <c r="J29" s="33"/>
      <c r="K29" s="33"/>
      <c r="L29" s="33"/>
      <c r="M29" s="33"/>
      <c r="N29" s="33"/>
      <c r="O29" s="33"/>
      <c r="P29" s="156"/>
      <c r="Q29" s="33"/>
    </row>
    <row r="30" spans="1:17" ht="12.75">
      <c r="A30" s="272">
        <v>45568</v>
      </c>
      <c r="B30" s="33" t="s">
        <v>1774</v>
      </c>
      <c r="C30" s="76"/>
      <c r="D30" s="76"/>
      <c r="E30" s="33"/>
      <c r="F30" s="33"/>
      <c r="G30" s="33"/>
      <c r="H30" s="155" t="s">
        <v>17</v>
      </c>
      <c r="I30" s="33"/>
      <c r="J30" s="33"/>
      <c r="K30" s="33"/>
      <c r="L30" s="33"/>
      <c r="M30" s="33"/>
      <c r="O30" s="33"/>
      <c r="P30" s="156"/>
      <c r="Q30" s="33"/>
    </row>
    <row r="31" spans="1:17" ht="12.75">
      <c r="A31" s="273"/>
      <c r="B31" s="33" t="s">
        <v>1774</v>
      </c>
      <c r="C31" s="76"/>
      <c r="D31" s="76"/>
      <c r="E31" s="33"/>
      <c r="F31" s="33"/>
      <c r="G31" s="33"/>
      <c r="H31" s="33" t="s">
        <v>22</v>
      </c>
      <c r="I31" s="33"/>
      <c r="J31" s="33"/>
      <c r="K31" s="33"/>
      <c r="L31" s="33"/>
      <c r="M31" s="33"/>
      <c r="N31" s="33"/>
      <c r="O31" s="33"/>
      <c r="P31" s="156"/>
      <c r="Q31" s="33"/>
    </row>
    <row r="32" spans="1:17" ht="12.75">
      <c r="A32" s="273"/>
      <c r="B32" s="33" t="s">
        <v>1774</v>
      </c>
      <c r="C32" s="76"/>
      <c r="D32" s="76"/>
      <c r="F32" s="33"/>
      <c r="G32" s="162"/>
      <c r="H32" s="33" t="s">
        <v>24</v>
      </c>
      <c r="I32" s="33"/>
      <c r="J32" s="33"/>
      <c r="K32" s="33"/>
      <c r="L32" s="33"/>
      <c r="M32" s="33"/>
      <c r="N32" s="33"/>
      <c r="O32" s="33"/>
      <c r="P32" s="156"/>
      <c r="Q32" s="33"/>
    </row>
    <row r="33" spans="1:17" ht="12.75">
      <c r="A33" s="273"/>
      <c r="B33" s="33" t="s">
        <v>1119</v>
      </c>
      <c r="C33" s="76"/>
      <c r="D33" s="76"/>
      <c r="E33" s="33"/>
      <c r="F33" s="33"/>
      <c r="G33" s="33"/>
      <c r="H33" s="33" t="s">
        <v>25</v>
      </c>
      <c r="I33" s="33"/>
      <c r="J33" s="33"/>
      <c r="K33" s="33"/>
      <c r="L33" s="33"/>
      <c r="M33" s="33"/>
      <c r="N33" s="33"/>
      <c r="O33" s="33"/>
      <c r="P33" s="156"/>
      <c r="Q33" s="33"/>
    </row>
    <row r="34" spans="1:17" ht="12.75">
      <c r="A34" s="273"/>
      <c r="B34" s="33" t="s">
        <v>1119</v>
      </c>
      <c r="C34" s="76"/>
      <c r="D34" s="76"/>
      <c r="E34" s="33"/>
      <c r="F34" s="33"/>
      <c r="G34" s="33"/>
      <c r="H34" s="33" t="s">
        <v>26</v>
      </c>
      <c r="I34" s="33"/>
      <c r="J34" s="33"/>
      <c r="K34" s="33"/>
      <c r="L34" s="33"/>
      <c r="M34" s="33"/>
      <c r="N34" s="33"/>
      <c r="O34" s="33"/>
      <c r="P34" s="156"/>
      <c r="Q34" s="33"/>
    </row>
    <row r="35" spans="1:17" ht="12.75">
      <c r="A35" s="273"/>
      <c r="B35" s="33" t="s">
        <v>1119</v>
      </c>
      <c r="C35" s="76"/>
      <c r="D35" s="76"/>
      <c r="E35" s="33"/>
      <c r="F35" s="33"/>
      <c r="G35" s="33"/>
      <c r="H35" s="33" t="s">
        <v>27</v>
      </c>
      <c r="I35" s="33"/>
      <c r="J35" s="33"/>
      <c r="K35" s="33"/>
      <c r="L35" s="33"/>
      <c r="M35" s="33"/>
      <c r="N35" s="33"/>
      <c r="O35" s="33"/>
      <c r="P35" s="156"/>
      <c r="Q35" s="33"/>
    </row>
    <row r="36" spans="1:17" ht="12.75">
      <c r="A36" s="273"/>
      <c r="B36" s="33" t="s">
        <v>1119</v>
      </c>
      <c r="C36" s="76"/>
      <c r="D36" s="76"/>
      <c r="E36" s="33"/>
      <c r="F36" s="33"/>
      <c r="G36" s="33"/>
      <c r="H36" s="33" t="s">
        <v>28</v>
      </c>
      <c r="I36" s="33"/>
      <c r="J36" s="33"/>
      <c r="K36" s="33"/>
      <c r="L36" s="33"/>
      <c r="M36" s="33"/>
      <c r="N36" s="33"/>
      <c r="O36" s="33"/>
      <c r="P36" s="156"/>
      <c r="Q36" s="33"/>
    </row>
    <row r="37" spans="1:17" ht="12.75">
      <c r="A37" s="273"/>
      <c r="B37" s="33" t="s">
        <v>522</v>
      </c>
      <c r="C37" s="76"/>
      <c r="D37" s="76"/>
      <c r="E37" s="33"/>
      <c r="F37" s="33"/>
      <c r="G37" s="33"/>
      <c r="H37" s="33" t="s">
        <v>29</v>
      </c>
      <c r="I37" s="33"/>
      <c r="J37" s="33"/>
      <c r="K37" s="33"/>
      <c r="L37" s="33"/>
      <c r="M37" s="33"/>
      <c r="N37" s="33"/>
      <c r="O37" s="33"/>
      <c r="P37" s="156"/>
      <c r="Q37" s="33"/>
    </row>
    <row r="38" spans="1:17" ht="12.75">
      <c r="A38" s="273"/>
      <c r="B38" s="33" t="s">
        <v>522</v>
      </c>
      <c r="C38" s="76"/>
      <c r="D38" s="76"/>
      <c r="E38" s="33"/>
      <c r="F38" s="33"/>
      <c r="G38" s="33"/>
      <c r="H38" s="33" t="s">
        <v>30</v>
      </c>
      <c r="I38" s="33"/>
      <c r="J38" s="33"/>
      <c r="K38" s="33"/>
      <c r="L38" s="33"/>
      <c r="M38" s="33"/>
      <c r="N38" s="33"/>
      <c r="O38" s="33"/>
      <c r="P38" s="156"/>
      <c r="Q38" s="33"/>
    </row>
    <row r="39" spans="1:17" ht="12.75">
      <c r="A39" s="273"/>
      <c r="B39" s="33" t="s">
        <v>78</v>
      </c>
      <c r="C39" s="76" t="s">
        <v>308</v>
      </c>
      <c r="D39" s="76" t="s">
        <v>19</v>
      </c>
      <c r="E39" s="33"/>
      <c r="F39" s="33"/>
      <c r="G39" s="33" t="s">
        <v>1962</v>
      </c>
      <c r="H39" s="158" t="s">
        <v>34</v>
      </c>
      <c r="I39" s="33"/>
      <c r="J39" s="33"/>
      <c r="K39" s="33"/>
      <c r="L39" s="33"/>
      <c r="M39" s="33"/>
      <c r="N39" s="33"/>
      <c r="O39" s="33"/>
      <c r="P39" s="84"/>
      <c r="Q39" s="33"/>
    </row>
    <row r="40" spans="1:17" ht="12.75">
      <c r="A40" s="273"/>
      <c r="B40" s="33" t="s">
        <v>78</v>
      </c>
      <c r="C40" s="76" t="s">
        <v>41</v>
      </c>
      <c r="D40" s="76" t="s">
        <v>19</v>
      </c>
      <c r="E40" s="33"/>
      <c r="F40" s="33"/>
      <c r="G40" s="33" t="s">
        <v>1963</v>
      </c>
      <c r="H40" s="159" t="s">
        <v>35</v>
      </c>
      <c r="I40" s="33"/>
      <c r="J40" s="33"/>
      <c r="K40" s="33"/>
      <c r="L40" s="33"/>
      <c r="M40" s="33"/>
      <c r="N40" s="33"/>
      <c r="O40" s="33"/>
      <c r="P40" s="156"/>
      <c r="Q40" s="33"/>
    </row>
    <row r="41" spans="1:17" ht="18" customHeight="1">
      <c r="A41" s="273"/>
      <c r="B41" s="33" t="s">
        <v>78</v>
      </c>
      <c r="C41" s="76" t="s">
        <v>41</v>
      </c>
      <c r="D41" s="76" t="s">
        <v>19</v>
      </c>
      <c r="E41" s="33"/>
      <c r="F41" s="33"/>
      <c r="G41" s="33" t="s">
        <v>1964</v>
      </c>
      <c r="H41" s="159" t="s">
        <v>36</v>
      </c>
      <c r="I41" s="33"/>
      <c r="J41" s="33"/>
      <c r="K41" s="33"/>
      <c r="L41" s="33"/>
      <c r="M41" s="33"/>
      <c r="N41" s="33"/>
      <c r="O41" s="33"/>
      <c r="P41" s="156"/>
      <c r="Q41" s="33"/>
    </row>
    <row r="42" spans="1:17" ht="12.75">
      <c r="A42" s="273"/>
      <c r="B42" s="33" t="s">
        <v>78</v>
      </c>
      <c r="C42" s="76"/>
      <c r="D42" s="76"/>
      <c r="E42" s="33"/>
      <c r="F42" s="33"/>
      <c r="G42" s="33"/>
      <c r="H42" s="159" t="s">
        <v>37</v>
      </c>
      <c r="I42" s="33"/>
      <c r="J42" s="33"/>
      <c r="K42" s="33"/>
      <c r="L42" s="33"/>
      <c r="M42" s="33"/>
      <c r="N42" s="33"/>
      <c r="O42" s="33"/>
      <c r="P42" s="156"/>
      <c r="Q42" s="33"/>
    </row>
    <row r="43" spans="1:17" ht="12.75">
      <c r="A43" s="274"/>
      <c r="B43" s="33" t="s">
        <v>78</v>
      </c>
      <c r="C43" s="76"/>
      <c r="D43" s="76"/>
      <c r="E43" s="33"/>
      <c r="F43" s="33"/>
      <c r="G43" s="33"/>
      <c r="H43" s="159" t="s">
        <v>38</v>
      </c>
      <c r="I43" s="33"/>
      <c r="J43" s="33"/>
      <c r="K43" s="33"/>
      <c r="L43" s="33"/>
      <c r="M43" s="33"/>
      <c r="N43" s="33"/>
      <c r="O43" s="33"/>
      <c r="P43" s="156"/>
      <c r="Q43" s="33"/>
    </row>
    <row r="44" spans="1:17" ht="12.75">
      <c r="A44" s="272">
        <v>45569</v>
      </c>
      <c r="B44" s="33" t="s">
        <v>640</v>
      </c>
      <c r="C44" s="76"/>
      <c r="D44" s="76"/>
      <c r="E44" s="33"/>
      <c r="F44" s="33"/>
      <c r="G44" s="33"/>
      <c r="H44" s="155" t="s">
        <v>17</v>
      </c>
      <c r="I44" s="33"/>
      <c r="J44" s="33"/>
      <c r="K44" s="33"/>
      <c r="L44" s="33"/>
      <c r="M44" s="33"/>
      <c r="N44" s="33"/>
      <c r="O44" s="33"/>
      <c r="P44" s="156"/>
      <c r="Q44" s="33"/>
    </row>
    <row r="45" spans="1:17" ht="14.25">
      <c r="A45" s="273"/>
      <c r="B45" s="33" t="s">
        <v>640</v>
      </c>
      <c r="C45" s="76"/>
      <c r="D45" s="76"/>
      <c r="E45" s="157"/>
      <c r="F45" s="157"/>
      <c r="G45" s="163"/>
      <c r="H45" s="33" t="s">
        <v>22</v>
      </c>
      <c r="I45" s="33"/>
      <c r="J45" s="33"/>
      <c r="K45" s="33"/>
      <c r="L45" s="33"/>
      <c r="M45" s="33"/>
      <c r="N45" s="33"/>
      <c r="O45" s="33"/>
      <c r="P45" s="156"/>
      <c r="Q45" s="33"/>
    </row>
    <row r="46" spans="1:17" ht="17.25" customHeight="1">
      <c r="A46" s="273"/>
      <c r="B46" s="33" t="s">
        <v>640</v>
      </c>
      <c r="C46" s="76"/>
      <c r="D46" s="76"/>
      <c r="E46" s="33"/>
      <c r="F46" s="33"/>
      <c r="G46" s="33"/>
      <c r="H46" s="33" t="s">
        <v>24</v>
      </c>
      <c r="I46" s="33"/>
      <c r="J46" s="33"/>
      <c r="K46" s="33"/>
      <c r="L46" s="33"/>
      <c r="M46" s="33"/>
      <c r="N46" s="33"/>
      <c r="O46" s="33"/>
      <c r="P46" s="156"/>
      <c r="Q46" s="33"/>
    </row>
    <row r="47" spans="1:17" ht="12.75">
      <c r="A47" s="273"/>
      <c r="B47" s="33" t="s">
        <v>640</v>
      </c>
      <c r="C47" s="76"/>
      <c r="D47" s="76"/>
      <c r="E47" s="33"/>
      <c r="F47" s="33"/>
      <c r="G47" s="33"/>
      <c r="H47" s="33" t="s">
        <v>25</v>
      </c>
      <c r="I47" s="33"/>
      <c r="J47" s="33"/>
      <c r="K47" s="33"/>
      <c r="L47" s="33"/>
      <c r="M47" s="33"/>
      <c r="N47" s="33"/>
      <c r="O47" s="33"/>
      <c r="P47" s="84"/>
      <c r="Q47" s="33"/>
    </row>
    <row r="48" spans="1:17" ht="12.75">
      <c r="A48" s="273"/>
      <c r="B48" s="33" t="s">
        <v>78</v>
      </c>
      <c r="C48" s="76"/>
      <c r="D48" s="76"/>
      <c r="E48" s="33"/>
      <c r="F48" s="33"/>
      <c r="G48" s="33"/>
      <c r="H48" s="33" t="s">
        <v>26</v>
      </c>
      <c r="I48" s="33"/>
      <c r="J48" s="33"/>
      <c r="K48" s="33"/>
      <c r="L48" s="33"/>
      <c r="M48" s="33"/>
      <c r="N48" s="33"/>
      <c r="O48" s="33"/>
      <c r="P48" s="156"/>
      <c r="Q48" s="33"/>
    </row>
    <row r="49" spans="1:17" ht="16.5" customHeight="1">
      <c r="A49" s="273"/>
      <c r="B49" s="33" t="s">
        <v>78</v>
      </c>
      <c r="C49" s="76"/>
      <c r="D49" s="76"/>
      <c r="E49" s="135"/>
      <c r="F49" s="129"/>
      <c r="G49" s="33"/>
      <c r="H49" s="33" t="s">
        <v>27</v>
      </c>
      <c r="I49" s="33"/>
      <c r="J49" s="33"/>
      <c r="K49" s="33"/>
      <c r="L49" s="33"/>
      <c r="M49" s="33"/>
      <c r="N49" s="33"/>
      <c r="O49" s="33"/>
      <c r="P49" s="156"/>
      <c r="Q49" s="33"/>
    </row>
    <row r="50" spans="1:17" ht="18" customHeight="1">
      <c r="A50" s="273"/>
      <c r="B50" s="33" t="s">
        <v>78</v>
      </c>
      <c r="C50" s="76"/>
      <c r="D50" s="76"/>
      <c r="E50" s="33"/>
      <c r="F50" s="33"/>
      <c r="G50" s="33"/>
      <c r="H50" s="33" t="s">
        <v>28</v>
      </c>
      <c r="I50" s="33"/>
      <c r="J50" s="33"/>
      <c r="K50" s="33"/>
      <c r="L50" s="33"/>
      <c r="M50" s="33"/>
      <c r="N50" s="33"/>
      <c r="O50" s="33"/>
      <c r="P50" s="156"/>
      <c r="Q50" s="33"/>
    </row>
    <row r="51" spans="1:17" ht="12.75">
      <c r="A51" s="273"/>
      <c r="B51" s="33" t="s">
        <v>1119</v>
      </c>
      <c r="C51" s="76"/>
      <c r="D51" s="76"/>
      <c r="E51" s="33"/>
      <c r="F51" s="33"/>
      <c r="G51" s="33"/>
      <c r="H51" s="33" t="s">
        <v>29</v>
      </c>
      <c r="I51" s="33"/>
      <c r="J51" s="33"/>
      <c r="K51" s="33"/>
      <c r="L51" s="33"/>
      <c r="M51" s="33"/>
      <c r="N51" s="33"/>
      <c r="O51" s="33"/>
      <c r="P51" s="156"/>
      <c r="Q51" s="33"/>
    </row>
    <row r="52" spans="1:17" ht="12.75">
      <c r="A52" s="273"/>
      <c r="B52" s="33" t="s">
        <v>1119</v>
      </c>
      <c r="C52" s="76"/>
      <c r="D52" s="76"/>
      <c r="E52" s="33"/>
      <c r="F52" s="33"/>
      <c r="G52" s="33"/>
      <c r="H52" s="33" t="s">
        <v>30</v>
      </c>
      <c r="I52" s="33"/>
      <c r="J52" s="33"/>
      <c r="K52" s="33"/>
      <c r="L52" s="33"/>
      <c r="M52" s="33"/>
      <c r="N52" s="33"/>
      <c r="O52" s="33"/>
      <c r="P52" s="156"/>
      <c r="Q52" s="33"/>
    </row>
    <row r="53" spans="1:17" ht="12.75">
      <c r="A53" s="273"/>
      <c r="B53" s="33" t="s">
        <v>78</v>
      </c>
      <c r="C53" s="76"/>
      <c r="D53" s="76"/>
      <c r="E53" s="33"/>
      <c r="F53" s="33"/>
      <c r="G53" s="33"/>
      <c r="H53" s="158" t="s">
        <v>34</v>
      </c>
      <c r="I53" s="33"/>
      <c r="J53" s="33"/>
      <c r="K53" s="33"/>
      <c r="L53" s="33"/>
      <c r="M53" s="33"/>
      <c r="N53" s="33"/>
      <c r="O53" s="33"/>
      <c r="P53" s="156"/>
      <c r="Q53" s="33"/>
    </row>
    <row r="54" spans="1:17" ht="12.75">
      <c r="A54" s="273"/>
      <c r="B54" s="33" t="s">
        <v>78</v>
      </c>
      <c r="C54" s="76"/>
      <c r="D54" s="76"/>
      <c r="E54" s="33"/>
      <c r="F54" s="33"/>
      <c r="G54" s="33"/>
      <c r="H54" s="159" t="s">
        <v>35</v>
      </c>
      <c r="I54" s="33"/>
      <c r="J54" s="33"/>
      <c r="K54" s="33"/>
      <c r="L54" s="33"/>
      <c r="M54" s="33"/>
      <c r="N54" s="33"/>
      <c r="O54" s="33"/>
      <c r="P54" s="84"/>
      <c r="Q54" s="33"/>
    </row>
    <row r="55" spans="1:17" ht="18" customHeight="1">
      <c r="A55" s="273"/>
      <c r="B55" s="33" t="s">
        <v>78</v>
      </c>
      <c r="C55" s="76"/>
      <c r="D55" s="76"/>
      <c r="E55" s="33"/>
      <c r="F55" s="33"/>
      <c r="G55" s="33"/>
      <c r="H55" s="159" t="s">
        <v>36</v>
      </c>
      <c r="I55" s="33"/>
      <c r="J55" s="33"/>
      <c r="K55" s="33"/>
      <c r="L55" s="33"/>
      <c r="M55" s="33"/>
      <c r="N55" s="33"/>
      <c r="O55" s="33"/>
      <c r="P55" s="156"/>
      <c r="Q55" s="33"/>
    </row>
    <row r="56" spans="1:17" ht="12.75">
      <c r="A56" s="273"/>
      <c r="B56" s="33" t="s">
        <v>78</v>
      </c>
      <c r="C56" s="76" t="s">
        <v>44</v>
      </c>
      <c r="D56" s="76" t="s">
        <v>19</v>
      </c>
      <c r="E56" s="33"/>
      <c r="F56" s="33" t="s">
        <v>1965</v>
      </c>
      <c r="G56" s="33" t="s">
        <v>1966</v>
      </c>
      <c r="H56" s="159" t="s">
        <v>37</v>
      </c>
      <c r="I56" s="33"/>
      <c r="J56" s="33"/>
      <c r="K56" s="33"/>
      <c r="L56" s="33"/>
      <c r="M56" s="33"/>
      <c r="N56" s="33"/>
      <c r="O56" s="33"/>
      <c r="P56" s="156"/>
      <c r="Q56" s="33"/>
    </row>
    <row r="57" spans="1:17" ht="12.75">
      <c r="A57" s="274"/>
      <c r="B57" s="33" t="s">
        <v>78</v>
      </c>
      <c r="C57" s="76"/>
      <c r="D57" s="76"/>
      <c r="E57" s="33"/>
      <c r="F57" s="33"/>
      <c r="G57" s="33"/>
      <c r="H57" s="159" t="s">
        <v>38</v>
      </c>
      <c r="I57" s="33"/>
      <c r="J57" s="33"/>
      <c r="K57" s="33"/>
      <c r="L57" s="33"/>
      <c r="M57" s="33"/>
      <c r="N57" s="33"/>
      <c r="O57" s="33"/>
      <c r="P57" s="156"/>
      <c r="Q57" s="33"/>
    </row>
    <row r="58" spans="1:17" ht="12.75">
      <c r="A58" s="272">
        <v>45570</v>
      </c>
      <c r="B58" s="33" t="s">
        <v>1774</v>
      </c>
      <c r="C58" s="76"/>
      <c r="D58" s="76"/>
      <c r="E58" s="33"/>
      <c r="F58" s="33"/>
      <c r="G58" s="33"/>
      <c r="H58" s="164" t="s">
        <v>17</v>
      </c>
      <c r="I58" s="33"/>
      <c r="J58" s="33"/>
      <c r="K58" s="33"/>
      <c r="L58" s="33"/>
      <c r="M58" s="33"/>
      <c r="N58" s="33"/>
      <c r="O58" s="33"/>
      <c r="P58" s="33"/>
      <c r="Q58" s="33"/>
    </row>
    <row r="59" spans="1:17" ht="12.75">
      <c r="A59" s="273"/>
      <c r="B59" s="33" t="s">
        <v>1774</v>
      </c>
      <c r="C59" s="76"/>
      <c r="D59" s="76"/>
      <c r="E59" s="33"/>
      <c r="F59" s="33"/>
      <c r="G59" s="33"/>
      <c r="H59" s="156" t="s">
        <v>22</v>
      </c>
      <c r="I59" s="33"/>
      <c r="J59" s="33"/>
      <c r="K59" s="33"/>
      <c r="L59" s="33"/>
      <c r="M59" s="33"/>
      <c r="N59" s="33"/>
      <c r="O59" s="33"/>
      <c r="P59" s="33"/>
      <c r="Q59" s="33"/>
    </row>
    <row r="60" spans="1:17" ht="14.25">
      <c r="A60" s="273"/>
      <c r="B60" s="33" t="s">
        <v>1774</v>
      </c>
      <c r="C60" s="76"/>
      <c r="D60" s="76"/>
      <c r="E60" s="135"/>
      <c r="F60" s="129"/>
      <c r="G60" s="33"/>
      <c r="H60" s="156" t="s">
        <v>24</v>
      </c>
      <c r="I60" s="33"/>
      <c r="J60" s="33"/>
      <c r="K60" s="33"/>
      <c r="L60" s="33"/>
      <c r="M60" s="33"/>
      <c r="N60" s="33"/>
      <c r="O60" s="33"/>
      <c r="P60" s="33"/>
      <c r="Q60" s="33"/>
    </row>
    <row r="61" spans="1:17" ht="19.5" customHeight="1">
      <c r="A61" s="273"/>
      <c r="B61" s="33" t="s">
        <v>1774</v>
      </c>
      <c r="C61" s="76"/>
      <c r="D61" s="76"/>
      <c r="E61" s="33"/>
      <c r="F61" s="33"/>
      <c r="G61" s="33"/>
      <c r="H61" s="156" t="s">
        <v>25</v>
      </c>
      <c r="I61" s="33"/>
      <c r="J61" s="33"/>
      <c r="K61" s="33"/>
      <c r="L61" s="33"/>
      <c r="M61" s="33"/>
      <c r="N61" s="33"/>
      <c r="O61" s="33"/>
      <c r="P61" s="33"/>
      <c r="Q61" s="33"/>
    </row>
    <row r="62" spans="1:17" ht="12.75">
      <c r="A62" s="273"/>
      <c r="B62" s="33" t="s">
        <v>78</v>
      </c>
      <c r="C62" s="76"/>
      <c r="D62" s="76"/>
      <c r="E62" s="33"/>
      <c r="F62" s="33"/>
      <c r="G62" s="33"/>
      <c r="H62" s="156" t="s">
        <v>26</v>
      </c>
      <c r="I62" s="33"/>
      <c r="J62" s="33"/>
      <c r="K62" s="33"/>
      <c r="L62" s="33"/>
      <c r="M62" s="33"/>
      <c r="N62" s="33"/>
      <c r="O62" s="33"/>
      <c r="P62" s="33"/>
      <c r="Q62" s="33"/>
    </row>
    <row r="63" spans="1:17" ht="12.75">
      <c r="A63" s="273"/>
      <c r="B63" s="33" t="s">
        <v>78</v>
      </c>
      <c r="C63" s="76"/>
      <c r="D63" s="76"/>
      <c r="E63" s="33"/>
      <c r="F63" s="33"/>
      <c r="G63" s="33"/>
      <c r="H63" s="156" t="s">
        <v>27</v>
      </c>
      <c r="I63" s="33"/>
      <c r="J63" s="33"/>
      <c r="K63" s="33"/>
      <c r="L63" s="33"/>
      <c r="M63" s="33"/>
      <c r="N63" s="33"/>
      <c r="O63" s="33"/>
      <c r="P63" s="33"/>
      <c r="Q63" s="33"/>
    </row>
    <row r="64" spans="1:17" ht="21" customHeight="1">
      <c r="A64" s="273"/>
      <c r="B64" s="33" t="s">
        <v>78</v>
      </c>
      <c r="C64" s="76" t="s">
        <v>41</v>
      </c>
      <c r="D64" s="76" t="s">
        <v>19</v>
      </c>
      <c r="E64" s="33"/>
      <c r="F64" s="33" t="s">
        <v>1967</v>
      </c>
      <c r="G64" s="33" t="s">
        <v>1968</v>
      </c>
      <c r="H64" s="156" t="s">
        <v>28</v>
      </c>
      <c r="I64" s="33"/>
      <c r="J64" s="33"/>
      <c r="K64" s="33"/>
      <c r="L64" s="33"/>
      <c r="M64" s="33"/>
      <c r="N64" s="33"/>
      <c r="O64" s="33"/>
      <c r="P64" s="33"/>
      <c r="Q64" s="33"/>
    </row>
    <row r="65" spans="1:17" ht="20.25" customHeight="1">
      <c r="A65" s="273"/>
      <c r="B65" s="33" t="s">
        <v>78</v>
      </c>
      <c r="C65" s="76"/>
      <c r="D65" s="76"/>
      <c r="E65" s="165"/>
      <c r="F65" s="166"/>
      <c r="G65" s="33"/>
      <c r="H65" s="156" t="s">
        <v>29</v>
      </c>
      <c r="I65" s="33"/>
      <c r="J65" s="33"/>
      <c r="K65" s="33"/>
      <c r="L65" s="33"/>
      <c r="M65" s="33"/>
      <c r="N65" s="33"/>
      <c r="O65" s="33"/>
      <c r="P65" s="84"/>
      <c r="Q65" s="33"/>
    </row>
    <row r="66" spans="1:17" ht="12.75">
      <c r="A66" s="273"/>
      <c r="B66" s="33" t="s">
        <v>78</v>
      </c>
      <c r="C66" s="76"/>
      <c r="D66" s="76"/>
      <c r="E66" s="33"/>
      <c r="F66" s="33"/>
      <c r="G66" s="33"/>
      <c r="H66" s="156" t="s">
        <v>30</v>
      </c>
      <c r="I66" s="33"/>
      <c r="J66" s="33"/>
      <c r="K66" s="33"/>
      <c r="L66" s="33"/>
      <c r="M66" s="33"/>
      <c r="N66" s="33"/>
      <c r="O66" s="33"/>
      <c r="P66" s="156"/>
      <c r="Q66" s="33"/>
    </row>
    <row r="67" spans="1:17" ht="12.75">
      <c r="A67" s="273"/>
      <c r="B67" s="33" t="s">
        <v>78</v>
      </c>
      <c r="C67" s="76"/>
      <c r="D67" s="76"/>
      <c r="E67" s="33"/>
      <c r="F67" s="33"/>
      <c r="G67" s="33"/>
      <c r="H67" s="167" t="s">
        <v>34</v>
      </c>
      <c r="I67" s="33"/>
      <c r="J67" s="33"/>
      <c r="K67" s="33"/>
      <c r="L67" s="33"/>
      <c r="M67" s="33"/>
      <c r="N67" s="33"/>
      <c r="O67" s="33"/>
      <c r="P67" s="156"/>
      <c r="Q67" s="33"/>
    </row>
    <row r="68" spans="1:17" ht="12.75">
      <c r="A68" s="273"/>
      <c r="B68" s="33" t="s">
        <v>78</v>
      </c>
      <c r="C68" s="76"/>
      <c r="D68" s="76"/>
      <c r="E68" s="33"/>
      <c r="F68" s="33"/>
      <c r="G68" s="33"/>
      <c r="H68" s="167" t="s">
        <v>35</v>
      </c>
      <c r="I68" s="33"/>
      <c r="J68" s="33"/>
      <c r="K68" s="33"/>
      <c r="L68" s="33"/>
      <c r="M68" s="33"/>
      <c r="N68" s="33"/>
      <c r="O68" s="33"/>
      <c r="P68" s="156"/>
      <c r="Q68" s="33"/>
    </row>
    <row r="69" spans="1:17" ht="12.75">
      <c r="A69" s="273"/>
      <c r="B69" s="33" t="s">
        <v>78</v>
      </c>
      <c r="C69" s="76"/>
      <c r="D69" s="76"/>
      <c r="E69" s="33"/>
      <c r="F69" s="33"/>
      <c r="G69" s="33"/>
      <c r="H69" s="167" t="s">
        <v>36</v>
      </c>
      <c r="I69" s="33"/>
      <c r="J69" s="33"/>
      <c r="K69" s="33"/>
      <c r="L69" s="33"/>
      <c r="M69" s="33"/>
      <c r="N69" s="33"/>
      <c r="O69" s="33"/>
      <c r="P69" s="156"/>
      <c r="Q69" s="33"/>
    </row>
    <row r="70" spans="1:17" ht="12.75">
      <c r="A70" s="273"/>
      <c r="B70" s="33" t="s">
        <v>78</v>
      </c>
      <c r="C70" s="76"/>
      <c r="D70" s="76"/>
      <c r="E70" s="33"/>
      <c r="F70" s="33"/>
      <c r="G70" s="33"/>
      <c r="H70" s="167" t="s">
        <v>37</v>
      </c>
      <c r="I70" s="33"/>
      <c r="J70" s="33"/>
      <c r="K70" s="33"/>
      <c r="L70" s="33"/>
      <c r="M70" s="33"/>
      <c r="N70" s="33"/>
      <c r="O70" s="33"/>
      <c r="P70" s="156"/>
      <c r="Q70" s="33"/>
    </row>
    <row r="71" spans="1:17" ht="12.75">
      <c r="A71" s="274"/>
      <c r="B71" s="33" t="s">
        <v>78</v>
      </c>
      <c r="C71" s="76"/>
      <c r="D71" s="76"/>
      <c r="E71" s="33"/>
      <c r="F71" s="33"/>
      <c r="G71" s="33"/>
      <c r="H71" s="156" t="s">
        <v>38</v>
      </c>
      <c r="I71" s="33"/>
      <c r="J71" s="33"/>
      <c r="K71" s="33"/>
      <c r="L71" s="33"/>
      <c r="M71" s="33"/>
      <c r="N71" s="33"/>
      <c r="O71" s="33"/>
      <c r="P71" s="156"/>
      <c r="Q71" s="33"/>
    </row>
    <row r="72" spans="1:17" ht="12.75">
      <c r="A72" s="272">
        <v>45571</v>
      </c>
      <c r="B72" s="33" t="s">
        <v>78</v>
      </c>
      <c r="C72" s="76"/>
      <c r="D72" s="76"/>
      <c r="E72" s="33"/>
      <c r="F72" s="33"/>
      <c r="G72" s="33"/>
      <c r="H72" s="164" t="s">
        <v>17</v>
      </c>
      <c r="I72" s="33"/>
      <c r="J72" s="33"/>
      <c r="K72" s="33"/>
      <c r="L72" s="33"/>
      <c r="M72" s="33"/>
      <c r="N72" s="33"/>
      <c r="O72" s="33"/>
      <c r="P72" s="33"/>
      <c r="Q72" s="33"/>
    </row>
    <row r="73" spans="1:17" ht="12.75">
      <c r="A73" s="273"/>
      <c r="B73" s="33" t="s">
        <v>78</v>
      </c>
      <c r="C73" s="76"/>
      <c r="D73" s="76"/>
      <c r="E73" s="33"/>
      <c r="F73" s="33"/>
      <c r="G73" s="33"/>
      <c r="H73" s="156" t="s">
        <v>22</v>
      </c>
      <c r="I73" s="33"/>
      <c r="J73" s="33"/>
      <c r="K73" s="33"/>
      <c r="L73" s="33"/>
      <c r="M73" s="33"/>
      <c r="N73" s="33"/>
      <c r="O73" s="33"/>
      <c r="P73" s="33"/>
      <c r="Q73" s="33"/>
    </row>
    <row r="74" spans="1:17" ht="12.75">
      <c r="A74" s="273"/>
      <c r="B74" s="33" t="s">
        <v>78</v>
      </c>
      <c r="C74" s="76"/>
      <c r="D74" s="76"/>
      <c r="E74" s="33"/>
      <c r="F74" s="33"/>
      <c r="G74" s="33"/>
      <c r="H74" s="156" t="s">
        <v>24</v>
      </c>
      <c r="I74" s="33"/>
      <c r="J74" s="33"/>
      <c r="K74" s="33"/>
      <c r="L74" s="33"/>
      <c r="M74" s="33"/>
      <c r="N74" s="33"/>
      <c r="O74" s="33"/>
      <c r="P74" s="33"/>
      <c r="Q74" s="33"/>
    </row>
    <row r="75" spans="1:17" ht="12.75">
      <c r="A75" s="273"/>
      <c r="B75" s="33" t="s">
        <v>78</v>
      </c>
      <c r="C75" s="76"/>
      <c r="D75" s="76"/>
      <c r="E75" s="33"/>
      <c r="F75" s="33"/>
      <c r="G75" s="33"/>
      <c r="H75" s="156" t="s">
        <v>25</v>
      </c>
      <c r="I75" s="33"/>
      <c r="J75" s="33"/>
      <c r="K75" s="33"/>
      <c r="L75" s="33"/>
      <c r="M75" s="33"/>
      <c r="N75" s="33"/>
      <c r="O75" s="33"/>
      <c r="P75" s="33"/>
      <c r="Q75" s="33"/>
    </row>
    <row r="76" spans="1:17" ht="12.75">
      <c r="A76" s="273"/>
      <c r="B76" s="33" t="s">
        <v>78</v>
      </c>
      <c r="C76" s="76"/>
      <c r="D76" s="76"/>
      <c r="E76" s="33"/>
      <c r="F76" s="33"/>
      <c r="G76" s="33"/>
      <c r="H76" s="156" t="s">
        <v>26</v>
      </c>
      <c r="I76" s="33"/>
      <c r="J76" s="33"/>
      <c r="K76" s="33"/>
      <c r="L76" s="33"/>
      <c r="M76" s="33"/>
      <c r="N76" s="33"/>
      <c r="O76" s="33"/>
      <c r="P76" s="33"/>
      <c r="Q76" s="33"/>
    </row>
    <row r="77" spans="1:17" ht="17.25" customHeight="1">
      <c r="A77" s="273"/>
      <c r="B77" s="33" t="s">
        <v>522</v>
      </c>
      <c r="C77" s="76"/>
      <c r="D77" s="76"/>
      <c r="E77" s="33"/>
      <c r="F77" s="33"/>
      <c r="G77" s="33"/>
      <c r="H77" s="156" t="s">
        <v>27</v>
      </c>
      <c r="I77" s="33"/>
      <c r="J77" s="33"/>
      <c r="K77" s="33"/>
      <c r="L77" s="33"/>
      <c r="M77" s="33"/>
      <c r="N77" s="33"/>
      <c r="O77" s="33"/>
      <c r="P77" s="33"/>
      <c r="Q77" s="33"/>
    </row>
    <row r="78" spans="1:17" ht="12.75">
      <c r="A78" s="273"/>
      <c r="B78" s="33" t="s">
        <v>522</v>
      </c>
      <c r="C78" s="76"/>
      <c r="D78" s="76"/>
      <c r="E78" s="33"/>
      <c r="F78" s="33"/>
      <c r="G78" s="33"/>
      <c r="H78" s="156" t="s">
        <v>28</v>
      </c>
      <c r="I78" s="33"/>
      <c r="J78" s="33"/>
      <c r="K78" s="33"/>
      <c r="L78" s="33"/>
      <c r="M78" s="33"/>
      <c r="N78" s="33"/>
      <c r="O78" s="33"/>
      <c r="P78" s="33"/>
      <c r="Q78" s="33"/>
    </row>
    <row r="79" spans="1:17" ht="12.75">
      <c r="A79" s="273"/>
      <c r="B79" s="33" t="s">
        <v>522</v>
      </c>
      <c r="C79" s="76"/>
      <c r="D79" s="76"/>
      <c r="E79" s="33"/>
      <c r="F79" s="33"/>
      <c r="G79" s="33"/>
      <c r="H79" s="156" t="s">
        <v>29</v>
      </c>
      <c r="I79" s="33"/>
      <c r="J79" s="33"/>
      <c r="K79" s="33"/>
      <c r="L79" s="33"/>
      <c r="M79" s="33"/>
      <c r="N79" s="33"/>
      <c r="O79" s="33"/>
      <c r="P79" s="33"/>
      <c r="Q79" s="33"/>
    </row>
    <row r="80" spans="1:17" ht="12.75">
      <c r="A80" s="273"/>
      <c r="B80" s="33" t="s">
        <v>522</v>
      </c>
      <c r="C80" s="76"/>
      <c r="D80" s="76"/>
      <c r="E80" s="33"/>
      <c r="F80" s="33"/>
      <c r="G80" s="33"/>
      <c r="H80" s="156" t="s">
        <v>30</v>
      </c>
      <c r="I80" s="33"/>
      <c r="J80" s="33"/>
      <c r="K80" s="33"/>
      <c r="L80" s="33"/>
      <c r="M80" s="33"/>
      <c r="N80" s="33"/>
      <c r="O80" s="33"/>
      <c r="P80" s="33"/>
      <c r="Q80" s="33"/>
    </row>
    <row r="81" spans="1:17" ht="12.75">
      <c r="A81" s="273"/>
      <c r="B81" s="33" t="s">
        <v>78</v>
      </c>
      <c r="C81" s="76"/>
      <c r="D81" s="76"/>
      <c r="E81" s="33"/>
      <c r="F81" s="33"/>
      <c r="G81" s="33"/>
      <c r="H81" s="167" t="s">
        <v>34</v>
      </c>
      <c r="I81" s="33"/>
      <c r="J81" s="33"/>
      <c r="K81" s="33"/>
      <c r="L81" s="33"/>
      <c r="M81" s="33"/>
      <c r="N81" s="33"/>
      <c r="O81" s="33"/>
      <c r="P81" s="33"/>
      <c r="Q81" s="33"/>
    </row>
    <row r="82" spans="1:17" ht="12.75">
      <c r="A82" s="273"/>
      <c r="B82" s="33" t="s">
        <v>78</v>
      </c>
      <c r="C82" s="76"/>
      <c r="D82" s="76"/>
      <c r="E82" s="33"/>
      <c r="F82" s="33"/>
      <c r="G82" s="33"/>
      <c r="H82" s="167" t="s">
        <v>35</v>
      </c>
      <c r="I82" s="33"/>
      <c r="J82" s="33"/>
      <c r="K82" s="33"/>
      <c r="L82" s="33"/>
      <c r="M82" s="33"/>
      <c r="N82" s="33"/>
      <c r="O82" s="33"/>
      <c r="P82" s="33"/>
      <c r="Q82" s="33"/>
    </row>
    <row r="83" spans="1:17" ht="17.25" customHeight="1">
      <c r="A83" s="273"/>
      <c r="B83" s="33" t="s">
        <v>78</v>
      </c>
      <c r="C83" s="76"/>
      <c r="D83" s="76"/>
      <c r="E83" s="33"/>
      <c r="F83" s="33"/>
      <c r="G83" s="33"/>
      <c r="H83" s="167" t="s">
        <v>36</v>
      </c>
      <c r="I83" s="33"/>
      <c r="J83" s="33"/>
      <c r="K83" s="33"/>
      <c r="L83" s="33"/>
      <c r="M83" s="33"/>
      <c r="N83" s="33"/>
      <c r="O83" s="33"/>
      <c r="P83" s="33"/>
      <c r="Q83" s="33"/>
    </row>
    <row r="84" spans="1:17" ht="18.75" customHeight="1">
      <c r="A84" s="273"/>
      <c r="B84" s="33" t="s">
        <v>78</v>
      </c>
      <c r="C84" s="76" t="s">
        <v>41</v>
      </c>
      <c r="D84" s="76" t="s">
        <v>19</v>
      </c>
      <c r="E84" s="135"/>
      <c r="F84" s="33"/>
      <c r="G84" s="33" t="s">
        <v>1969</v>
      </c>
      <c r="H84" s="167" t="s">
        <v>37</v>
      </c>
      <c r="I84" s="33"/>
      <c r="J84" s="33"/>
      <c r="K84" s="33"/>
      <c r="L84" s="33"/>
      <c r="M84" s="33"/>
      <c r="N84" s="33"/>
      <c r="O84" s="33"/>
      <c r="P84" s="33"/>
      <c r="Q84" s="33"/>
    </row>
    <row r="85" spans="1:17" ht="12.75">
      <c r="A85" s="274"/>
      <c r="B85" s="33" t="s">
        <v>78</v>
      </c>
      <c r="C85" s="76"/>
      <c r="D85" s="76"/>
      <c r="E85" s="33"/>
      <c r="F85" s="33"/>
      <c r="G85" s="33"/>
      <c r="H85" s="156" t="s">
        <v>38</v>
      </c>
      <c r="I85" s="33"/>
      <c r="J85" s="33"/>
      <c r="K85" s="33"/>
      <c r="L85" s="33"/>
      <c r="M85" s="33"/>
      <c r="N85" s="33"/>
      <c r="O85" s="33"/>
      <c r="P85" s="33"/>
      <c r="Q85" s="33"/>
    </row>
    <row r="86" spans="1:17" ht="12.75">
      <c r="A86" s="272">
        <v>45572</v>
      </c>
      <c r="B86" s="33" t="s">
        <v>640</v>
      </c>
      <c r="C86" s="76"/>
      <c r="D86" s="76"/>
      <c r="E86" s="33"/>
      <c r="F86" s="33"/>
      <c r="G86" s="33"/>
      <c r="H86" s="164" t="s">
        <v>17</v>
      </c>
      <c r="I86" s="33"/>
      <c r="J86" s="33"/>
      <c r="K86" s="33"/>
      <c r="L86" s="33"/>
      <c r="M86" s="33"/>
      <c r="N86" s="33"/>
      <c r="O86" s="33"/>
      <c r="P86" s="33"/>
      <c r="Q86" s="33"/>
    </row>
    <row r="87" spans="1:17" ht="12.75">
      <c r="A87" s="273"/>
      <c r="B87" s="33" t="s">
        <v>640</v>
      </c>
      <c r="C87" s="76"/>
      <c r="D87" s="76"/>
      <c r="E87" s="33"/>
      <c r="F87" s="33"/>
      <c r="G87" s="33"/>
      <c r="H87" s="156" t="s">
        <v>22</v>
      </c>
      <c r="I87" s="33"/>
      <c r="J87" s="33"/>
      <c r="K87" s="33"/>
      <c r="L87" s="33"/>
      <c r="M87" s="33"/>
      <c r="N87" s="33"/>
      <c r="O87" s="33"/>
      <c r="P87" s="33"/>
      <c r="Q87" s="33"/>
    </row>
    <row r="88" spans="1:17" ht="12.75">
      <c r="A88" s="273"/>
      <c r="B88" s="33" t="s">
        <v>640</v>
      </c>
      <c r="C88" s="76"/>
      <c r="D88" s="76"/>
      <c r="E88" s="33"/>
      <c r="F88" s="33"/>
      <c r="G88" s="33"/>
      <c r="H88" s="156" t="s">
        <v>24</v>
      </c>
      <c r="I88" s="33"/>
      <c r="J88" s="33"/>
      <c r="K88" s="33"/>
      <c r="L88" s="33"/>
      <c r="M88" s="33"/>
      <c r="N88" s="33"/>
      <c r="O88" s="33"/>
      <c r="P88" s="33"/>
      <c r="Q88" s="33"/>
    </row>
    <row r="89" spans="1:17" ht="12.75">
      <c r="A89" s="273"/>
      <c r="B89" s="33" t="s">
        <v>640</v>
      </c>
      <c r="C89" s="76"/>
      <c r="D89" s="76"/>
      <c r="E89" s="33"/>
      <c r="F89" s="33"/>
      <c r="G89" s="33"/>
      <c r="H89" s="156" t="s">
        <v>25</v>
      </c>
      <c r="I89" s="33"/>
      <c r="J89" s="33"/>
      <c r="K89" s="33"/>
      <c r="L89" s="33"/>
      <c r="M89" s="33"/>
      <c r="N89" s="33"/>
      <c r="O89" s="33"/>
      <c r="P89" s="33"/>
      <c r="Q89" s="33"/>
    </row>
    <row r="90" spans="1:17" ht="12.75">
      <c r="A90" s="273"/>
      <c r="B90" s="33" t="s">
        <v>1774</v>
      </c>
      <c r="C90" s="76"/>
      <c r="D90" s="76"/>
      <c r="E90" s="33"/>
      <c r="F90" s="33"/>
      <c r="G90" s="33"/>
      <c r="H90" s="156" t="s">
        <v>26</v>
      </c>
      <c r="I90" s="33"/>
      <c r="J90" s="33"/>
      <c r="K90" s="33"/>
      <c r="L90" s="33"/>
      <c r="M90" s="33"/>
      <c r="N90" s="33"/>
      <c r="O90" s="33"/>
      <c r="P90" s="33"/>
      <c r="Q90" s="33"/>
    </row>
    <row r="91" spans="1:17" ht="12.75">
      <c r="A91" s="273"/>
      <c r="B91" s="33" t="s">
        <v>1774</v>
      </c>
      <c r="C91" s="76"/>
      <c r="D91" s="76"/>
      <c r="E91" s="33"/>
      <c r="F91" s="33"/>
      <c r="G91" s="33"/>
      <c r="H91" s="156" t="s">
        <v>27</v>
      </c>
      <c r="I91" s="33"/>
      <c r="J91" s="33"/>
      <c r="K91" s="33"/>
      <c r="L91" s="33"/>
      <c r="M91" s="33"/>
      <c r="N91" s="33"/>
      <c r="O91" s="33"/>
      <c r="P91" s="33"/>
      <c r="Q91" s="33"/>
    </row>
    <row r="92" spans="1:17" ht="12.75">
      <c r="A92" s="273"/>
      <c r="B92" s="33" t="s">
        <v>1774</v>
      </c>
      <c r="C92" s="76"/>
      <c r="D92" s="76"/>
      <c r="E92" s="33"/>
      <c r="F92" s="33"/>
      <c r="G92" s="33"/>
      <c r="H92" s="156" t="s">
        <v>28</v>
      </c>
      <c r="I92" s="33"/>
      <c r="J92" s="33"/>
      <c r="K92" s="33"/>
      <c r="L92" s="33"/>
      <c r="M92" s="33"/>
      <c r="N92" s="33"/>
      <c r="O92" s="33"/>
      <c r="P92" s="33"/>
      <c r="Q92" s="33"/>
    </row>
    <row r="93" spans="1:17" ht="14.25">
      <c r="A93" s="273"/>
      <c r="B93" s="33" t="s">
        <v>1774</v>
      </c>
      <c r="C93" s="76"/>
      <c r="D93" s="76"/>
      <c r="E93" s="33"/>
      <c r="F93" s="157"/>
      <c r="G93" s="157"/>
      <c r="H93" s="156" t="s">
        <v>29</v>
      </c>
      <c r="I93" s="33"/>
      <c r="J93" s="33"/>
      <c r="K93" s="33"/>
      <c r="L93" s="33"/>
      <c r="M93" s="33"/>
      <c r="N93" s="33"/>
      <c r="O93" s="33"/>
      <c r="P93" s="33"/>
      <c r="Q93" s="33"/>
    </row>
    <row r="94" spans="1:17" ht="12.75">
      <c r="A94" s="273"/>
      <c r="B94" s="33" t="s">
        <v>522</v>
      </c>
      <c r="C94" s="76"/>
      <c r="D94" s="76"/>
      <c r="E94" s="33"/>
      <c r="F94" s="33"/>
      <c r="G94" s="33"/>
      <c r="H94" s="156" t="s">
        <v>30</v>
      </c>
      <c r="I94" s="33"/>
      <c r="J94" s="33"/>
      <c r="K94" s="33"/>
      <c r="L94" s="33"/>
      <c r="M94" s="33"/>
      <c r="N94" s="33"/>
      <c r="O94" s="33"/>
      <c r="P94" s="33"/>
      <c r="Q94" s="33"/>
    </row>
    <row r="95" spans="1:17" ht="12.75">
      <c r="A95" s="273"/>
      <c r="B95" s="33" t="s">
        <v>522</v>
      </c>
      <c r="C95" s="76"/>
      <c r="D95" s="76"/>
      <c r="E95" s="33"/>
      <c r="F95" s="33"/>
      <c r="G95" s="33"/>
      <c r="H95" s="167" t="s">
        <v>34</v>
      </c>
      <c r="I95" s="33"/>
      <c r="J95" s="33"/>
      <c r="K95" s="33"/>
      <c r="L95" s="33"/>
      <c r="M95" s="33"/>
      <c r="N95" s="33"/>
      <c r="O95" s="33"/>
      <c r="P95" s="33"/>
      <c r="Q95" s="33"/>
    </row>
    <row r="96" spans="1:17" ht="12.75">
      <c r="A96" s="273"/>
      <c r="B96" s="33" t="s">
        <v>522</v>
      </c>
      <c r="C96" s="76"/>
      <c r="D96" s="76"/>
      <c r="E96" s="33"/>
      <c r="F96" s="33"/>
      <c r="G96" s="33"/>
      <c r="H96" s="167" t="s">
        <v>35</v>
      </c>
      <c r="I96" s="33"/>
      <c r="J96" s="33"/>
      <c r="K96" s="33"/>
      <c r="L96" s="33"/>
      <c r="M96" s="33"/>
      <c r="N96" s="33"/>
      <c r="O96" s="33"/>
      <c r="P96" s="33"/>
      <c r="Q96" s="33"/>
    </row>
    <row r="97" spans="1:17" ht="12.75">
      <c r="A97" s="273"/>
      <c r="B97" s="33" t="s">
        <v>522</v>
      </c>
      <c r="C97" s="76"/>
      <c r="D97" s="76"/>
      <c r="E97" s="33"/>
      <c r="F97" s="33"/>
      <c r="G97" s="33"/>
      <c r="H97" s="167" t="s">
        <v>36</v>
      </c>
      <c r="I97" s="33"/>
      <c r="J97" s="33"/>
      <c r="K97" s="33"/>
      <c r="L97" s="33"/>
      <c r="M97" s="33"/>
      <c r="N97" s="33"/>
      <c r="O97" s="33"/>
      <c r="P97" s="33"/>
      <c r="Q97" s="33"/>
    </row>
    <row r="98" spans="1:17" ht="12.75">
      <c r="A98" s="273"/>
      <c r="B98" s="33" t="s">
        <v>78</v>
      </c>
      <c r="C98" s="76"/>
      <c r="D98" s="76"/>
      <c r="E98" s="33"/>
      <c r="F98" s="33"/>
      <c r="G98" s="33"/>
      <c r="H98" s="167" t="s">
        <v>37</v>
      </c>
      <c r="I98" s="33"/>
      <c r="J98" s="33"/>
      <c r="K98" s="33"/>
      <c r="L98" s="33"/>
      <c r="M98" s="33"/>
      <c r="N98" s="33"/>
      <c r="O98" s="33"/>
      <c r="P98" s="33"/>
      <c r="Q98" s="33"/>
    </row>
    <row r="99" spans="1:17" ht="12.75">
      <c r="A99" s="274"/>
      <c r="B99" s="33" t="s">
        <v>78</v>
      </c>
      <c r="C99" s="76"/>
      <c r="D99" s="76"/>
      <c r="E99" s="33"/>
      <c r="F99" s="33"/>
      <c r="G99" s="33"/>
      <c r="H99" s="156" t="s">
        <v>38</v>
      </c>
      <c r="I99" s="33"/>
      <c r="J99" s="33"/>
      <c r="K99" s="33"/>
      <c r="L99" s="33"/>
      <c r="M99" s="33"/>
      <c r="N99" s="33"/>
      <c r="O99" s="33"/>
      <c r="P99" s="33"/>
      <c r="Q99" s="33"/>
    </row>
    <row r="100" spans="1:17" ht="12.75">
      <c r="A100" s="272">
        <v>45573</v>
      </c>
      <c r="B100" s="33" t="s">
        <v>522</v>
      </c>
      <c r="C100" s="76"/>
      <c r="D100" s="76"/>
      <c r="E100" s="33"/>
      <c r="F100" s="33"/>
      <c r="G100" s="33"/>
      <c r="H100" s="164" t="s">
        <v>17</v>
      </c>
      <c r="I100" s="33"/>
      <c r="J100" s="33"/>
      <c r="K100" s="33"/>
      <c r="L100" s="33"/>
      <c r="M100" s="33"/>
      <c r="N100" s="33"/>
      <c r="O100" s="33"/>
      <c r="P100" s="33"/>
      <c r="Q100" s="33"/>
    </row>
    <row r="101" spans="1:17" ht="21" customHeight="1">
      <c r="A101" s="273"/>
      <c r="B101" s="33" t="s">
        <v>522</v>
      </c>
      <c r="C101" s="76"/>
      <c r="D101" s="76"/>
      <c r="E101" s="33"/>
      <c r="F101" s="33"/>
      <c r="G101" s="33"/>
      <c r="H101" s="156" t="s">
        <v>22</v>
      </c>
      <c r="I101" s="33"/>
      <c r="J101" s="33"/>
      <c r="K101" s="33"/>
      <c r="L101" s="33"/>
      <c r="M101" s="33"/>
      <c r="N101" s="33"/>
      <c r="O101" s="33"/>
      <c r="P101" s="33"/>
      <c r="Q101" s="33"/>
    </row>
    <row r="102" spans="1:17" ht="22.5" customHeight="1">
      <c r="A102" s="273"/>
      <c r="B102" s="33" t="s">
        <v>522</v>
      </c>
      <c r="C102" s="76"/>
      <c r="D102" s="76"/>
      <c r="E102" s="33"/>
      <c r="F102" s="33"/>
      <c r="G102" s="33"/>
      <c r="H102" s="156" t="s">
        <v>24</v>
      </c>
      <c r="I102" s="33"/>
      <c r="J102" s="33"/>
      <c r="K102" s="33"/>
      <c r="L102" s="33"/>
      <c r="M102" s="33"/>
      <c r="N102" s="33"/>
      <c r="O102" s="33"/>
      <c r="P102" s="33"/>
      <c r="Q102" s="33"/>
    </row>
    <row r="103" spans="1:17" ht="14.25">
      <c r="A103" s="273"/>
      <c r="B103" s="33" t="s">
        <v>1774</v>
      </c>
      <c r="C103" s="76"/>
      <c r="D103" s="76"/>
      <c r="E103" s="157"/>
      <c r="F103" s="168"/>
      <c r="G103" s="157"/>
      <c r="H103" s="156" t="s">
        <v>25</v>
      </c>
      <c r="I103" s="33"/>
      <c r="J103" s="33"/>
      <c r="K103" s="33"/>
      <c r="L103" s="33"/>
      <c r="M103" s="33"/>
      <c r="N103" s="33"/>
      <c r="O103" s="33"/>
      <c r="P103" s="33"/>
      <c r="Q103" s="33"/>
    </row>
    <row r="104" spans="1:17" ht="12.75">
      <c r="A104" s="273"/>
      <c r="B104" s="33" t="s">
        <v>1774</v>
      </c>
      <c r="C104" s="76"/>
      <c r="D104" s="76"/>
      <c r="E104" s="33"/>
      <c r="F104" s="33"/>
      <c r="G104" s="33"/>
      <c r="H104" s="156" t="s">
        <v>26</v>
      </c>
      <c r="I104" s="33"/>
      <c r="J104" s="33"/>
      <c r="K104" s="33"/>
      <c r="L104" s="33"/>
      <c r="M104" s="33"/>
      <c r="N104" s="33"/>
      <c r="O104" s="33"/>
      <c r="P104" s="33"/>
      <c r="Q104" s="33"/>
    </row>
    <row r="105" spans="1:17" ht="12.75">
      <c r="A105" s="273"/>
      <c r="B105" s="33" t="s">
        <v>1774</v>
      </c>
      <c r="C105" s="76"/>
      <c r="D105" s="76"/>
      <c r="E105" s="33"/>
      <c r="F105" s="33"/>
      <c r="G105" s="33"/>
      <c r="H105" s="156" t="s">
        <v>27</v>
      </c>
      <c r="I105" s="33"/>
      <c r="J105" s="33"/>
      <c r="K105" s="33"/>
      <c r="L105" s="33"/>
      <c r="M105" s="33"/>
      <c r="N105" s="33"/>
      <c r="O105" s="33"/>
      <c r="P105" s="33"/>
      <c r="Q105" s="33"/>
    </row>
    <row r="106" spans="1:17" ht="12.75">
      <c r="A106" s="273"/>
      <c r="B106" s="33" t="s">
        <v>1774</v>
      </c>
      <c r="C106" s="76"/>
      <c r="D106" s="76"/>
      <c r="E106" s="33"/>
      <c r="F106" s="33"/>
      <c r="G106" s="33"/>
      <c r="H106" s="156" t="s">
        <v>28</v>
      </c>
      <c r="I106" s="33"/>
      <c r="J106" s="33"/>
      <c r="K106" s="33"/>
      <c r="L106" s="33"/>
      <c r="M106" s="33"/>
      <c r="N106" s="33"/>
      <c r="O106" s="33"/>
      <c r="P106" s="33"/>
      <c r="Q106" s="33"/>
    </row>
    <row r="107" spans="1:17" ht="12.75">
      <c r="A107" s="273"/>
      <c r="B107" s="33" t="s">
        <v>1774</v>
      </c>
      <c r="C107" s="76"/>
      <c r="D107" s="76"/>
      <c r="E107" s="33"/>
      <c r="F107" s="33"/>
      <c r="G107" s="33"/>
      <c r="H107" s="156" t="s">
        <v>29</v>
      </c>
      <c r="I107" s="33"/>
      <c r="J107" s="33"/>
      <c r="K107" s="33"/>
      <c r="L107" s="33"/>
      <c r="M107" s="33"/>
      <c r="N107" s="33"/>
      <c r="O107" s="33"/>
      <c r="P107" s="33"/>
      <c r="Q107" s="33"/>
    </row>
    <row r="108" spans="1:17" ht="12.75">
      <c r="A108" s="273"/>
      <c r="B108" s="33" t="s">
        <v>78</v>
      </c>
      <c r="C108" s="76"/>
      <c r="D108" s="76"/>
      <c r="E108" s="33"/>
      <c r="F108" s="33"/>
      <c r="G108" s="33"/>
      <c r="H108" s="156" t="s">
        <v>30</v>
      </c>
      <c r="I108" s="33"/>
      <c r="J108" s="33"/>
      <c r="K108" s="33"/>
      <c r="L108" s="33"/>
      <c r="M108" s="33"/>
      <c r="N108" s="33"/>
      <c r="O108" s="33"/>
      <c r="P108" s="33"/>
      <c r="Q108" s="33"/>
    </row>
    <row r="109" spans="1:17" ht="12.75">
      <c r="A109" s="273"/>
      <c r="B109" s="33" t="s">
        <v>78</v>
      </c>
      <c r="C109" s="76"/>
      <c r="D109" s="76"/>
      <c r="E109" s="33"/>
      <c r="F109" s="33"/>
      <c r="G109" s="33"/>
      <c r="H109" s="167" t="s">
        <v>34</v>
      </c>
      <c r="I109" s="33"/>
      <c r="J109" s="33"/>
      <c r="K109" s="33"/>
      <c r="L109" s="33"/>
      <c r="M109" s="33"/>
      <c r="N109" s="33"/>
      <c r="O109" s="33"/>
      <c r="P109" s="33"/>
      <c r="Q109" s="33"/>
    </row>
    <row r="110" spans="1:17" ht="12.75">
      <c r="A110" s="273"/>
      <c r="B110" s="33" t="s">
        <v>522</v>
      </c>
      <c r="C110" s="76"/>
      <c r="D110" s="76"/>
      <c r="E110" s="33"/>
      <c r="F110" s="33"/>
      <c r="G110" s="33"/>
      <c r="H110" s="167" t="s">
        <v>35</v>
      </c>
      <c r="I110" s="33"/>
      <c r="J110" s="33"/>
      <c r="K110" s="33"/>
      <c r="L110" s="33"/>
      <c r="M110" s="33"/>
      <c r="N110" s="33"/>
      <c r="O110" s="33"/>
      <c r="P110" s="33"/>
      <c r="Q110" s="33"/>
    </row>
    <row r="111" spans="1:17" ht="12.75">
      <c r="A111" s="273"/>
      <c r="B111" s="33" t="s">
        <v>522</v>
      </c>
      <c r="C111" s="76" t="s">
        <v>41</v>
      </c>
      <c r="D111" s="76" t="s">
        <v>19</v>
      </c>
      <c r="E111" s="33"/>
      <c r="F111" s="33"/>
      <c r="G111" s="33" t="s">
        <v>1970</v>
      </c>
      <c r="H111" s="167" t="s">
        <v>36</v>
      </c>
      <c r="I111" s="33"/>
      <c r="J111" s="33"/>
      <c r="K111" s="33"/>
      <c r="L111" s="33"/>
      <c r="M111" s="33"/>
      <c r="N111" s="33"/>
      <c r="O111" s="33"/>
      <c r="P111" s="33"/>
      <c r="Q111" s="33"/>
    </row>
    <row r="112" spans="1:17" ht="12.75">
      <c r="A112" s="273"/>
      <c r="B112" s="33" t="s">
        <v>522</v>
      </c>
      <c r="C112" s="76"/>
      <c r="D112" s="76"/>
      <c r="E112" s="33"/>
      <c r="F112" s="33"/>
      <c r="G112" s="33"/>
      <c r="H112" s="167" t="s">
        <v>37</v>
      </c>
      <c r="I112" s="33"/>
      <c r="J112" s="33"/>
      <c r="K112" s="33"/>
      <c r="L112" s="33"/>
      <c r="M112" s="33"/>
      <c r="N112" s="33"/>
      <c r="O112" s="33"/>
      <c r="P112" s="33"/>
      <c r="Q112" s="33"/>
    </row>
    <row r="113" spans="1:27" ht="12.75">
      <c r="A113" s="274"/>
      <c r="B113" s="33" t="s">
        <v>522</v>
      </c>
      <c r="C113" s="76"/>
      <c r="D113" s="76"/>
      <c r="E113" s="33"/>
      <c r="F113" s="33"/>
      <c r="G113" s="33"/>
      <c r="H113" s="156" t="s">
        <v>38</v>
      </c>
      <c r="I113" s="33"/>
      <c r="J113" s="33"/>
      <c r="K113" s="33"/>
      <c r="L113" s="33"/>
      <c r="M113" s="33"/>
      <c r="N113" s="33"/>
      <c r="O113" s="33"/>
      <c r="P113" s="33"/>
      <c r="Q113" s="33"/>
    </row>
    <row r="114" spans="1:27" ht="12.75">
      <c r="A114" s="272">
        <v>45574</v>
      </c>
      <c r="B114" s="33" t="s">
        <v>640</v>
      </c>
      <c r="C114" s="76"/>
      <c r="D114" s="76"/>
      <c r="E114" s="33"/>
      <c r="F114" s="33"/>
      <c r="G114" s="33"/>
      <c r="H114" s="164" t="s">
        <v>17</v>
      </c>
      <c r="I114" s="33"/>
      <c r="J114" s="33"/>
      <c r="K114" s="33"/>
      <c r="L114" s="33"/>
      <c r="M114" s="33"/>
      <c r="N114" s="33"/>
      <c r="O114" s="33"/>
      <c r="P114" s="33"/>
      <c r="Q114" s="33"/>
    </row>
    <row r="115" spans="1:27" ht="21.75" customHeight="1">
      <c r="A115" s="273"/>
      <c r="B115" s="33" t="s">
        <v>640</v>
      </c>
      <c r="C115" s="76"/>
      <c r="D115" s="76"/>
      <c r="E115" s="33"/>
      <c r="F115" s="33"/>
      <c r="G115" s="33"/>
      <c r="H115" s="156" t="s">
        <v>22</v>
      </c>
      <c r="I115" s="33"/>
      <c r="J115" s="33"/>
      <c r="K115" s="33"/>
      <c r="L115" s="33"/>
      <c r="M115" s="33"/>
      <c r="N115" s="33"/>
      <c r="O115" s="33"/>
      <c r="P115" s="33"/>
      <c r="Q115" s="33"/>
    </row>
    <row r="116" spans="1:27" ht="12.75">
      <c r="A116" s="273"/>
      <c r="B116" s="33" t="s">
        <v>640</v>
      </c>
      <c r="C116" s="76"/>
      <c r="D116" s="76"/>
      <c r="E116" s="33"/>
      <c r="F116" s="33"/>
      <c r="G116" s="33"/>
      <c r="H116" s="156" t="s">
        <v>24</v>
      </c>
      <c r="I116" s="33"/>
      <c r="J116" s="33"/>
      <c r="K116" s="33"/>
      <c r="L116" s="33"/>
      <c r="M116" s="33"/>
      <c r="N116" s="33"/>
      <c r="O116" s="33"/>
      <c r="P116" s="33"/>
      <c r="Q116" s="33"/>
    </row>
    <row r="117" spans="1:27" ht="12.75">
      <c r="A117" s="273"/>
      <c r="B117" s="33" t="s">
        <v>640</v>
      </c>
      <c r="C117" s="76"/>
      <c r="D117" s="76"/>
      <c r="E117" s="33"/>
      <c r="F117" s="33"/>
      <c r="G117" s="33"/>
      <c r="H117" s="156" t="s">
        <v>25</v>
      </c>
      <c r="I117" s="33"/>
      <c r="J117" s="33"/>
      <c r="K117" s="33"/>
      <c r="L117" s="33"/>
      <c r="M117" s="33"/>
      <c r="N117" s="33"/>
      <c r="O117" s="33"/>
      <c r="P117" s="33"/>
      <c r="Q117" s="33"/>
    </row>
    <row r="118" spans="1:27" ht="12.75">
      <c r="A118" s="273"/>
      <c r="B118" s="33" t="s">
        <v>1774</v>
      </c>
      <c r="C118" s="76"/>
      <c r="D118" s="76"/>
      <c r="E118" s="33"/>
      <c r="F118" s="33"/>
      <c r="G118" s="33"/>
      <c r="H118" s="156" t="s">
        <v>26</v>
      </c>
      <c r="I118" s="33"/>
      <c r="J118" s="33"/>
      <c r="K118" s="33"/>
      <c r="L118" s="33"/>
      <c r="M118" s="33"/>
      <c r="N118" s="33"/>
      <c r="O118" s="33"/>
      <c r="P118" s="33"/>
      <c r="Q118" s="33"/>
    </row>
    <row r="119" spans="1:27" ht="12.75">
      <c r="A119" s="273"/>
      <c r="B119" s="33" t="s">
        <v>1774</v>
      </c>
      <c r="C119" s="76"/>
      <c r="D119" s="76"/>
      <c r="E119" s="33"/>
      <c r="F119" s="33"/>
      <c r="G119" s="33"/>
      <c r="H119" s="156" t="s">
        <v>27</v>
      </c>
      <c r="I119" s="33"/>
      <c r="J119" s="33"/>
      <c r="K119" s="33"/>
      <c r="L119" s="33"/>
      <c r="M119" s="33"/>
      <c r="N119" s="33"/>
      <c r="O119" s="33"/>
      <c r="P119" s="33"/>
      <c r="Q119" s="33"/>
    </row>
    <row r="120" spans="1:27" ht="12.75">
      <c r="A120" s="273"/>
      <c r="B120" s="33" t="s">
        <v>1774</v>
      </c>
      <c r="C120" s="76"/>
      <c r="D120" s="76"/>
      <c r="E120" s="33"/>
      <c r="F120" s="33"/>
      <c r="G120" s="33"/>
      <c r="H120" s="156" t="s">
        <v>28</v>
      </c>
      <c r="I120" s="33"/>
      <c r="J120" s="33"/>
      <c r="K120" s="33"/>
      <c r="L120" s="33"/>
      <c r="M120" s="33"/>
      <c r="N120" s="33"/>
      <c r="O120" s="33"/>
      <c r="P120" s="33"/>
      <c r="Q120" s="33"/>
    </row>
    <row r="121" spans="1:27" ht="12.75">
      <c r="A121" s="273"/>
      <c r="B121" s="33" t="s">
        <v>78</v>
      </c>
      <c r="C121" s="76"/>
      <c r="D121" s="76"/>
      <c r="E121" s="169"/>
      <c r="F121" s="169"/>
      <c r="G121" s="169"/>
      <c r="H121" s="156" t="s">
        <v>29</v>
      </c>
      <c r="I121" s="169"/>
      <c r="J121" s="169"/>
      <c r="K121" s="169"/>
      <c r="L121" s="169"/>
      <c r="M121" s="33"/>
      <c r="N121" s="169"/>
      <c r="O121" s="169"/>
      <c r="P121" s="169"/>
      <c r="Q121" s="169"/>
      <c r="R121" s="1"/>
      <c r="S121" s="1"/>
      <c r="T121" s="1"/>
      <c r="U121" s="1"/>
      <c r="V121" s="1"/>
      <c r="W121" s="1"/>
      <c r="X121" s="1"/>
      <c r="Y121" s="1"/>
      <c r="Z121" s="1"/>
      <c r="AA121" s="1"/>
    </row>
    <row r="122" spans="1:27" ht="12.75">
      <c r="A122" s="273"/>
      <c r="B122" s="33" t="s">
        <v>78</v>
      </c>
      <c r="C122" s="76"/>
      <c r="D122" s="76"/>
      <c r="E122" s="33"/>
      <c r="F122" s="33"/>
      <c r="G122" s="33"/>
      <c r="H122" s="156" t="s">
        <v>30</v>
      </c>
      <c r="I122" s="33"/>
      <c r="J122" s="33"/>
      <c r="K122" s="33"/>
      <c r="L122" s="33"/>
      <c r="M122" s="33"/>
      <c r="N122" s="33"/>
      <c r="O122" s="33"/>
      <c r="P122" s="33"/>
      <c r="Q122" s="33"/>
    </row>
    <row r="123" spans="1:27" ht="12.75">
      <c r="A123" s="273"/>
      <c r="B123" s="33" t="s">
        <v>78</v>
      </c>
      <c r="C123" s="76"/>
      <c r="D123" s="76"/>
      <c r="E123" s="33"/>
      <c r="F123" s="33"/>
      <c r="G123" s="33"/>
      <c r="H123" s="167" t="s">
        <v>34</v>
      </c>
      <c r="I123" s="33"/>
      <c r="J123" s="33"/>
      <c r="K123" s="33"/>
      <c r="L123" s="33"/>
      <c r="M123" s="33"/>
      <c r="N123" s="33"/>
      <c r="O123" s="33"/>
      <c r="P123" s="33"/>
      <c r="Q123" s="33"/>
    </row>
    <row r="124" spans="1:27" ht="12.75">
      <c r="A124" s="273"/>
      <c r="B124" s="33" t="s">
        <v>78</v>
      </c>
      <c r="C124" s="76"/>
      <c r="D124" s="76"/>
      <c r="E124" s="33"/>
      <c r="F124" s="33"/>
      <c r="G124" s="33"/>
      <c r="H124" s="167" t="s">
        <v>35</v>
      </c>
      <c r="I124" s="33"/>
      <c r="J124" s="33"/>
      <c r="K124" s="33"/>
      <c r="L124" s="33"/>
      <c r="M124" s="33"/>
      <c r="N124" s="33"/>
      <c r="O124" s="33"/>
      <c r="P124" s="33"/>
      <c r="Q124" s="33"/>
    </row>
    <row r="125" spans="1:27" ht="17.25" customHeight="1">
      <c r="A125" s="273"/>
      <c r="B125" s="33" t="s">
        <v>78</v>
      </c>
      <c r="C125" s="76"/>
      <c r="D125" s="76"/>
      <c r="E125" s="33"/>
      <c r="F125" s="33"/>
      <c r="G125" s="33"/>
      <c r="H125" s="167" t="s">
        <v>36</v>
      </c>
      <c r="I125" s="33"/>
      <c r="J125" s="33"/>
      <c r="K125" s="33"/>
      <c r="L125" s="33"/>
      <c r="M125" s="33"/>
      <c r="N125" s="33"/>
      <c r="O125" s="33"/>
      <c r="P125" s="33"/>
      <c r="Q125" s="33"/>
    </row>
    <row r="126" spans="1:27" ht="12.75">
      <c r="A126" s="273"/>
      <c r="B126" s="33" t="s">
        <v>78</v>
      </c>
      <c r="C126" s="76"/>
      <c r="D126" s="76"/>
      <c r="E126" s="33"/>
      <c r="F126" s="33"/>
      <c r="G126" s="33"/>
      <c r="H126" s="167" t="s">
        <v>37</v>
      </c>
      <c r="I126" s="33"/>
      <c r="J126" s="33"/>
      <c r="K126" s="33"/>
      <c r="L126" s="33"/>
      <c r="M126" s="33"/>
      <c r="N126" s="33"/>
      <c r="O126" s="33"/>
      <c r="P126" s="33"/>
      <c r="Q126" s="33"/>
    </row>
    <row r="127" spans="1:27" ht="23.25" customHeight="1">
      <c r="A127" s="274"/>
      <c r="B127" s="33" t="s">
        <v>78</v>
      </c>
      <c r="C127" s="76"/>
      <c r="D127" s="76"/>
      <c r="E127" s="33"/>
      <c r="F127" s="157"/>
      <c r="G127" s="33"/>
      <c r="H127" s="156" t="s">
        <v>38</v>
      </c>
      <c r="I127" s="33"/>
      <c r="J127" s="33"/>
      <c r="K127" s="33"/>
      <c r="L127" s="33"/>
      <c r="M127" s="33"/>
      <c r="N127" s="33"/>
      <c r="O127" s="33"/>
      <c r="P127" s="33"/>
      <c r="Q127" s="33"/>
    </row>
    <row r="128" spans="1:27" ht="12.75">
      <c r="A128" s="272">
        <v>45575</v>
      </c>
      <c r="B128" s="33" t="s">
        <v>1119</v>
      </c>
      <c r="C128" s="76"/>
      <c r="D128" s="76"/>
      <c r="E128" s="33"/>
      <c r="F128" s="33"/>
      <c r="G128" s="33"/>
      <c r="H128" s="164" t="s">
        <v>17</v>
      </c>
      <c r="I128" s="33"/>
      <c r="J128" s="33"/>
      <c r="K128" s="33"/>
      <c r="L128" s="33"/>
      <c r="M128" s="33"/>
      <c r="N128" s="33"/>
      <c r="O128" s="33"/>
      <c r="P128" s="33"/>
      <c r="Q128" s="33"/>
    </row>
    <row r="129" spans="1:17" ht="12.75">
      <c r="A129" s="273"/>
      <c r="B129" s="33" t="s">
        <v>1119</v>
      </c>
      <c r="C129" s="76"/>
      <c r="D129" s="76"/>
      <c r="E129" s="33"/>
      <c r="F129" s="33"/>
      <c r="G129" s="33"/>
      <c r="H129" s="156" t="s">
        <v>22</v>
      </c>
      <c r="I129" s="33"/>
      <c r="J129" s="33"/>
      <c r="K129" s="33"/>
      <c r="L129" s="33"/>
      <c r="M129" s="33"/>
      <c r="N129" s="33"/>
      <c r="O129" s="33"/>
      <c r="P129" s="33"/>
      <c r="Q129" s="33"/>
    </row>
    <row r="130" spans="1:17" ht="12.75">
      <c r="A130" s="273"/>
      <c r="B130" s="33" t="s">
        <v>1119</v>
      </c>
      <c r="C130" s="76"/>
      <c r="D130" s="76"/>
      <c r="E130" s="33"/>
      <c r="F130" s="33"/>
      <c r="G130" s="33"/>
      <c r="H130" s="156" t="s">
        <v>24</v>
      </c>
      <c r="I130" s="33"/>
      <c r="J130" s="33"/>
      <c r="K130" s="33"/>
      <c r="L130" s="33"/>
      <c r="M130" s="33"/>
      <c r="N130" s="33"/>
      <c r="O130" s="33"/>
      <c r="P130" s="33"/>
      <c r="Q130" s="33"/>
    </row>
    <row r="131" spans="1:17" ht="12.75">
      <c r="A131" s="273"/>
      <c r="B131" s="33" t="s">
        <v>1774</v>
      </c>
      <c r="C131" s="76"/>
      <c r="D131" s="76"/>
      <c r="E131" s="33"/>
      <c r="F131" s="33"/>
      <c r="G131" s="33"/>
      <c r="H131" s="156" t="s">
        <v>25</v>
      </c>
      <c r="I131" s="33"/>
      <c r="J131" s="33"/>
      <c r="K131" s="33"/>
      <c r="L131" s="33"/>
      <c r="M131" s="33"/>
      <c r="N131" s="33"/>
      <c r="O131" s="33"/>
      <c r="P131" s="33"/>
      <c r="Q131" s="33"/>
    </row>
    <row r="132" spans="1:17" ht="12.75">
      <c r="A132" s="273"/>
      <c r="B132" s="33" t="s">
        <v>1774</v>
      </c>
      <c r="C132" s="76"/>
      <c r="D132" s="76"/>
      <c r="E132" s="33"/>
      <c r="F132" s="33"/>
      <c r="G132" s="33"/>
      <c r="H132" s="156" t="s">
        <v>26</v>
      </c>
      <c r="I132" s="33"/>
      <c r="J132" s="33"/>
      <c r="K132" s="33"/>
      <c r="L132" s="33"/>
      <c r="M132" s="33"/>
      <c r="N132" s="33"/>
      <c r="O132" s="33"/>
      <c r="P132" s="33"/>
      <c r="Q132" s="33"/>
    </row>
    <row r="133" spans="1:17" ht="12.75">
      <c r="A133" s="273"/>
      <c r="B133" s="33" t="s">
        <v>1774</v>
      </c>
      <c r="C133" s="76"/>
      <c r="D133" s="76"/>
      <c r="E133" s="33"/>
      <c r="F133" s="33"/>
      <c r="G133" s="33"/>
      <c r="H133" s="156" t="s">
        <v>27</v>
      </c>
      <c r="I133" s="33"/>
      <c r="J133" s="33"/>
      <c r="K133" s="33"/>
      <c r="L133" s="33"/>
      <c r="M133" s="33"/>
      <c r="N133" s="33"/>
      <c r="O133" s="33"/>
      <c r="P133" s="33"/>
      <c r="Q133" s="33"/>
    </row>
    <row r="134" spans="1:17" ht="12.75">
      <c r="A134" s="273"/>
      <c r="B134" s="33" t="s">
        <v>1774</v>
      </c>
      <c r="C134" s="76"/>
      <c r="D134" s="76"/>
      <c r="E134" s="33"/>
      <c r="F134" s="33"/>
      <c r="G134" s="33"/>
      <c r="H134" s="156" t="s">
        <v>28</v>
      </c>
      <c r="I134" s="33"/>
      <c r="J134" s="33"/>
      <c r="K134" s="33"/>
      <c r="L134" s="33"/>
      <c r="M134" s="33"/>
      <c r="N134" s="33"/>
      <c r="O134" s="33"/>
      <c r="P134" s="33"/>
      <c r="Q134" s="33"/>
    </row>
    <row r="135" spans="1:17" ht="12.75">
      <c r="A135" s="273"/>
      <c r="B135" s="33" t="s">
        <v>78</v>
      </c>
      <c r="C135" s="76"/>
      <c r="D135" s="76"/>
      <c r="E135" s="33"/>
      <c r="F135" s="33"/>
      <c r="G135" s="33"/>
      <c r="H135" s="156" t="s">
        <v>29</v>
      </c>
      <c r="I135" s="33"/>
      <c r="J135" s="33"/>
      <c r="K135" s="33"/>
      <c r="L135" s="33"/>
      <c r="M135" s="33"/>
      <c r="N135" s="33"/>
      <c r="O135" s="33"/>
      <c r="P135" s="33"/>
      <c r="Q135" s="33"/>
    </row>
    <row r="136" spans="1:17" ht="12.75">
      <c r="A136" s="273"/>
      <c r="B136" s="33" t="s">
        <v>78</v>
      </c>
      <c r="C136" s="76"/>
      <c r="D136" s="76"/>
      <c r="E136" s="33"/>
      <c r="F136" s="33"/>
      <c r="G136" s="76"/>
      <c r="H136" s="156" t="s">
        <v>30</v>
      </c>
      <c r="I136" s="33"/>
      <c r="J136" s="33"/>
      <c r="K136" s="33"/>
      <c r="L136" s="33"/>
      <c r="M136" s="33"/>
      <c r="N136" s="33"/>
      <c r="O136" s="33"/>
      <c r="P136" s="33"/>
      <c r="Q136" s="33"/>
    </row>
    <row r="137" spans="1:17" ht="12.75">
      <c r="A137" s="273"/>
      <c r="B137" s="33" t="s">
        <v>78</v>
      </c>
      <c r="C137" s="76"/>
      <c r="D137" s="76"/>
      <c r="E137" s="33"/>
      <c r="F137" s="33"/>
      <c r="G137" s="33"/>
      <c r="H137" s="167" t="s">
        <v>34</v>
      </c>
      <c r="I137" s="33"/>
      <c r="J137" s="33"/>
      <c r="K137" s="33"/>
      <c r="L137" s="33"/>
      <c r="M137" s="33"/>
      <c r="N137" s="33"/>
      <c r="O137" s="33"/>
      <c r="P137" s="33"/>
      <c r="Q137" s="33"/>
    </row>
    <row r="138" spans="1:17" ht="12.75">
      <c r="A138" s="273"/>
      <c r="B138" s="33" t="s">
        <v>78</v>
      </c>
      <c r="C138" s="76"/>
      <c r="D138" s="76"/>
      <c r="E138" s="33"/>
      <c r="F138" s="33"/>
      <c r="G138" s="33"/>
      <c r="H138" s="167" t="s">
        <v>35</v>
      </c>
      <c r="I138" s="33"/>
      <c r="J138" s="33"/>
      <c r="K138" s="33"/>
      <c r="L138" s="33"/>
      <c r="M138" s="33"/>
      <c r="N138" s="33"/>
      <c r="O138" s="33"/>
      <c r="P138" s="33"/>
      <c r="Q138" s="33"/>
    </row>
    <row r="139" spans="1:17" ht="14.25">
      <c r="A139" s="273"/>
      <c r="B139" s="33" t="s">
        <v>78</v>
      </c>
      <c r="C139" s="76"/>
      <c r="D139" s="76"/>
      <c r="E139" s="157"/>
      <c r="F139" s="33"/>
      <c r="G139" s="33"/>
      <c r="H139" s="167" t="s">
        <v>36</v>
      </c>
      <c r="I139" s="33"/>
      <c r="J139" s="33"/>
      <c r="K139" s="33"/>
      <c r="L139" s="33"/>
      <c r="M139" s="33"/>
      <c r="N139" s="33"/>
      <c r="O139" s="33"/>
      <c r="P139" s="33"/>
      <c r="Q139" s="33"/>
    </row>
    <row r="140" spans="1:17" ht="12.75">
      <c r="A140" s="273"/>
      <c r="B140" s="33" t="s">
        <v>78</v>
      </c>
      <c r="C140" s="76"/>
      <c r="D140" s="76"/>
      <c r="E140" s="33"/>
      <c r="F140" s="33"/>
      <c r="G140" s="33"/>
      <c r="H140" s="167" t="s">
        <v>37</v>
      </c>
      <c r="I140" s="33"/>
      <c r="J140" s="33"/>
      <c r="K140" s="33"/>
      <c r="L140" s="33"/>
      <c r="M140" s="33"/>
      <c r="N140" s="33"/>
      <c r="O140" s="33"/>
      <c r="P140" s="33"/>
      <c r="Q140" s="33"/>
    </row>
    <row r="141" spans="1:17" ht="12.75">
      <c r="A141" s="274"/>
      <c r="B141" s="33" t="s">
        <v>78</v>
      </c>
      <c r="C141" s="76"/>
      <c r="D141" s="76"/>
      <c r="E141" s="33"/>
      <c r="F141" s="33"/>
      <c r="G141" s="33"/>
      <c r="H141" s="156" t="s">
        <v>38</v>
      </c>
      <c r="I141" s="33"/>
      <c r="J141" s="33"/>
      <c r="K141" s="33"/>
      <c r="L141" s="33"/>
      <c r="M141" s="33"/>
      <c r="N141" s="33"/>
      <c r="O141" s="33"/>
      <c r="P141" s="33"/>
      <c r="Q141" s="33"/>
    </row>
    <row r="142" spans="1:17" ht="12.75">
      <c r="A142" s="272">
        <v>45576</v>
      </c>
      <c r="B142" s="33" t="s">
        <v>1774</v>
      </c>
      <c r="C142" s="76"/>
      <c r="D142" s="76"/>
      <c r="E142" s="33"/>
      <c r="F142" s="33"/>
      <c r="G142" s="33"/>
      <c r="H142" s="164" t="s">
        <v>17</v>
      </c>
      <c r="I142" s="33"/>
      <c r="J142" s="33"/>
      <c r="K142" s="33"/>
      <c r="L142" s="33"/>
      <c r="M142" s="33"/>
      <c r="N142" s="33"/>
      <c r="O142" s="33"/>
      <c r="P142" s="33"/>
      <c r="Q142" s="33"/>
    </row>
    <row r="143" spans="1:17" ht="12.75">
      <c r="A143" s="273"/>
      <c r="B143" s="33" t="s">
        <v>1774</v>
      </c>
      <c r="C143" s="76"/>
      <c r="D143" s="76"/>
      <c r="E143" s="33"/>
      <c r="F143" s="33"/>
      <c r="G143" s="33"/>
      <c r="H143" s="156" t="s">
        <v>22</v>
      </c>
      <c r="I143" s="33"/>
      <c r="J143" s="33"/>
      <c r="K143" s="33"/>
      <c r="L143" s="33"/>
      <c r="M143" s="33"/>
      <c r="N143" s="33"/>
      <c r="O143" s="33"/>
      <c r="P143" s="33"/>
      <c r="Q143" s="33"/>
    </row>
    <row r="144" spans="1:17" ht="12.75">
      <c r="A144" s="273"/>
      <c r="B144" s="33" t="s">
        <v>1774</v>
      </c>
      <c r="C144" s="76"/>
      <c r="D144" s="76"/>
      <c r="E144" s="33"/>
      <c r="F144" s="33"/>
      <c r="G144" s="33"/>
      <c r="H144" s="156" t="s">
        <v>24</v>
      </c>
      <c r="I144" s="33"/>
      <c r="J144" s="33"/>
      <c r="K144" s="33"/>
      <c r="L144" s="33"/>
      <c r="M144" s="33"/>
      <c r="N144" s="33"/>
      <c r="O144" s="33"/>
      <c r="P144" s="33"/>
      <c r="Q144" s="33"/>
    </row>
    <row r="145" spans="1:17" ht="12.75">
      <c r="A145" s="273"/>
      <c r="B145" s="33" t="s">
        <v>1774</v>
      </c>
      <c r="C145" s="76"/>
      <c r="D145" s="76"/>
      <c r="E145" s="33"/>
      <c r="F145" s="33"/>
      <c r="G145" s="33"/>
      <c r="H145" s="156" t="s">
        <v>25</v>
      </c>
      <c r="I145" s="33"/>
      <c r="J145" s="33"/>
      <c r="K145" s="33"/>
      <c r="L145" s="33"/>
      <c r="M145" s="33"/>
      <c r="N145" s="33"/>
      <c r="O145" s="33"/>
      <c r="P145" s="33"/>
      <c r="Q145" s="33"/>
    </row>
    <row r="146" spans="1:17" ht="12.75">
      <c r="A146" s="273"/>
      <c r="B146" s="33" t="s">
        <v>78</v>
      </c>
      <c r="C146" s="76"/>
      <c r="D146" s="76"/>
      <c r="E146" s="33"/>
      <c r="F146" s="33"/>
      <c r="G146" s="33"/>
      <c r="H146" s="156" t="s">
        <v>26</v>
      </c>
      <c r="I146" s="33"/>
      <c r="J146" s="33"/>
      <c r="K146" s="33"/>
      <c r="L146" s="33"/>
      <c r="M146" s="33"/>
      <c r="N146" s="33"/>
      <c r="O146" s="33"/>
      <c r="P146" s="33"/>
      <c r="Q146" s="33"/>
    </row>
    <row r="147" spans="1:17" ht="12.75">
      <c r="A147" s="273"/>
      <c r="B147" s="33" t="s">
        <v>78</v>
      </c>
      <c r="C147" s="76"/>
      <c r="D147" s="76"/>
      <c r="E147" s="33"/>
      <c r="F147" s="33"/>
      <c r="G147" s="33"/>
      <c r="H147" s="156" t="s">
        <v>27</v>
      </c>
      <c r="I147" s="33"/>
      <c r="J147" s="33"/>
      <c r="K147" s="33"/>
      <c r="L147" s="33"/>
      <c r="M147" s="33"/>
      <c r="N147" s="33"/>
      <c r="O147" s="33"/>
      <c r="P147" s="33"/>
      <c r="Q147" s="33"/>
    </row>
    <row r="148" spans="1:17" ht="12.75">
      <c r="A148" s="273"/>
      <c r="B148" s="33" t="s">
        <v>78</v>
      </c>
      <c r="C148" s="76"/>
      <c r="D148" s="76"/>
      <c r="E148" s="33"/>
      <c r="F148" s="33"/>
      <c r="G148" s="33"/>
      <c r="H148" s="156" t="s">
        <v>28</v>
      </c>
      <c r="I148" s="33"/>
      <c r="J148" s="33"/>
      <c r="K148" s="33"/>
      <c r="L148" s="33"/>
      <c r="M148" s="33"/>
      <c r="N148" s="33"/>
      <c r="O148" s="33"/>
      <c r="P148" s="33"/>
      <c r="Q148" s="33"/>
    </row>
    <row r="149" spans="1:17" ht="12.75">
      <c r="A149" s="273"/>
      <c r="B149" s="33" t="s">
        <v>78</v>
      </c>
      <c r="C149" s="76"/>
      <c r="D149" s="76"/>
      <c r="E149" s="33"/>
      <c r="F149" s="33"/>
      <c r="G149" s="33"/>
      <c r="H149" s="156" t="s">
        <v>29</v>
      </c>
      <c r="I149" s="33"/>
      <c r="J149" s="33"/>
      <c r="K149" s="33"/>
      <c r="L149" s="33"/>
      <c r="M149" s="33"/>
      <c r="N149" s="33"/>
      <c r="O149" s="33"/>
      <c r="P149" s="33"/>
      <c r="Q149" s="33"/>
    </row>
    <row r="150" spans="1:17" ht="25.5" customHeight="1">
      <c r="A150" s="273"/>
      <c r="B150" s="33" t="s">
        <v>78</v>
      </c>
      <c r="C150" s="76" t="s">
        <v>41</v>
      </c>
      <c r="D150" s="76" t="s">
        <v>19</v>
      </c>
      <c r="E150" s="33"/>
      <c r="F150" s="33"/>
      <c r="G150" s="33" t="s">
        <v>1971</v>
      </c>
      <c r="H150" s="156" t="s">
        <v>30</v>
      </c>
      <c r="I150" s="33"/>
      <c r="J150" s="33"/>
      <c r="K150" s="33"/>
      <c r="L150" s="33"/>
      <c r="M150" s="33"/>
      <c r="N150" s="33"/>
      <c r="O150" s="33"/>
      <c r="P150" s="33"/>
      <c r="Q150" s="33"/>
    </row>
    <row r="151" spans="1:17" ht="12.75">
      <c r="A151" s="273"/>
      <c r="B151" s="33" t="s">
        <v>78</v>
      </c>
      <c r="C151" s="76"/>
      <c r="D151" s="76"/>
      <c r="E151" s="33"/>
      <c r="F151" s="33"/>
      <c r="G151" s="33"/>
      <c r="H151" s="167" t="s">
        <v>34</v>
      </c>
      <c r="I151" s="33"/>
      <c r="J151" s="33"/>
      <c r="K151" s="33"/>
      <c r="L151" s="33"/>
      <c r="M151" s="33"/>
      <c r="N151" s="33"/>
      <c r="O151" s="33"/>
      <c r="P151" s="33"/>
      <c r="Q151" s="33"/>
    </row>
    <row r="152" spans="1:17" ht="12.75">
      <c r="A152" s="273"/>
      <c r="B152" s="33" t="s">
        <v>78</v>
      </c>
      <c r="C152" s="76"/>
      <c r="D152" s="76"/>
      <c r="E152" s="33"/>
      <c r="F152" s="33"/>
      <c r="G152" s="33"/>
      <c r="H152" s="167" t="s">
        <v>35</v>
      </c>
      <c r="I152" s="33"/>
      <c r="J152" s="33"/>
      <c r="K152" s="33"/>
      <c r="L152" s="33"/>
      <c r="M152" s="33"/>
      <c r="N152" s="33"/>
      <c r="O152" s="33"/>
      <c r="P152" s="33"/>
      <c r="Q152" s="33"/>
    </row>
    <row r="153" spans="1:17" ht="20.25" customHeight="1">
      <c r="A153" s="273"/>
      <c r="B153" s="33" t="s">
        <v>78</v>
      </c>
      <c r="C153" s="76" t="s">
        <v>44</v>
      </c>
      <c r="D153" s="76" t="s">
        <v>19</v>
      </c>
      <c r="E153" s="33"/>
      <c r="F153" s="33"/>
      <c r="G153" s="33" t="s">
        <v>1972</v>
      </c>
      <c r="H153" s="167" t="s">
        <v>36</v>
      </c>
      <c r="I153" s="33"/>
      <c r="J153" s="33"/>
      <c r="K153" s="33"/>
      <c r="L153" s="33"/>
      <c r="M153" s="33"/>
      <c r="N153" s="33"/>
      <c r="O153" s="33"/>
      <c r="P153" s="33"/>
      <c r="Q153" s="33"/>
    </row>
    <row r="154" spans="1:17" ht="18.75" customHeight="1">
      <c r="A154" s="273"/>
      <c r="B154" s="33" t="s">
        <v>78</v>
      </c>
      <c r="C154" s="76" t="s">
        <v>41</v>
      </c>
      <c r="D154" s="76" t="s">
        <v>19</v>
      </c>
      <c r="E154" s="33"/>
      <c r="F154" s="33"/>
      <c r="G154" s="33" t="s">
        <v>1973</v>
      </c>
      <c r="H154" s="167" t="s">
        <v>37</v>
      </c>
      <c r="I154" s="33"/>
      <c r="J154" s="33"/>
      <c r="K154" s="33"/>
      <c r="L154" s="33"/>
      <c r="M154" s="33"/>
      <c r="N154" s="33"/>
      <c r="O154" s="33"/>
      <c r="P154" s="33"/>
      <c r="Q154" s="33"/>
    </row>
    <row r="155" spans="1:17" ht="19.5" customHeight="1">
      <c r="A155" s="274"/>
      <c r="B155" s="33" t="s">
        <v>78</v>
      </c>
      <c r="C155" s="76" t="s">
        <v>41</v>
      </c>
      <c r="D155" s="76" t="s">
        <v>19</v>
      </c>
      <c r="E155" s="33"/>
      <c r="F155" s="33"/>
      <c r="G155" s="33" t="s">
        <v>1974</v>
      </c>
      <c r="H155" s="156" t="s">
        <v>38</v>
      </c>
      <c r="I155" s="33"/>
      <c r="J155" s="33"/>
      <c r="K155" s="33"/>
      <c r="L155" s="33"/>
      <c r="M155" s="33"/>
      <c r="N155" s="33"/>
      <c r="O155" s="33"/>
      <c r="P155" s="33"/>
      <c r="Q155" s="33"/>
    </row>
    <row r="156" spans="1:17" ht="12.75">
      <c r="A156" s="272">
        <v>45577</v>
      </c>
      <c r="B156" s="33" t="s">
        <v>640</v>
      </c>
      <c r="C156" s="76"/>
      <c r="D156" s="76"/>
      <c r="E156" s="33"/>
      <c r="F156" s="33"/>
      <c r="G156" s="33"/>
      <c r="H156" s="164" t="s">
        <v>17</v>
      </c>
      <c r="I156" s="33"/>
      <c r="J156" s="33"/>
      <c r="K156" s="33"/>
      <c r="L156" s="33"/>
      <c r="M156" s="33"/>
      <c r="N156" s="33"/>
      <c r="O156" s="33"/>
      <c r="P156" s="33"/>
      <c r="Q156" s="33"/>
    </row>
    <row r="157" spans="1:17" ht="12.75">
      <c r="A157" s="273"/>
      <c r="B157" s="33" t="s">
        <v>640</v>
      </c>
      <c r="C157" s="76"/>
      <c r="D157" s="76"/>
      <c r="E157" s="33"/>
      <c r="F157" s="33"/>
      <c r="G157" s="33"/>
      <c r="H157" s="156" t="s">
        <v>22</v>
      </c>
      <c r="I157" s="33"/>
      <c r="J157" s="33"/>
      <c r="K157" s="33"/>
      <c r="L157" s="33"/>
      <c r="M157" s="33"/>
      <c r="N157" s="33"/>
      <c r="O157" s="33"/>
      <c r="P157" s="33"/>
      <c r="Q157" s="33"/>
    </row>
    <row r="158" spans="1:17" ht="27" customHeight="1">
      <c r="A158" s="273"/>
      <c r="B158" s="33" t="s">
        <v>640</v>
      </c>
      <c r="C158" s="76"/>
      <c r="D158" s="76"/>
      <c r="E158" s="33"/>
      <c r="F158" s="33"/>
      <c r="G158" s="33"/>
      <c r="H158" s="156" t="s">
        <v>24</v>
      </c>
      <c r="I158" s="33"/>
      <c r="J158" s="33"/>
      <c r="K158" s="33"/>
      <c r="L158" s="33"/>
      <c r="M158" s="33"/>
      <c r="N158" s="33"/>
      <c r="O158" s="33"/>
      <c r="P158" s="33"/>
      <c r="Q158" s="33"/>
    </row>
    <row r="159" spans="1:17" ht="12.75">
      <c r="A159" s="273"/>
      <c r="B159" s="33" t="s">
        <v>640</v>
      </c>
      <c r="C159" s="76"/>
      <c r="D159" s="76"/>
      <c r="E159" s="33"/>
      <c r="F159" s="33"/>
      <c r="G159" s="33"/>
      <c r="H159" s="156" t="s">
        <v>25</v>
      </c>
      <c r="I159" s="33"/>
      <c r="J159" s="33"/>
      <c r="K159" s="33"/>
      <c r="L159" s="33"/>
      <c r="M159" s="33"/>
      <c r="N159" s="33"/>
      <c r="O159" s="33"/>
      <c r="P159" s="33"/>
      <c r="Q159" s="33"/>
    </row>
    <row r="160" spans="1:17" ht="14.25">
      <c r="A160" s="273"/>
      <c r="B160" s="33" t="s">
        <v>640</v>
      </c>
      <c r="C160" s="76"/>
      <c r="D160" s="76"/>
      <c r="E160" s="33"/>
      <c r="F160" s="157"/>
      <c r="G160" s="33"/>
      <c r="H160" s="156" t="s">
        <v>26</v>
      </c>
      <c r="I160" s="33"/>
      <c r="J160" s="33"/>
      <c r="K160" s="33"/>
      <c r="L160" s="33"/>
      <c r="M160" s="33"/>
      <c r="N160" s="33"/>
      <c r="O160" s="33"/>
      <c r="P160" s="33"/>
      <c r="Q160" s="33"/>
    </row>
    <row r="161" spans="1:17" ht="12.75">
      <c r="A161" s="273"/>
      <c r="B161" s="33" t="s">
        <v>640</v>
      </c>
      <c r="C161" s="76"/>
      <c r="D161" s="76"/>
      <c r="E161" s="33"/>
      <c r="F161" s="33"/>
      <c r="G161" s="33"/>
      <c r="H161" s="156" t="s">
        <v>27</v>
      </c>
      <c r="I161" s="33"/>
      <c r="J161" s="33"/>
      <c r="K161" s="33"/>
      <c r="L161" s="33"/>
      <c r="M161" s="33"/>
      <c r="N161" s="33"/>
      <c r="O161" s="33"/>
      <c r="P161" s="33"/>
      <c r="Q161" s="33"/>
    </row>
    <row r="162" spans="1:17" ht="12.75">
      <c r="A162" s="273"/>
      <c r="B162" s="33" t="s">
        <v>640</v>
      </c>
      <c r="C162" s="76"/>
      <c r="D162" s="76"/>
      <c r="E162" s="33"/>
      <c r="F162" s="33"/>
      <c r="G162" s="33"/>
      <c r="H162" s="156" t="s">
        <v>28</v>
      </c>
      <c r="I162" s="33"/>
      <c r="J162" s="33"/>
      <c r="K162" s="33"/>
      <c r="L162" s="33"/>
      <c r="M162" s="33"/>
      <c r="N162" s="33"/>
      <c r="O162" s="33"/>
      <c r="P162" s="33"/>
      <c r="Q162" s="33"/>
    </row>
    <row r="163" spans="1:17" ht="12.75">
      <c r="A163" s="273"/>
      <c r="B163" s="33" t="s">
        <v>78</v>
      </c>
      <c r="C163" s="76"/>
      <c r="D163" s="76"/>
      <c r="E163" s="33"/>
      <c r="F163" s="33"/>
      <c r="G163" s="33"/>
      <c r="H163" s="156" t="s">
        <v>29</v>
      </c>
      <c r="I163" s="33"/>
      <c r="J163" s="33"/>
      <c r="K163" s="33"/>
      <c r="L163" s="33"/>
      <c r="M163" s="33"/>
      <c r="N163" s="33"/>
      <c r="O163" s="33"/>
      <c r="P163" s="33"/>
      <c r="Q163" s="33"/>
    </row>
    <row r="164" spans="1:17" ht="12.75">
      <c r="A164" s="273"/>
      <c r="B164" s="33" t="s">
        <v>78</v>
      </c>
      <c r="C164" s="76"/>
      <c r="D164" s="76"/>
      <c r="E164" s="33"/>
      <c r="F164" s="33"/>
      <c r="G164" s="33"/>
      <c r="H164" s="156" t="s">
        <v>30</v>
      </c>
      <c r="I164" s="33"/>
      <c r="J164" s="33"/>
      <c r="K164" s="33"/>
      <c r="L164" s="33"/>
      <c r="M164" s="33"/>
      <c r="N164" s="33"/>
      <c r="O164" s="33"/>
      <c r="P164" s="33"/>
      <c r="Q164" s="33"/>
    </row>
    <row r="165" spans="1:17" ht="14.25">
      <c r="A165" s="273"/>
      <c r="B165" s="33" t="s">
        <v>78</v>
      </c>
      <c r="C165" s="76"/>
      <c r="D165" s="76"/>
      <c r="E165" s="157"/>
      <c r="F165" s="33"/>
      <c r="G165" s="33"/>
      <c r="H165" s="167" t="s">
        <v>34</v>
      </c>
      <c r="I165" s="33"/>
      <c r="J165" s="33"/>
      <c r="K165" s="33"/>
      <c r="L165" s="33"/>
      <c r="M165" s="33"/>
      <c r="N165" s="33"/>
      <c r="O165" s="33"/>
      <c r="P165" s="33"/>
      <c r="Q165" s="33"/>
    </row>
    <row r="166" spans="1:17" ht="12.75">
      <c r="A166" s="273"/>
      <c r="B166" s="33" t="s">
        <v>78</v>
      </c>
      <c r="C166" s="76"/>
      <c r="D166" s="76"/>
      <c r="E166" s="33"/>
      <c r="F166" s="33"/>
      <c r="G166" s="33"/>
      <c r="H166" s="167" t="s">
        <v>35</v>
      </c>
      <c r="I166" s="33"/>
      <c r="J166" s="33"/>
      <c r="K166" s="33"/>
      <c r="L166" s="33"/>
      <c r="M166" s="33"/>
      <c r="N166" s="33"/>
      <c r="O166" s="33"/>
      <c r="P166" s="33"/>
      <c r="Q166" s="33"/>
    </row>
    <row r="167" spans="1:17" ht="12.75">
      <c r="A167" s="273"/>
      <c r="B167" s="33" t="s">
        <v>78</v>
      </c>
      <c r="C167" s="76"/>
      <c r="D167" s="76"/>
      <c r="E167" s="33"/>
      <c r="F167" s="33"/>
      <c r="G167" s="33"/>
      <c r="H167" s="167" t="s">
        <v>36</v>
      </c>
      <c r="I167" s="33"/>
      <c r="J167" s="33"/>
      <c r="K167" s="33"/>
      <c r="L167" s="33"/>
      <c r="M167" s="33"/>
      <c r="N167" s="33"/>
      <c r="O167" s="33"/>
      <c r="P167" s="33"/>
      <c r="Q167" s="33"/>
    </row>
    <row r="168" spans="1:17" ht="12.75">
      <c r="A168" s="273"/>
      <c r="B168" s="33" t="s">
        <v>78</v>
      </c>
      <c r="C168" s="76"/>
      <c r="D168" s="76"/>
      <c r="E168" s="33"/>
      <c r="F168" s="33"/>
      <c r="G168" s="33"/>
      <c r="H168" s="167" t="s">
        <v>37</v>
      </c>
      <c r="I168" s="33"/>
      <c r="J168" s="33"/>
      <c r="K168" s="33"/>
      <c r="L168" s="33"/>
      <c r="M168" s="33"/>
      <c r="N168" s="33"/>
      <c r="O168" s="33"/>
      <c r="P168" s="33"/>
      <c r="Q168" s="33"/>
    </row>
    <row r="169" spans="1:17" ht="12.75">
      <c r="A169" s="274"/>
      <c r="B169" s="33" t="s">
        <v>78</v>
      </c>
      <c r="C169" s="76"/>
      <c r="D169" s="76"/>
      <c r="E169" s="33"/>
      <c r="F169" s="33"/>
      <c r="G169" s="33"/>
      <c r="H169" s="167" t="s">
        <v>38</v>
      </c>
      <c r="I169" s="33"/>
      <c r="J169" s="33"/>
      <c r="K169" s="33"/>
      <c r="L169" s="33"/>
      <c r="M169" s="33"/>
      <c r="N169" s="33"/>
      <c r="O169" s="33"/>
      <c r="P169" s="33"/>
      <c r="Q169" s="33"/>
    </row>
    <row r="170" spans="1:17" ht="12.75">
      <c r="A170" s="272">
        <v>45578</v>
      </c>
      <c r="B170" s="33" t="s">
        <v>78</v>
      </c>
      <c r="C170" s="76"/>
      <c r="D170" s="76"/>
      <c r="E170" s="33"/>
      <c r="F170" s="33"/>
      <c r="G170" s="33"/>
      <c r="H170" s="164" t="s">
        <v>17</v>
      </c>
      <c r="I170" s="33"/>
      <c r="J170" s="33"/>
      <c r="K170" s="33"/>
      <c r="L170" s="33"/>
      <c r="M170" s="33"/>
      <c r="N170" s="33"/>
      <c r="O170" s="33"/>
      <c r="P170" s="33"/>
      <c r="Q170" s="33"/>
    </row>
    <row r="171" spans="1:17" ht="14.25">
      <c r="A171" s="273"/>
      <c r="B171" s="33" t="s">
        <v>78</v>
      </c>
      <c r="C171" s="76"/>
      <c r="D171" s="76"/>
      <c r="E171" s="157"/>
      <c r="F171" s="157"/>
      <c r="G171" s="157"/>
      <c r="H171" s="84" t="s">
        <v>22</v>
      </c>
      <c r="I171" s="33"/>
      <c r="J171" s="33"/>
      <c r="K171" s="33"/>
      <c r="L171" s="33"/>
      <c r="M171" s="33"/>
      <c r="N171" s="33"/>
      <c r="O171" s="33"/>
      <c r="P171" s="33"/>
      <c r="Q171" s="33"/>
    </row>
    <row r="172" spans="1:17" ht="14.25">
      <c r="A172" s="273"/>
      <c r="B172" s="33" t="s">
        <v>78</v>
      </c>
      <c r="C172" s="76"/>
      <c r="D172" s="76"/>
      <c r="E172" s="157"/>
      <c r="F172" s="157"/>
      <c r="H172" s="84" t="s">
        <v>24</v>
      </c>
      <c r="I172" s="33"/>
      <c r="J172" s="33"/>
      <c r="K172" s="33"/>
      <c r="L172" s="33"/>
      <c r="M172" s="33"/>
      <c r="N172" s="33"/>
      <c r="O172" s="33"/>
      <c r="P172" s="33"/>
      <c r="Q172" s="33"/>
    </row>
    <row r="173" spans="1:17" ht="14.25">
      <c r="A173" s="273"/>
      <c r="B173" s="33" t="s">
        <v>1774</v>
      </c>
      <c r="C173" s="76"/>
      <c r="D173" s="76"/>
      <c r="E173" s="168"/>
      <c r="F173" s="157"/>
      <c r="G173" s="157"/>
      <c r="H173" s="84" t="s">
        <v>25</v>
      </c>
      <c r="I173" s="33"/>
      <c r="J173" s="33"/>
      <c r="K173" s="33"/>
      <c r="L173" s="33"/>
      <c r="M173" s="33"/>
      <c r="N173" s="33"/>
      <c r="O173" s="33"/>
      <c r="P173" s="33"/>
      <c r="Q173" s="33"/>
    </row>
    <row r="174" spans="1:17" ht="14.25">
      <c r="A174" s="273"/>
      <c r="B174" s="33" t="s">
        <v>1774</v>
      </c>
      <c r="C174" s="76"/>
      <c r="D174" s="76"/>
      <c r="E174" s="157"/>
      <c r="F174" s="157"/>
      <c r="G174" s="157"/>
      <c r="H174" s="84" t="s">
        <v>26</v>
      </c>
      <c r="I174" s="33"/>
      <c r="J174" s="33"/>
      <c r="K174" s="33"/>
      <c r="L174" s="33"/>
      <c r="M174" s="33"/>
      <c r="N174" s="33"/>
      <c r="O174" s="33"/>
      <c r="P174" s="33"/>
      <c r="Q174" s="33"/>
    </row>
    <row r="175" spans="1:17" ht="12.75">
      <c r="A175" s="273"/>
      <c r="B175" s="33" t="s">
        <v>1774</v>
      </c>
      <c r="C175" s="76"/>
      <c r="D175" s="76"/>
      <c r="E175" s="33"/>
      <c r="F175" s="33"/>
      <c r="G175" s="33"/>
      <c r="H175" s="84" t="s">
        <v>27</v>
      </c>
      <c r="I175" s="33"/>
      <c r="J175" s="33"/>
      <c r="K175" s="33"/>
      <c r="L175" s="33"/>
      <c r="M175" s="33"/>
      <c r="N175" s="33"/>
      <c r="O175" s="33"/>
      <c r="P175" s="33"/>
      <c r="Q175" s="33"/>
    </row>
    <row r="176" spans="1:17" ht="12.75">
      <c r="A176" s="273"/>
      <c r="B176" s="33" t="s">
        <v>1774</v>
      </c>
      <c r="C176" s="76"/>
      <c r="D176" s="76"/>
      <c r="E176" s="33"/>
      <c r="F176" s="33"/>
      <c r="G176" s="33"/>
      <c r="H176" s="84" t="s">
        <v>28</v>
      </c>
      <c r="I176" s="33"/>
      <c r="J176" s="33"/>
      <c r="K176" s="33"/>
      <c r="L176" s="33"/>
      <c r="M176" s="33"/>
      <c r="N176" s="33"/>
      <c r="O176" s="33"/>
      <c r="P176" s="33"/>
      <c r="Q176" s="33"/>
    </row>
    <row r="177" spans="1:17" ht="12.75">
      <c r="A177" s="273"/>
      <c r="B177" s="33" t="s">
        <v>78</v>
      </c>
      <c r="C177" s="76"/>
      <c r="D177" s="76"/>
      <c r="E177" s="33"/>
      <c r="F177" s="33"/>
      <c r="G177" s="33"/>
      <c r="H177" s="84" t="s">
        <v>29</v>
      </c>
      <c r="I177" s="33"/>
      <c r="J177" s="33"/>
      <c r="K177" s="33"/>
      <c r="L177" s="33"/>
      <c r="M177" s="33"/>
      <c r="N177" s="33"/>
      <c r="O177" s="33"/>
      <c r="P177" s="33"/>
      <c r="Q177" s="33"/>
    </row>
    <row r="178" spans="1:17" ht="12.75">
      <c r="A178" s="273"/>
      <c r="B178" s="33" t="s">
        <v>78</v>
      </c>
      <c r="C178" s="76"/>
      <c r="D178" s="76"/>
      <c r="E178" s="33"/>
      <c r="F178" s="33"/>
      <c r="G178" s="33"/>
      <c r="H178" s="84" t="s">
        <v>30</v>
      </c>
      <c r="I178" s="33"/>
      <c r="J178" s="33"/>
      <c r="K178" s="33"/>
      <c r="L178" s="33"/>
      <c r="M178" s="33"/>
      <c r="N178" s="33"/>
      <c r="O178" s="33"/>
      <c r="P178" s="33"/>
      <c r="Q178" s="33"/>
    </row>
    <row r="179" spans="1:17" ht="12.75">
      <c r="A179" s="273"/>
      <c r="B179" s="33" t="s">
        <v>78</v>
      </c>
      <c r="C179" s="76"/>
      <c r="D179" s="76"/>
      <c r="E179" s="33"/>
      <c r="F179" s="33"/>
      <c r="G179" s="33"/>
      <c r="H179" s="84" t="s">
        <v>34</v>
      </c>
      <c r="I179" s="33"/>
      <c r="J179" s="33"/>
      <c r="K179" s="33"/>
      <c r="L179" s="33"/>
      <c r="M179" s="33"/>
      <c r="N179" s="33"/>
      <c r="O179" s="33"/>
      <c r="P179" s="33"/>
      <c r="Q179" s="33"/>
    </row>
    <row r="180" spans="1:17" ht="12.75">
      <c r="A180" s="273"/>
      <c r="B180" s="33" t="s">
        <v>78</v>
      </c>
      <c r="C180" s="76"/>
      <c r="D180" s="76"/>
      <c r="E180" s="33"/>
      <c r="F180" s="33"/>
      <c r="G180" s="33"/>
      <c r="H180" s="84" t="s">
        <v>35</v>
      </c>
      <c r="I180" s="33"/>
      <c r="J180" s="33"/>
      <c r="K180" s="33"/>
      <c r="L180" s="33"/>
      <c r="M180" s="33"/>
      <c r="N180" s="33"/>
      <c r="O180" s="33"/>
      <c r="P180" s="33"/>
      <c r="Q180" s="33"/>
    </row>
    <row r="181" spans="1:17" ht="12.75">
      <c r="A181" s="273"/>
      <c r="B181" s="33" t="s">
        <v>78</v>
      </c>
      <c r="C181" s="76"/>
      <c r="D181" s="76"/>
      <c r="E181" s="33"/>
      <c r="F181" s="33"/>
      <c r="G181" s="33"/>
      <c r="H181" s="84" t="s">
        <v>36</v>
      </c>
      <c r="I181" s="33"/>
      <c r="J181" s="33"/>
      <c r="K181" s="33"/>
      <c r="L181" s="33"/>
      <c r="M181" s="33"/>
      <c r="N181" s="33"/>
      <c r="O181" s="33"/>
      <c r="P181" s="33"/>
      <c r="Q181" s="33"/>
    </row>
    <row r="182" spans="1:17" ht="14.25">
      <c r="A182" s="273"/>
      <c r="B182" s="33" t="s">
        <v>78</v>
      </c>
      <c r="C182" s="76"/>
      <c r="D182" s="76"/>
      <c r="E182" s="33"/>
      <c r="F182" s="33"/>
      <c r="G182" s="157"/>
      <c r="H182" s="84" t="s">
        <v>37</v>
      </c>
      <c r="I182" s="33"/>
      <c r="J182" s="33"/>
      <c r="K182" s="33"/>
      <c r="L182" s="33"/>
      <c r="M182" s="33"/>
      <c r="N182" s="33"/>
      <c r="O182" s="33"/>
      <c r="P182" s="33"/>
      <c r="Q182" s="33"/>
    </row>
    <row r="183" spans="1:17" ht="12.75">
      <c r="A183" s="274"/>
      <c r="B183" s="33" t="s">
        <v>78</v>
      </c>
      <c r="C183" s="76"/>
      <c r="D183" s="76"/>
      <c r="E183" s="33"/>
      <c r="F183" s="33"/>
      <c r="G183" s="33"/>
      <c r="H183" s="170" t="s">
        <v>38</v>
      </c>
      <c r="I183" s="33"/>
      <c r="J183" s="33"/>
      <c r="K183" s="33"/>
      <c r="L183" s="33"/>
      <c r="M183" s="33"/>
      <c r="N183" s="33"/>
      <c r="O183" s="33"/>
      <c r="P183" s="33"/>
      <c r="Q183" s="33"/>
    </row>
    <row r="184" spans="1:17" ht="12.75">
      <c r="A184" s="272">
        <v>45579</v>
      </c>
      <c r="B184" s="33" t="s">
        <v>640</v>
      </c>
      <c r="C184" s="76"/>
      <c r="D184" s="76"/>
      <c r="E184" s="33"/>
      <c r="F184" s="33"/>
      <c r="G184" s="33"/>
      <c r="H184" s="171" t="s">
        <v>17</v>
      </c>
      <c r="I184" s="33"/>
      <c r="J184" s="33"/>
      <c r="K184" s="33"/>
      <c r="L184" s="33"/>
      <c r="M184" s="33"/>
      <c r="N184" s="33"/>
      <c r="O184" s="33"/>
      <c r="P184" s="33"/>
      <c r="Q184" s="33"/>
    </row>
    <row r="185" spans="1:17" ht="12.75">
      <c r="A185" s="273"/>
      <c r="B185" s="33" t="s">
        <v>640</v>
      </c>
      <c r="C185" s="76"/>
      <c r="D185" s="76"/>
      <c r="E185" s="33"/>
      <c r="F185" s="33"/>
      <c r="G185" s="33"/>
      <c r="H185" s="172" t="s">
        <v>22</v>
      </c>
      <c r="I185" s="33"/>
      <c r="J185" s="33"/>
      <c r="K185" s="33"/>
      <c r="L185" s="33"/>
      <c r="M185" s="33"/>
      <c r="N185" s="33"/>
      <c r="O185" s="33"/>
      <c r="P185" s="33"/>
      <c r="Q185" s="33"/>
    </row>
    <row r="186" spans="1:17" ht="14.25">
      <c r="A186" s="273"/>
      <c r="B186" s="33" t="s">
        <v>640</v>
      </c>
      <c r="C186" s="76"/>
      <c r="D186" s="76"/>
      <c r="E186" s="157"/>
      <c r="F186" s="157"/>
      <c r="G186" s="157"/>
      <c r="H186" s="172" t="s">
        <v>24</v>
      </c>
      <c r="I186" s="33"/>
      <c r="J186" s="33"/>
      <c r="K186" s="33"/>
      <c r="L186" s="33"/>
      <c r="M186" s="33"/>
      <c r="N186" s="33"/>
      <c r="O186" s="33"/>
      <c r="P186" s="33"/>
      <c r="Q186" s="33"/>
    </row>
    <row r="187" spans="1:17" ht="12.75">
      <c r="A187" s="273"/>
      <c r="B187" s="33" t="s">
        <v>1774</v>
      </c>
      <c r="C187" s="76"/>
      <c r="D187" s="76"/>
      <c r="E187" s="33"/>
      <c r="F187" s="33"/>
      <c r="G187" s="33"/>
      <c r="H187" s="172" t="s">
        <v>25</v>
      </c>
      <c r="I187" s="33"/>
      <c r="J187" s="33"/>
      <c r="K187" s="33"/>
      <c r="L187" s="33"/>
      <c r="M187" s="33"/>
      <c r="N187" s="33"/>
      <c r="O187" s="33"/>
      <c r="P187" s="33"/>
      <c r="Q187" s="33"/>
    </row>
    <row r="188" spans="1:17" ht="12.75">
      <c r="A188" s="273"/>
      <c r="B188" s="33" t="s">
        <v>1774</v>
      </c>
      <c r="C188" s="76"/>
      <c r="D188" s="76"/>
      <c r="E188" s="33"/>
      <c r="F188" s="33"/>
      <c r="G188" s="33"/>
      <c r="H188" s="172" t="s">
        <v>26</v>
      </c>
      <c r="I188" s="33"/>
      <c r="J188" s="33"/>
      <c r="K188" s="33"/>
      <c r="L188" s="33"/>
      <c r="M188" s="33"/>
      <c r="N188" s="33"/>
      <c r="O188" s="33"/>
      <c r="P188" s="33"/>
      <c r="Q188" s="33"/>
    </row>
    <row r="189" spans="1:17" ht="17.25" customHeight="1">
      <c r="A189" s="273"/>
      <c r="B189" s="33" t="s">
        <v>1774</v>
      </c>
      <c r="C189" s="76"/>
      <c r="D189" s="76"/>
      <c r="E189" s="33"/>
      <c r="F189" s="33"/>
      <c r="G189" s="33"/>
      <c r="H189" s="172" t="s">
        <v>27</v>
      </c>
      <c r="I189" s="33"/>
      <c r="J189" s="33"/>
      <c r="K189" s="33"/>
      <c r="L189" s="33"/>
      <c r="M189" s="33"/>
      <c r="N189" s="33"/>
      <c r="O189" s="33"/>
      <c r="P189" s="33"/>
      <c r="Q189" s="33"/>
    </row>
    <row r="190" spans="1:17" ht="12.75">
      <c r="A190" s="273"/>
      <c r="B190" s="33" t="s">
        <v>1774</v>
      </c>
      <c r="C190" s="76"/>
      <c r="D190" s="76"/>
      <c r="E190" s="33"/>
      <c r="G190" s="129"/>
      <c r="H190" s="172" t="s">
        <v>28</v>
      </c>
      <c r="I190" s="33"/>
      <c r="J190" s="33"/>
      <c r="K190" s="33"/>
      <c r="L190" s="33"/>
      <c r="M190" s="33"/>
      <c r="N190" s="33"/>
      <c r="O190" s="33"/>
      <c r="P190" s="33"/>
      <c r="Q190" s="33"/>
    </row>
    <row r="191" spans="1:17" ht="12.75">
      <c r="A191" s="273"/>
      <c r="B191" s="33" t="s">
        <v>1119</v>
      </c>
      <c r="C191" s="76"/>
      <c r="D191" s="76"/>
      <c r="E191" s="33"/>
      <c r="F191" s="33"/>
      <c r="G191" s="33"/>
      <c r="H191" s="172" t="s">
        <v>29</v>
      </c>
      <c r="I191" s="33"/>
      <c r="J191" s="33"/>
      <c r="K191" s="33"/>
      <c r="L191" s="33"/>
      <c r="M191" s="33"/>
      <c r="N191" s="33"/>
      <c r="O191" s="33"/>
      <c r="P191" s="33"/>
      <c r="Q191" s="33"/>
    </row>
    <row r="192" spans="1:17" ht="12.75">
      <c r="A192" s="273"/>
      <c r="B192" s="33" t="s">
        <v>1119</v>
      </c>
      <c r="C192" s="76"/>
      <c r="D192" s="76"/>
      <c r="E192" s="33"/>
      <c r="F192" s="33"/>
      <c r="G192" s="33"/>
      <c r="H192" s="172" t="s">
        <v>30</v>
      </c>
      <c r="I192" s="33"/>
      <c r="J192" s="33"/>
      <c r="K192" s="33"/>
      <c r="L192" s="33"/>
      <c r="M192" s="33"/>
      <c r="N192" s="33"/>
      <c r="O192" s="33"/>
      <c r="P192" s="33"/>
      <c r="Q192" s="33"/>
    </row>
    <row r="193" spans="1:18" ht="12.75">
      <c r="A193" s="273"/>
      <c r="B193" s="33" t="s">
        <v>78</v>
      </c>
      <c r="C193" s="76"/>
      <c r="D193" s="76"/>
      <c r="E193" s="33"/>
      <c r="F193" s="33"/>
      <c r="G193" s="33"/>
      <c r="H193" s="172" t="s">
        <v>34</v>
      </c>
      <c r="I193" s="33"/>
      <c r="J193" s="33"/>
      <c r="K193" s="33"/>
      <c r="L193" s="33"/>
      <c r="M193" s="33"/>
      <c r="N193" s="33"/>
      <c r="O193" s="33"/>
      <c r="P193" s="33"/>
      <c r="Q193" s="33"/>
    </row>
    <row r="194" spans="1:18" ht="21" customHeight="1">
      <c r="A194" s="273"/>
      <c r="B194" s="33" t="s">
        <v>78</v>
      </c>
      <c r="C194" s="76" t="s">
        <v>41</v>
      </c>
      <c r="D194" s="76" t="s">
        <v>19</v>
      </c>
      <c r="E194" s="33"/>
      <c r="F194" s="173" t="s">
        <v>1975</v>
      </c>
      <c r="G194" s="160" t="s">
        <v>1976</v>
      </c>
      <c r="H194" s="172" t="s">
        <v>35</v>
      </c>
      <c r="I194" s="33"/>
      <c r="J194" s="33"/>
      <c r="K194" s="33"/>
      <c r="L194" s="33"/>
      <c r="M194" s="33"/>
      <c r="N194" s="33"/>
      <c r="O194" s="33"/>
      <c r="P194" s="33"/>
      <c r="Q194" s="33"/>
    </row>
    <row r="195" spans="1:18" ht="20.25" customHeight="1">
      <c r="A195" s="273"/>
      <c r="B195" s="33" t="s">
        <v>78</v>
      </c>
      <c r="C195" s="76"/>
      <c r="D195" s="76"/>
      <c r="E195" s="33"/>
      <c r="F195" s="33"/>
      <c r="G195" s="33"/>
      <c r="H195" s="172" t="s">
        <v>36</v>
      </c>
      <c r="I195" s="33"/>
      <c r="J195" s="33"/>
      <c r="K195" s="33"/>
      <c r="L195" s="33"/>
      <c r="M195" s="33"/>
      <c r="N195" s="33"/>
      <c r="O195" s="33"/>
      <c r="P195" s="33"/>
      <c r="Q195" s="33"/>
    </row>
    <row r="196" spans="1:18" ht="12.75">
      <c r="A196" s="273"/>
      <c r="B196" s="33" t="s">
        <v>78</v>
      </c>
      <c r="C196" s="76"/>
      <c r="D196" s="76"/>
      <c r="E196" s="33"/>
      <c r="F196" s="33"/>
      <c r="H196" s="172" t="s">
        <v>37</v>
      </c>
      <c r="I196" s="33"/>
      <c r="J196" s="33"/>
      <c r="K196" s="33"/>
      <c r="L196" s="33"/>
      <c r="M196" s="33"/>
      <c r="N196" s="33"/>
      <c r="O196" s="33"/>
      <c r="P196" s="33"/>
      <c r="Q196" s="33"/>
    </row>
    <row r="197" spans="1:18" ht="12.75">
      <c r="A197" s="274"/>
      <c r="B197" s="33" t="s">
        <v>78</v>
      </c>
      <c r="C197" s="76"/>
      <c r="D197" s="76"/>
      <c r="E197" s="33"/>
      <c r="F197" s="33"/>
      <c r="G197" s="33"/>
      <c r="H197" s="174" t="s">
        <v>38</v>
      </c>
      <c r="I197" s="33"/>
      <c r="J197" s="33"/>
      <c r="K197" s="33"/>
      <c r="L197" s="33"/>
      <c r="M197" s="33"/>
      <c r="N197" s="33"/>
      <c r="O197" s="33"/>
      <c r="P197" s="33"/>
      <c r="Q197" s="33"/>
    </row>
    <row r="198" spans="1:18" ht="12.75">
      <c r="A198" s="272">
        <v>45580</v>
      </c>
      <c r="B198" s="33" t="s">
        <v>640</v>
      </c>
      <c r="C198" s="76"/>
      <c r="D198" s="76"/>
      <c r="E198" s="33"/>
      <c r="F198" s="33"/>
      <c r="G198" s="33"/>
      <c r="H198" s="171" t="s">
        <v>17</v>
      </c>
      <c r="I198" s="33"/>
      <c r="J198" s="33"/>
      <c r="K198" s="33"/>
      <c r="L198" s="33"/>
      <c r="M198" s="33"/>
      <c r="N198" s="33"/>
      <c r="O198" s="33"/>
      <c r="P198" s="33"/>
      <c r="Q198" s="33"/>
    </row>
    <row r="199" spans="1:18" ht="12.75">
      <c r="A199" s="273"/>
      <c r="B199" s="33" t="s">
        <v>640</v>
      </c>
      <c r="C199" s="76"/>
      <c r="D199" s="76"/>
      <c r="E199" s="33"/>
      <c r="F199" s="33"/>
      <c r="G199" s="33"/>
      <c r="H199" s="172" t="s">
        <v>22</v>
      </c>
      <c r="I199" s="33"/>
      <c r="J199" s="33"/>
      <c r="K199" s="33"/>
      <c r="L199" s="33"/>
      <c r="M199" s="33"/>
      <c r="N199" s="33"/>
      <c r="O199" s="33"/>
      <c r="P199" s="33"/>
      <c r="Q199" s="33"/>
    </row>
    <row r="200" spans="1:18" ht="12.75">
      <c r="A200" s="273"/>
      <c r="B200" s="33" t="s">
        <v>640</v>
      </c>
      <c r="C200" s="76"/>
      <c r="D200" s="76"/>
      <c r="E200" s="33"/>
      <c r="F200" s="33"/>
      <c r="G200" s="33"/>
      <c r="H200" s="172" t="s">
        <v>24</v>
      </c>
      <c r="I200" s="33"/>
      <c r="J200" s="33"/>
      <c r="K200" s="33"/>
      <c r="L200" s="33"/>
      <c r="M200" s="33"/>
      <c r="N200" s="33"/>
      <c r="O200" s="33"/>
      <c r="P200" s="33"/>
      <c r="Q200" s="33"/>
    </row>
    <row r="201" spans="1:18" ht="12.75">
      <c r="A201" s="273"/>
      <c r="B201" s="33" t="s">
        <v>1774</v>
      </c>
      <c r="C201" s="76"/>
      <c r="D201" s="76"/>
      <c r="E201" s="33"/>
      <c r="F201" s="33"/>
      <c r="G201" s="33"/>
      <c r="H201" s="172" t="s">
        <v>25</v>
      </c>
      <c r="I201" s="33"/>
      <c r="J201" s="33"/>
      <c r="K201" s="33"/>
      <c r="L201" s="33"/>
      <c r="M201" s="33"/>
      <c r="N201" s="33"/>
      <c r="O201" s="33"/>
      <c r="P201" s="33"/>
      <c r="Q201" s="33"/>
    </row>
    <row r="202" spans="1:18" ht="12.75">
      <c r="A202" s="273"/>
      <c r="B202" s="33" t="s">
        <v>1774</v>
      </c>
      <c r="C202" s="76"/>
      <c r="D202" s="76"/>
      <c r="E202" s="33"/>
      <c r="F202" s="33"/>
      <c r="G202" s="33"/>
      <c r="H202" s="172" t="s">
        <v>26</v>
      </c>
      <c r="I202" s="33"/>
      <c r="J202" s="33"/>
      <c r="K202" s="33"/>
      <c r="L202" s="33"/>
      <c r="M202" s="33"/>
      <c r="N202" s="33"/>
      <c r="O202" s="33"/>
      <c r="P202" s="33"/>
      <c r="Q202" s="33"/>
    </row>
    <row r="203" spans="1:18" ht="12.75">
      <c r="A203" s="273"/>
      <c r="B203" s="33" t="s">
        <v>1774</v>
      </c>
      <c r="C203" s="76"/>
      <c r="D203" s="76"/>
      <c r="E203" s="33"/>
      <c r="F203" s="175"/>
      <c r="G203" s="33"/>
      <c r="H203" s="172" t="s">
        <v>27</v>
      </c>
      <c r="I203" s="33"/>
      <c r="J203" s="33"/>
      <c r="K203" s="33"/>
      <c r="L203" s="33"/>
      <c r="M203" s="33"/>
      <c r="N203" s="33"/>
      <c r="O203" s="33"/>
      <c r="P203" s="33"/>
      <c r="Q203" s="33"/>
    </row>
    <row r="204" spans="1:18" ht="12.75">
      <c r="A204" s="273"/>
      <c r="B204" s="33" t="s">
        <v>1774</v>
      </c>
      <c r="C204" s="76"/>
      <c r="D204" s="76"/>
      <c r="E204" s="33"/>
      <c r="F204" s="33"/>
      <c r="G204" s="33"/>
      <c r="H204" s="172" t="s">
        <v>28</v>
      </c>
      <c r="I204" s="33"/>
      <c r="J204" s="33"/>
      <c r="K204" s="33"/>
      <c r="L204" s="33"/>
      <c r="M204" s="33"/>
      <c r="N204" s="33"/>
      <c r="O204" s="33"/>
      <c r="P204" s="33"/>
      <c r="Q204" s="33"/>
    </row>
    <row r="205" spans="1:18" ht="12.75">
      <c r="A205" s="273"/>
      <c r="B205" s="33" t="s">
        <v>78</v>
      </c>
      <c r="C205" s="76"/>
      <c r="D205" s="76"/>
      <c r="E205" s="33"/>
      <c r="F205" s="33"/>
      <c r="G205" s="33"/>
      <c r="H205" s="172" t="s">
        <v>29</v>
      </c>
      <c r="I205" s="33"/>
      <c r="J205" s="33"/>
      <c r="K205" s="33"/>
      <c r="L205" s="33"/>
      <c r="M205" s="33"/>
      <c r="N205" s="33"/>
      <c r="O205" s="33"/>
      <c r="P205" s="33"/>
      <c r="Q205" s="33"/>
    </row>
    <row r="206" spans="1:18" ht="12.75">
      <c r="A206" s="273"/>
      <c r="B206" s="33" t="s">
        <v>78</v>
      </c>
      <c r="C206" s="76"/>
      <c r="D206" s="76"/>
      <c r="E206" s="33"/>
      <c r="F206" s="33"/>
      <c r="G206" s="33"/>
      <c r="H206" s="172" t="s">
        <v>30</v>
      </c>
      <c r="I206" s="33"/>
      <c r="J206" s="33"/>
      <c r="K206" s="33"/>
      <c r="L206" s="33"/>
      <c r="M206" s="33"/>
      <c r="N206" s="33"/>
      <c r="O206" s="33"/>
      <c r="P206" s="33"/>
      <c r="Q206" s="33"/>
      <c r="R206" s="33"/>
    </row>
    <row r="207" spans="1:18" ht="12.75">
      <c r="A207" s="273"/>
      <c r="B207" s="33" t="s">
        <v>522</v>
      </c>
      <c r="C207" s="76"/>
      <c r="D207" s="76"/>
      <c r="E207" s="33"/>
      <c r="F207" s="33"/>
      <c r="G207" s="33"/>
      <c r="H207" s="172" t="s">
        <v>34</v>
      </c>
      <c r="I207" s="33"/>
      <c r="J207" s="33"/>
      <c r="K207" s="33"/>
      <c r="L207" s="33"/>
      <c r="M207" s="33"/>
      <c r="N207" s="33"/>
      <c r="O207" s="33"/>
      <c r="P207" s="33"/>
      <c r="Q207" s="33"/>
      <c r="R207" s="33"/>
    </row>
    <row r="208" spans="1:18" ht="12.75">
      <c r="A208" s="273"/>
      <c r="B208" s="33" t="s">
        <v>522</v>
      </c>
      <c r="C208" s="76"/>
      <c r="D208" s="76"/>
      <c r="E208" s="33"/>
      <c r="F208" s="33"/>
      <c r="G208" s="76"/>
      <c r="H208" s="176" t="s">
        <v>35</v>
      </c>
      <c r="I208" s="158"/>
      <c r="J208" s="33"/>
      <c r="K208" s="33"/>
      <c r="L208" s="158"/>
      <c r="M208" s="33"/>
      <c r="N208" s="158"/>
      <c r="O208" s="158"/>
      <c r="P208" s="33"/>
      <c r="Q208" s="158"/>
      <c r="R208" s="281"/>
    </row>
    <row r="209" spans="1:18" ht="12.75">
      <c r="A209" s="273"/>
      <c r="B209" s="33" t="s">
        <v>522</v>
      </c>
      <c r="C209" s="76"/>
      <c r="D209" s="76"/>
      <c r="E209" s="33"/>
      <c r="F209" s="33"/>
      <c r="G209" s="76"/>
      <c r="H209" s="172" t="s">
        <v>36</v>
      </c>
      <c r="I209" s="177"/>
      <c r="J209" s="33"/>
      <c r="K209" s="33"/>
      <c r="L209" s="177"/>
      <c r="M209" s="33"/>
      <c r="N209" s="177"/>
      <c r="O209" s="177"/>
      <c r="P209" s="33"/>
      <c r="Q209" s="177"/>
      <c r="R209" s="274"/>
    </row>
    <row r="210" spans="1:18" ht="12.75">
      <c r="A210" s="273"/>
      <c r="B210" s="33" t="s">
        <v>78</v>
      </c>
      <c r="C210" s="76"/>
      <c r="D210" s="76"/>
      <c r="E210" s="178"/>
      <c r="F210" s="33"/>
      <c r="G210" s="33"/>
      <c r="H210" s="172" t="s">
        <v>37</v>
      </c>
      <c r="I210" s="33"/>
      <c r="J210" s="33"/>
      <c r="K210" s="33"/>
      <c r="L210" s="33"/>
      <c r="M210" s="33"/>
      <c r="N210" s="33"/>
      <c r="O210" s="33"/>
      <c r="P210" s="33"/>
      <c r="Q210" s="33"/>
      <c r="R210" s="33"/>
    </row>
    <row r="211" spans="1:18" ht="12.75">
      <c r="A211" s="274"/>
      <c r="B211" s="33" t="s">
        <v>78</v>
      </c>
      <c r="C211" s="76"/>
      <c r="D211" s="76"/>
      <c r="E211" s="33"/>
      <c r="F211" s="33"/>
      <c r="G211" s="33"/>
      <c r="H211" s="174" t="s">
        <v>38</v>
      </c>
      <c r="I211" s="33"/>
      <c r="J211" s="33"/>
      <c r="K211" s="33"/>
      <c r="L211" s="33"/>
      <c r="M211" s="33"/>
      <c r="N211" s="33"/>
      <c r="O211" s="33"/>
      <c r="P211" s="33"/>
      <c r="Q211" s="33"/>
      <c r="R211" s="33"/>
    </row>
    <row r="212" spans="1:18" ht="17.25" customHeight="1">
      <c r="A212" s="272">
        <v>45581</v>
      </c>
      <c r="B212" s="33" t="s">
        <v>640</v>
      </c>
      <c r="C212" s="76"/>
      <c r="D212" s="76"/>
      <c r="E212" s="33"/>
      <c r="F212" s="33"/>
      <c r="G212" s="33"/>
      <c r="H212" s="171" t="s">
        <v>17</v>
      </c>
      <c r="I212" s="33"/>
      <c r="J212" s="33"/>
      <c r="K212" s="33"/>
      <c r="L212" s="33"/>
      <c r="M212" s="33"/>
      <c r="N212" s="33"/>
      <c r="O212" s="33"/>
      <c r="P212" s="33"/>
      <c r="Q212" s="33"/>
      <c r="R212" s="33"/>
    </row>
    <row r="213" spans="1:18" ht="12.75">
      <c r="A213" s="273"/>
      <c r="B213" s="33" t="s">
        <v>640</v>
      </c>
      <c r="C213" s="76"/>
      <c r="D213" s="76"/>
      <c r="E213" s="33"/>
      <c r="F213" s="33"/>
      <c r="G213" s="33"/>
      <c r="H213" s="172" t="s">
        <v>22</v>
      </c>
      <c r="I213" s="33"/>
      <c r="J213" s="33"/>
      <c r="K213" s="33"/>
      <c r="L213" s="33"/>
      <c r="M213" s="33"/>
      <c r="N213" s="33"/>
      <c r="O213" s="33"/>
      <c r="P213" s="33"/>
      <c r="Q213" s="33"/>
      <c r="R213" s="33"/>
    </row>
    <row r="214" spans="1:18" ht="12.75">
      <c r="A214" s="273"/>
      <c r="B214" s="33" t="s">
        <v>640</v>
      </c>
      <c r="C214" s="76"/>
      <c r="D214" s="76"/>
      <c r="E214" s="33"/>
      <c r="F214" s="33"/>
      <c r="G214" s="33"/>
      <c r="H214" s="172" t="s">
        <v>24</v>
      </c>
      <c r="I214" s="33"/>
      <c r="J214" s="33"/>
      <c r="K214" s="33"/>
      <c r="L214" s="33"/>
      <c r="M214" s="33"/>
      <c r="N214" s="33"/>
      <c r="O214" s="33"/>
      <c r="P214" s="33"/>
      <c r="Q214" s="33"/>
      <c r="R214" s="33"/>
    </row>
    <row r="215" spans="1:18" ht="12.75">
      <c r="A215" s="273"/>
      <c r="B215" s="33" t="s">
        <v>1774</v>
      </c>
      <c r="C215" s="76"/>
      <c r="D215" s="76"/>
      <c r="E215" s="33"/>
      <c r="F215" s="33"/>
      <c r="G215" s="33"/>
      <c r="H215" s="172" t="s">
        <v>25</v>
      </c>
      <c r="I215" s="33"/>
      <c r="J215" s="33"/>
      <c r="K215" s="33"/>
      <c r="L215" s="33"/>
      <c r="M215" s="33"/>
      <c r="N215" s="33"/>
      <c r="O215" s="33"/>
      <c r="P215" s="33"/>
      <c r="Q215" s="33"/>
      <c r="R215" s="33"/>
    </row>
    <row r="216" spans="1:18" ht="12.75">
      <c r="A216" s="273"/>
      <c r="B216" s="33" t="s">
        <v>1774</v>
      </c>
      <c r="C216" s="76"/>
      <c r="D216" s="76"/>
      <c r="E216" s="33"/>
      <c r="F216" s="33"/>
      <c r="G216" s="33"/>
      <c r="H216" s="172" t="s">
        <v>26</v>
      </c>
      <c r="I216" s="33"/>
      <c r="J216" s="33"/>
      <c r="K216" s="33"/>
      <c r="L216" s="33"/>
      <c r="M216" s="33"/>
      <c r="N216" s="33"/>
      <c r="O216" s="33"/>
      <c r="P216" s="33"/>
      <c r="Q216" s="33"/>
      <c r="R216" s="33"/>
    </row>
    <row r="217" spans="1:18" ht="14.25">
      <c r="A217" s="273"/>
      <c r="B217" s="33" t="s">
        <v>1774</v>
      </c>
      <c r="C217" s="76"/>
      <c r="D217" s="76"/>
      <c r="E217" s="157"/>
      <c r="F217" s="33"/>
      <c r="G217" s="33"/>
      <c r="H217" s="172" t="s">
        <v>27</v>
      </c>
      <c r="I217" s="33"/>
      <c r="J217" s="33"/>
      <c r="K217" s="33"/>
      <c r="L217" s="33"/>
      <c r="M217" s="33"/>
      <c r="N217" s="33"/>
      <c r="O217" s="33"/>
      <c r="P217" s="33"/>
      <c r="Q217" s="33"/>
      <c r="R217" s="33"/>
    </row>
    <row r="218" spans="1:18" ht="12.75">
      <c r="A218" s="273"/>
      <c r="B218" s="33" t="s">
        <v>1774</v>
      </c>
      <c r="C218" s="76"/>
      <c r="D218" s="76"/>
      <c r="E218" s="33"/>
      <c r="F218" s="33"/>
      <c r="G218" s="33"/>
      <c r="H218" s="172" t="s">
        <v>28</v>
      </c>
      <c r="I218" s="33"/>
      <c r="J218" s="33"/>
      <c r="K218" s="33"/>
      <c r="L218" s="33"/>
      <c r="M218" s="33"/>
      <c r="N218" s="33"/>
      <c r="O218" s="33"/>
      <c r="P218" s="33"/>
      <c r="Q218" s="33"/>
      <c r="R218" s="33"/>
    </row>
    <row r="219" spans="1:18" ht="20.25" customHeight="1">
      <c r="A219" s="273"/>
      <c r="B219" s="33" t="s">
        <v>78</v>
      </c>
      <c r="C219" s="76" t="s">
        <v>154</v>
      </c>
      <c r="D219" s="76" t="s">
        <v>19</v>
      </c>
      <c r="E219" s="33"/>
      <c r="F219" s="33"/>
      <c r="G219" s="33" t="s">
        <v>1977</v>
      </c>
      <c r="H219" s="172" t="s">
        <v>29</v>
      </c>
      <c r="I219" s="33"/>
      <c r="J219" s="33"/>
      <c r="K219" s="33"/>
      <c r="L219" s="33"/>
      <c r="M219" s="33"/>
      <c r="N219" s="33"/>
      <c r="O219" s="33"/>
      <c r="P219" s="33"/>
      <c r="Q219" s="33"/>
      <c r="R219" s="33"/>
    </row>
    <row r="220" spans="1:18" ht="12.75">
      <c r="A220" s="273"/>
      <c r="B220" s="33" t="s">
        <v>78</v>
      </c>
      <c r="C220" s="76"/>
      <c r="D220" s="76"/>
      <c r="E220" s="33"/>
      <c r="F220" s="33"/>
      <c r="G220" s="33"/>
      <c r="H220" s="172" t="s">
        <v>30</v>
      </c>
      <c r="I220" s="33"/>
      <c r="J220" s="33"/>
      <c r="K220" s="33"/>
      <c r="L220" s="33"/>
      <c r="M220" s="33"/>
      <c r="N220" s="33"/>
      <c r="O220" s="33"/>
      <c r="P220" s="33"/>
      <c r="Q220" s="33"/>
      <c r="R220" s="33"/>
    </row>
    <row r="221" spans="1:18" ht="12.75">
      <c r="A221" s="273"/>
      <c r="B221" s="33" t="s">
        <v>78</v>
      </c>
      <c r="C221" s="76"/>
      <c r="D221" s="76"/>
      <c r="E221" s="33"/>
      <c r="F221" s="179"/>
      <c r="G221" s="33"/>
      <c r="H221" s="172" t="s">
        <v>34</v>
      </c>
      <c r="I221" s="33"/>
      <c r="J221" s="33"/>
      <c r="K221" s="33"/>
      <c r="L221" s="33"/>
      <c r="M221" s="33"/>
      <c r="N221" s="33"/>
      <c r="O221" s="33"/>
      <c r="P221" s="33"/>
      <c r="Q221" s="33"/>
      <c r="R221" s="33"/>
    </row>
    <row r="222" spans="1:18" ht="12.75">
      <c r="A222" s="273"/>
      <c r="B222" s="33" t="s">
        <v>78</v>
      </c>
      <c r="C222" s="76"/>
      <c r="D222" s="76"/>
      <c r="E222" s="33"/>
      <c r="F222" s="33"/>
      <c r="G222" s="33"/>
      <c r="H222" s="176" t="s">
        <v>35</v>
      </c>
      <c r="I222" s="33"/>
      <c r="J222" s="33"/>
      <c r="K222" s="33"/>
      <c r="L222" s="33"/>
      <c r="M222" s="33"/>
      <c r="N222" s="33"/>
      <c r="O222" s="33"/>
      <c r="P222" s="33"/>
      <c r="Q222" s="33"/>
      <c r="R222" s="33"/>
    </row>
    <row r="223" spans="1:18" ht="12.75">
      <c r="A223" s="273"/>
      <c r="B223" s="33" t="s">
        <v>78</v>
      </c>
      <c r="C223" s="76" t="s">
        <v>41</v>
      </c>
      <c r="D223" s="76" t="s">
        <v>19</v>
      </c>
      <c r="E223" s="33"/>
      <c r="F223" s="33"/>
      <c r="G223" s="33" t="s">
        <v>1978</v>
      </c>
      <c r="H223" s="172" t="s">
        <v>36</v>
      </c>
      <c r="I223" s="33"/>
      <c r="J223" s="33"/>
      <c r="K223" s="33"/>
      <c r="L223" s="33"/>
      <c r="M223" s="33"/>
      <c r="N223" s="33"/>
      <c r="O223" s="33"/>
      <c r="P223" s="33"/>
      <c r="Q223" s="33"/>
      <c r="R223" s="33"/>
    </row>
    <row r="224" spans="1:18" ht="12.75">
      <c r="A224" s="273"/>
      <c r="B224" s="33" t="s">
        <v>78</v>
      </c>
      <c r="C224" s="76"/>
      <c r="D224" s="76"/>
      <c r="E224" s="33"/>
      <c r="F224" s="33"/>
      <c r="G224" s="33"/>
      <c r="H224" s="172" t="s">
        <v>37</v>
      </c>
      <c r="I224" s="33"/>
      <c r="J224" s="33"/>
      <c r="K224" s="33"/>
      <c r="L224" s="33"/>
      <c r="M224" s="33"/>
      <c r="N224" s="33"/>
      <c r="O224" s="33"/>
      <c r="P224" s="33"/>
      <c r="Q224" s="33"/>
      <c r="R224" s="33"/>
    </row>
    <row r="225" spans="1:18" ht="12.75">
      <c r="A225" s="274"/>
      <c r="B225" s="33" t="s">
        <v>78</v>
      </c>
      <c r="C225" s="76"/>
      <c r="D225" s="76"/>
      <c r="E225" s="33"/>
      <c r="F225" s="33"/>
      <c r="G225" s="33"/>
      <c r="H225" s="174" t="s">
        <v>38</v>
      </c>
      <c r="I225" s="33"/>
      <c r="J225" s="33"/>
      <c r="K225" s="33"/>
      <c r="L225" s="33"/>
      <c r="M225" s="33"/>
      <c r="N225" s="33"/>
      <c r="O225" s="33"/>
      <c r="P225" s="33"/>
      <c r="Q225" s="33"/>
      <c r="R225" s="33"/>
    </row>
    <row r="226" spans="1:18" ht="12.75">
      <c r="A226" s="272">
        <v>45582</v>
      </c>
      <c r="B226" s="33" t="s">
        <v>1119</v>
      </c>
      <c r="C226" s="76"/>
      <c r="D226" s="76"/>
      <c r="E226" s="33"/>
      <c r="F226" s="33"/>
      <c r="G226" s="33"/>
      <c r="H226" s="171" t="s">
        <v>17</v>
      </c>
      <c r="I226" s="33"/>
      <c r="J226" s="33"/>
      <c r="K226" s="33"/>
      <c r="L226" s="33"/>
      <c r="M226" s="33"/>
      <c r="N226" s="33"/>
      <c r="O226" s="33"/>
      <c r="P226" s="33"/>
      <c r="Q226" s="33"/>
      <c r="R226" s="33"/>
    </row>
    <row r="227" spans="1:18" ht="12.75">
      <c r="A227" s="273"/>
      <c r="B227" s="33" t="s">
        <v>1119</v>
      </c>
      <c r="C227" s="76"/>
      <c r="D227" s="76"/>
      <c r="E227" s="33"/>
      <c r="F227" s="33"/>
      <c r="G227" s="33"/>
      <c r="H227" s="172" t="s">
        <v>22</v>
      </c>
      <c r="I227" s="33"/>
      <c r="J227" s="33"/>
      <c r="K227" s="33"/>
      <c r="L227" s="33"/>
      <c r="M227" s="33"/>
      <c r="N227" s="33"/>
      <c r="O227" s="33"/>
      <c r="P227" s="33"/>
      <c r="Q227" s="33"/>
      <c r="R227" s="33"/>
    </row>
    <row r="228" spans="1:18" ht="12.75">
      <c r="A228" s="273"/>
      <c r="B228" s="33" t="s">
        <v>1119</v>
      </c>
      <c r="C228" s="76" t="s">
        <v>102</v>
      </c>
      <c r="D228" s="76" t="s">
        <v>19</v>
      </c>
      <c r="E228" s="33"/>
      <c r="F228" s="33"/>
      <c r="G228" s="160" t="s">
        <v>1979</v>
      </c>
      <c r="H228" s="172" t="s">
        <v>24</v>
      </c>
      <c r="I228" s="33"/>
      <c r="J228" s="33"/>
      <c r="K228" s="33"/>
      <c r="L228" s="33"/>
      <c r="M228" s="33"/>
      <c r="N228" s="33"/>
      <c r="O228" s="33"/>
      <c r="P228" s="33"/>
      <c r="Q228" s="33"/>
      <c r="R228" s="33"/>
    </row>
    <row r="229" spans="1:18" ht="12.75">
      <c r="A229" s="273"/>
      <c r="B229" s="33" t="s">
        <v>1774</v>
      </c>
      <c r="C229" s="76"/>
      <c r="D229" s="76"/>
      <c r="E229" s="33"/>
      <c r="F229" s="33"/>
      <c r="G229" s="33"/>
      <c r="H229" s="172" t="s">
        <v>25</v>
      </c>
      <c r="I229" s="33"/>
      <c r="J229" s="33"/>
      <c r="K229" s="33"/>
      <c r="L229" s="33"/>
      <c r="M229" s="33"/>
      <c r="N229" s="33"/>
      <c r="O229" s="33"/>
      <c r="P229" s="33"/>
      <c r="Q229" s="33"/>
      <c r="R229" s="33"/>
    </row>
    <row r="230" spans="1:18" ht="12.75">
      <c r="A230" s="273"/>
      <c r="B230" s="33" t="s">
        <v>1774</v>
      </c>
      <c r="C230" s="76"/>
      <c r="D230" s="76"/>
      <c r="E230" s="33"/>
      <c r="F230" s="33"/>
      <c r="G230" s="33"/>
      <c r="H230" s="172" t="s">
        <v>26</v>
      </c>
      <c r="I230" s="33"/>
      <c r="J230" s="33"/>
      <c r="K230" s="33"/>
      <c r="L230" s="33"/>
      <c r="M230" s="33"/>
      <c r="N230" s="33"/>
      <c r="O230" s="33"/>
      <c r="P230" s="33"/>
      <c r="Q230" s="33"/>
      <c r="R230" s="33"/>
    </row>
    <row r="231" spans="1:18" ht="12.75">
      <c r="A231" s="273"/>
      <c r="B231" s="33" t="s">
        <v>1774</v>
      </c>
      <c r="C231" s="76"/>
      <c r="D231" s="76"/>
      <c r="E231" s="33"/>
      <c r="F231" s="33"/>
      <c r="G231" s="33"/>
      <c r="H231" s="172" t="s">
        <v>27</v>
      </c>
      <c r="I231" s="33"/>
      <c r="J231" s="33"/>
      <c r="K231" s="33"/>
      <c r="L231" s="33"/>
      <c r="M231" s="33"/>
      <c r="N231" s="33"/>
      <c r="O231" s="33"/>
      <c r="P231" s="33"/>
      <c r="Q231" s="33"/>
      <c r="R231" s="33"/>
    </row>
    <row r="232" spans="1:18" ht="12.75">
      <c r="A232" s="273"/>
      <c r="B232" s="33" t="s">
        <v>1774</v>
      </c>
      <c r="C232" s="76"/>
      <c r="D232" s="76"/>
      <c r="E232" s="33"/>
      <c r="F232" s="33"/>
      <c r="G232" s="33"/>
      <c r="H232" s="172" t="s">
        <v>28</v>
      </c>
      <c r="I232" s="33"/>
      <c r="J232" s="33"/>
      <c r="K232" s="33"/>
      <c r="L232" s="33"/>
      <c r="M232" s="33"/>
      <c r="N232" s="33"/>
      <c r="O232" s="33"/>
      <c r="P232" s="33"/>
      <c r="Q232" s="33"/>
      <c r="R232" s="33"/>
    </row>
    <row r="233" spans="1:18" ht="12.75">
      <c r="A233" s="273"/>
      <c r="B233" s="33" t="s">
        <v>78</v>
      </c>
      <c r="C233" s="76"/>
      <c r="D233" s="76"/>
      <c r="E233" s="33"/>
      <c r="F233" s="33"/>
      <c r="G233" s="33"/>
      <c r="H233" s="172" t="s">
        <v>29</v>
      </c>
      <c r="I233" s="33"/>
      <c r="J233" s="33"/>
      <c r="K233" s="33"/>
      <c r="L233" s="33"/>
      <c r="M233" s="33"/>
      <c r="N233" s="33"/>
      <c r="O233" s="33"/>
      <c r="P233" s="33"/>
      <c r="Q233" s="33"/>
      <c r="R233" s="33"/>
    </row>
    <row r="234" spans="1:18" ht="22.5" customHeight="1">
      <c r="A234" s="273"/>
      <c r="B234" s="33" t="s">
        <v>78</v>
      </c>
      <c r="C234" s="76" t="s">
        <v>41</v>
      </c>
      <c r="D234" s="76" t="s">
        <v>19</v>
      </c>
      <c r="E234" s="33"/>
      <c r="F234" s="33"/>
      <c r="G234" s="33" t="s">
        <v>1980</v>
      </c>
      <c r="H234" s="172" t="s">
        <v>30</v>
      </c>
      <c r="I234" s="33"/>
      <c r="J234" s="33"/>
      <c r="K234" s="33"/>
      <c r="L234" s="33"/>
      <c r="M234" s="33"/>
      <c r="N234" s="33"/>
      <c r="O234" s="33"/>
      <c r="P234" s="33"/>
      <c r="Q234" s="33"/>
      <c r="R234" s="33"/>
    </row>
    <row r="235" spans="1:18" ht="12.75">
      <c r="A235" s="273"/>
      <c r="B235" s="33" t="s">
        <v>78</v>
      </c>
      <c r="C235" s="76"/>
      <c r="D235" s="76"/>
      <c r="E235" s="33"/>
      <c r="F235" s="33"/>
      <c r="G235" s="33"/>
      <c r="H235" s="172" t="s">
        <v>34</v>
      </c>
      <c r="I235" s="33"/>
      <c r="J235" s="33"/>
      <c r="K235" s="33"/>
      <c r="L235" s="33"/>
      <c r="M235" s="33"/>
      <c r="N235" s="33"/>
      <c r="O235" s="33"/>
      <c r="P235" s="33"/>
      <c r="Q235" s="33"/>
      <c r="R235" s="33"/>
    </row>
    <row r="236" spans="1:18" ht="12.75">
      <c r="A236" s="273"/>
      <c r="B236" s="33" t="s">
        <v>78</v>
      </c>
      <c r="C236" s="76"/>
      <c r="D236" s="76"/>
      <c r="E236" s="33"/>
      <c r="F236" s="33"/>
      <c r="G236" s="33"/>
      <c r="H236" s="176" t="s">
        <v>35</v>
      </c>
      <c r="I236" s="33"/>
      <c r="J236" s="33"/>
      <c r="K236" s="33"/>
      <c r="L236" s="33"/>
      <c r="M236" s="33"/>
      <c r="N236" s="33"/>
      <c r="O236" s="33"/>
      <c r="P236" s="33"/>
      <c r="Q236" s="33"/>
      <c r="R236" s="33"/>
    </row>
    <row r="237" spans="1:18" ht="19.5" customHeight="1">
      <c r="A237" s="273"/>
      <c r="B237" s="33" t="s">
        <v>78</v>
      </c>
      <c r="C237" s="76" t="s">
        <v>41</v>
      </c>
      <c r="D237" s="76" t="s">
        <v>19</v>
      </c>
      <c r="E237" s="33"/>
      <c r="F237" s="33"/>
      <c r="G237" s="33" t="s">
        <v>1981</v>
      </c>
      <c r="H237" s="172" t="s">
        <v>36</v>
      </c>
      <c r="I237" s="33"/>
      <c r="J237" s="33"/>
      <c r="K237" s="33"/>
      <c r="L237" s="33"/>
      <c r="M237" s="33"/>
      <c r="N237" s="33"/>
      <c r="O237" s="33"/>
      <c r="P237" s="33"/>
      <c r="Q237" s="33"/>
      <c r="R237" s="33"/>
    </row>
    <row r="238" spans="1:18" ht="12.75">
      <c r="A238" s="273"/>
      <c r="B238" s="33" t="s">
        <v>78</v>
      </c>
      <c r="C238" s="76"/>
      <c r="D238" s="76"/>
      <c r="E238" s="33"/>
      <c r="F238" s="33"/>
      <c r="G238" s="33"/>
      <c r="H238" s="172" t="s">
        <v>37</v>
      </c>
      <c r="I238" s="33"/>
      <c r="J238" s="33"/>
      <c r="K238" s="33"/>
      <c r="L238" s="33"/>
      <c r="M238" s="33"/>
      <c r="N238" s="33"/>
      <c r="O238" s="33"/>
      <c r="P238" s="33"/>
      <c r="Q238" s="33"/>
      <c r="R238" s="33"/>
    </row>
    <row r="239" spans="1:18" ht="12.75">
      <c r="A239" s="274"/>
      <c r="B239" s="33" t="s">
        <v>78</v>
      </c>
      <c r="C239" s="76"/>
      <c r="D239" s="76"/>
      <c r="E239" s="33"/>
      <c r="F239" s="33"/>
      <c r="G239" s="33"/>
      <c r="H239" s="174" t="s">
        <v>38</v>
      </c>
      <c r="I239" s="33"/>
      <c r="J239" s="33"/>
      <c r="K239" s="33"/>
      <c r="L239" s="33"/>
      <c r="M239" s="33"/>
      <c r="N239" s="33"/>
      <c r="O239" s="33"/>
      <c r="P239" s="33"/>
      <c r="Q239" s="33"/>
      <c r="R239" s="33"/>
    </row>
    <row r="240" spans="1:18" ht="12.75">
      <c r="A240" s="272">
        <v>45583</v>
      </c>
      <c r="B240" s="33" t="s">
        <v>1774</v>
      </c>
      <c r="C240" s="76"/>
      <c r="D240" s="76"/>
      <c r="E240" s="33"/>
      <c r="F240" s="33"/>
      <c r="G240" s="33"/>
      <c r="H240" s="180" t="s">
        <v>17</v>
      </c>
      <c r="I240" s="33"/>
      <c r="J240" s="33"/>
      <c r="K240" s="33"/>
      <c r="L240" s="33"/>
      <c r="M240" s="33"/>
      <c r="N240" s="33"/>
      <c r="O240" s="33"/>
      <c r="P240" s="33"/>
      <c r="Q240" s="33"/>
      <c r="R240" s="33"/>
    </row>
    <row r="241" spans="1:18" ht="12.75">
      <c r="A241" s="273"/>
      <c r="B241" s="33" t="s">
        <v>1774</v>
      </c>
      <c r="C241" s="76"/>
      <c r="D241" s="76"/>
      <c r="E241" s="33"/>
      <c r="F241" s="33"/>
      <c r="G241" s="33"/>
      <c r="H241" s="171" t="s">
        <v>22</v>
      </c>
      <c r="I241" s="33"/>
      <c r="J241" s="33"/>
      <c r="K241" s="33"/>
      <c r="L241" s="33"/>
      <c r="M241" s="33"/>
      <c r="N241" s="33"/>
      <c r="O241" s="33"/>
      <c r="P241" s="33"/>
      <c r="Q241" s="33"/>
      <c r="R241" s="33"/>
    </row>
    <row r="242" spans="1:18">
      <c r="A242" s="273"/>
      <c r="B242" s="33" t="s">
        <v>1774</v>
      </c>
      <c r="C242" s="76"/>
      <c r="D242" s="76"/>
      <c r="E242" s="178"/>
      <c r="F242" s="33"/>
      <c r="G242" s="181"/>
      <c r="H242" s="171" t="s">
        <v>24</v>
      </c>
      <c r="I242" s="33"/>
      <c r="J242" s="33"/>
      <c r="K242" s="33"/>
      <c r="L242" s="33"/>
      <c r="M242" s="33"/>
      <c r="N242" s="33"/>
      <c r="O242" s="33"/>
      <c r="P242" s="33"/>
      <c r="Q242" s="33"/>
      <c r="R242" s="33"/>
    </row>
    <row r="243" spans="1:18" ht="12.75">
      <c r="A243" s="273"/>
      <c r="B243" s="33" t="s">
        <v>1774</v>
      </c>
      <c r="C243" s="76"/>
      <c r="D243" s="76"/>
      <c r="E243" s="33"/>
      <c r="F243" s="33"/>
      <c r="G243" s="33"/>
      <c r="H243" s="171" t="s">
        <v>25</v>
      </c>
      <c r="I243" s="33"/>
      <c r="J243" s="33"/>
      <c r="K243" s="33"/>
      <c r="L243" s="33"/>
      <c r="M243" s="33"/>
      <c r="N243" s="33"/>
      <c r="O243" s="33"/>
      <c r="P243" s="33"/>
      <c r="Q243" s="33"/>
      <c r="R243" s="33"/>
    </row>
    <row r="244" spans="1:18" ht="12.75">
      <c r="A244" s="273"/>
      <c r="B244" s="33" t="s">
        <v>1774</v>
      </c>
      <c r="C244" s="76"/>
      <c r="D244" s="76"/>
      <c r="E244" s="33"/>
      <c r="F244" s="33"/>
      <c r="G244" s="33"/>
      <c r="H244" s="171" t="s">
        <v>26</v>
      </c>
      <c r="I244" s="33"/>
      <c r="J244" s="33"/>
      <c r="K244" s="33"/>
      <c r="L244" s="33"/>
      <c r="M244" s="33"/>
      <c r="N244" s="33"/>
      <c r="O244" s="33"/>
      <c r="P244" s="33"/>
      <c r="Q244" s="33"/>
      <c r="R244" s="33"/>
    </row>
    <row r="245" spans="1:18" ht="12.75">
      <c r="A245" s="273"/>
      <c r="B245" s="33" t="s">
        <v>78</v>
      </c>
      <c r="C245" s="76"/>
      <c r="D245" s="76"/>
      <c r="E245" s="33"/>
      <c r="F245" s="33"/>
      <c r="G245" s="33"/>
      <c r="H245" s="171" t="s">
        <v>27</v>
      </c>
      <c r="I245" s="33"/>
      <c r="J245" s="33"/>
      <c r="K245" s="33"/>
      <c r="L245" s="33"/>
      <c r="M245" s="33"/>
      <c r="N245" s="33"/>
      <c r="O245" s="33"/>
      <c r="P245" s="33"/>
      <c r="Q245" s="33"/>
      <c r="R245" s="33"/>
    </row>
    <row r="246" spans="1:18" ht="12.75">
      <c r="A246" s="273"/>
      <c r="B246" s="33" t="s">
        <v>78</v>
      </c>
      <c r="C246" s="76"/>
      <c r="D246" s="76"/>
      <c r="E246" s="33"/>
      <c r="F246" s="33"/>
      <c r="G246" s="33"/>
      <c r="H246" s="171" t="s">
        <v>28</v>
      </c>
      <c r="I246" s="33"/>
      <c r="J246" s="33"/>
      <c r="K246" s="33"/>
      <c r="L246" s="33"/>
      <c r="M246" s="33"/>
      <c r="N246" s="33"/>
      <c r="O246" s="33"/>
      <c r="P246" s="33"/>
      <c r="Q246" s="33"/>
      <c r="R246" s="33"/>
    </row>
    <row r="247" spans="1:18" ht="12.75">
      <c r="A247" s="273"/>
      <c r="B247" s="33" t="s">
        <v>78</v>
      </c>
      <c r="C247" s="76"/>
      <c r="D247" s="76"/>
      <c r="E247" s="33"/>
      <c r="F247" s="33"/>
      <c r="G247" s="33"/>
      <c r="H247" s="171" t="s">
        <v>29</v>
      </c>
      <c r="I247" s="33"/>
      <c r="J247" s="33"/>
      <c r="K247" s="33"/>
      <c r="L247" s="33"/>
      <c r="M247" s="33"/>
      <c r="N247" s="33"/>
      <c r="O247" s="33"/>
      <c r="P247" s="33"/>
      <c r="Q247" s="33"/>
      <c r="R247" s="33"/>
    </row>
    <row r="248" spans="1:18" ht="12.75">
      <c r="A248" s="273"/>
      <c r="B248" s="33" t="s">
        <v>78</v>
      </c>
      <c r="C248" s="76"/>
      <c r="D248" s="76"/>
      <c r="E248" s="33"/>
      <c r="F248" s="33"/>
      <c r="G248" s="33"/>
      <c r="H248" s="171" t="s">
        <v>30</v>
      </c>
      <c r="I248" s="33"/>
      <c r="J248" s="33"/>
      <c r="K248" s="33"/>
      <c r="L248" s="33"/>
      <c r="M248" s="33"/>
      <c r="N248" s="33"/>
      <c r="O248" s="33"/>
      <c r="P248" s="33"/>
      <c r="Q248" s="33"/>
      <c r="R248" s="33"/>
    </row>
    <row r="249" spans="1:18" ht="12.75">
      <c r="A249" s="273"/>
      <c r="B249" s="33" t="s">
        <v>522</v>
      </c>
      <c r="C249" s="76"/>
      <c r="D249" s="76"/>
      <c r="E249" s="33"/>
      <c r="F249" s="33"/>
      <c r="G249" s="33"/>
      <c r="H249" s="171" t="s">
        <v>34</v>
      </c>
      <c r="I249" s="33"/>
      <c r="J249" s="33"/>
      <c r="K249" s="33"/>
      <c r="L249" s="33"/>
      <c r="M249" s="33"/>
      <c r="N249" s="33"/>
      <c r="O249" s="33"/>
      <c r="P249" s="33"/>
      <c r="Q249" s="33"/>
      <c r="R249" s="33"/>
    </row>
    <row r="250" spans="1:18" ht="12.75">
      <c r="A250" s="273"/>
      <c r="B250" s="33" t="s">
        <v>522</v>
      </c>
      <c r="C250" s="76"/>
      <c r="D250" s="76"/>
      <c r="E250" s="33"/>
      <c r="F250" s="33"/>
      <c r="G250" s="33"/>
      <c r="H250" s="171" t="s">
        <v>35</v>
      </c>
      <c r="I250" s="33"/>
      <c r="J250" s="33"/>
      <c r="K250" s="33"/>
      <c r="L250" s="33"/>
      <c r="M250" s="33"/>
      <c r="N250" s="33"/>
      <c r="O250" s="33"/>
      <c r="P250" s="33"/>
      <c r="Q250" s="33"/>
      <c r="R250" s="33"/>
    </row>
    <row r="251" spans="1:18" ht="12.75">
      <c r="A251" s="273"/>
      <c r="B251" s="33" t="s">
        <v>522</v>
      </c>
      <c r="C251" s="76"/>
      <c r="D251" s="76"/>
      <c r="E251" s="33"/>
      <c r="F251" s="33"/>
      <c r="G251" s="33"/>
      <c r="H251" s="171" t="s">
        <v>36</v>
      </c>
      <c r="I251" s="33"/>
      <c r="J251" s="33"/>
      <c r="K251" s="33"/>
      <c r="L251" s="33"/>
      <c r="M251" s="33"/>
      <c r="N251" s="33"/>
      <c r="O251" s="33"/>
      <c r="P251" s="33"/>
      <c r="Q251" s="33"/>
      <c r="R251" s="33"/>
    </row>
    <row r="252" spans="1:18" ht="12.75">
      <c r="A252" s="273"/>
      <c r="B252" s="33" t="s">
        <v>522</v>
      </c>
      <c r="C252" s="76"/>
      <c r="D252" s="76"/>
      <c r="E252" s="33"/>
      <c r="F252" s="33"/>
      <c r="G252" s="33"/>
      <c r="H252" s="171" t="s">
        <v>37</v>
      </c>
      <c r="I252" s="33"/>
      <c r="J252" s="33"/>
      <c r="K252" s="33"/>
      <c r="L252" s="33"/>
      <c r="M252" s="33"/>
      <c r="N252" s="33"/>
      <c r="O252" s="33"/>
      <c r="P252" s="33"/>
      <c r="Q252" s="33"/>
      <c r="R252" s="33"/>
    </row>
    <row r="253" spans="1:18" ht="12.75">
      <c r="A253" s="274"/>
      <c r="B253" s="33" t="s">
        <v>522</v>
      </c>
      <c r="C253" s="76"/>
      <c r="D253" s="76"/>
      <c r="E253" s="33"/>
      <c r="F253" s="33"/>
      <c r="G253" s="33"/>
      <c r="H253" s="182" t="s">
        <v>38</v>
      </c>
      <c r="I253" s="33"/>
      <c r="J253" s="33"/>
      <c r="K253" s="33"/>
      <c r="L253" s="33"/>
      <c r="M253" s="33"/>
      <c r="N253" s="33"/>
      <c r="O253" s="33"/>
      <c r="P253" s="33"/>
      <c r="Q253" s="33"/>
      <c r="R253" s="33"/>
    </row>
    <row r="254" spans="1:18" ht="12.75">
      <c r="A254" s="272">
        <v>45584</v>
      </c>
      <c r="B254" s="33" t="s">
        <v>1774</v>
      </c>
      <c r="C254" s="76"/>
      <c r="D254" s="76"/>
      <c r="E254" s="33"/>
      <c r="F254" s="33"/>
      <c r="G254" s="33"/>
      <c r="H254" s="180" t="s">
        <v>17</v>
      </c>
      <c r="I254" s="33"/>
      <c r="J254" s="33"/>
      <c r="K254" s="33"/>
      <c r="L254" s="33"/>
      <c r="M254" s="33"/>
      <c r="N254" s="33"/>
      <c r="O254" s="33"/>
      <c r="P254" s="33"/>
      <c r="Q254" s="33"/>
      <c r="R254" s="33"/>
    </row>
    <row r="255" spans="1:18" ht="12.75">
      <c r="A255" s="273"/>
      <c r="B255" s="33" t="s">
        <v>1774</v>
      </c>
      <c r="C255" s="76"/>
      <c r="D255" s="76"/>
      <c r="E255" s="33"/>
      <c r="F255" s="33"/>
      <c r="G255" s="33"/>
      <c r="H255" s="171" t="s">
        <v>22</v>
      </c>
      <c r="I255" s="33"/>
      <c r="J255" s="33"/>
      <c r="K255" s="33"/>
      <c r="L255" s="33"/>
      <c r="M255" s="33"/>
      <c r="N255" s="33"/>
      <c r="O255" s="33"/>
      <c r="P255" s="33"/>
      <c r="Q255" s="33"/>
      <c r="R255" s="33"/>
    </row>
    <row r="256" spans="1:18" ht="26.25" customHeight="1">
      <c r="A256" s="273"/>
      <c r="B256" s="33" t="s">
        <v>1774</v>
      </c>
      <c r="C256" s="76"/>
      <c r="D256" s="76"/>
      <c r="E256" s="33"/>
      <c r="F256" s="33"/>
      <c r="G256" s="33"/>
      <c r="H256" s="171" t="s">
        <v>24</v>
      </c>
      <c r="I256" s="33"/>
      <c r="J256" s="33"/>
      <c r="K256" s="33"/>
      <c r="L256" s="33"/>
      <c r="M256" s="33"/>
      <c r="N256" s="33"/>
      <c r="O256" s="33"/>
      <c r="P256" s="33"/>
      <c r="Q256" s="33"/>
      <c r="R256" s="33"/>
    </row>
    <row r="257" spans="1:18" ht="12.75">
      <c r="A257" s="273"/>
      <c r="B257" s="33" t="s">
        <v>1774</v>
      </c>
      <c r="C257" s="76"/>
      <c r="D257" s="76"/>
      <c r="E257" s="33"/>
      <c r="F257" s="33"/>
      <c r="G257" s="33"/>
      <c r="H257" s="171" t="s">
        <v>25</v>
      </c>
      <c r="I257" s="33"/>
      <c r="J257" s="33"/>
      <c r="K257" s="33"/>
      <c r="L257" s="33"/>
      <c r="M257" s="33"/>
      <c r="N257" s="33"/>
      <c r="O257" s="33"/>
      <c r="P257" s="33"/>
      <c r="Q257" s="33"/>
      <c r="R257" s="33"/>
    </row>
    <row r="258" spans="1:18" ht="12.75">
      <c r="A258" s="273"/>
      <c r="B258" s="33"/>
      <c r="C258" s="76"/>
      <c r="D258" s="76"/>
      <c r="E258" s="33"/>
      <c r="F258" s="33"/>
      <c r="G258" s="33"/>
      <c r="H258" s="171" t="s">
        <v>26</v>
      </c>
      <c r="I258" s="33"/>
      <c r="J258" s="33"/>
      <c r="K258" s="33"/>
      <c r="L258" s="33"/>
      <c r="M258" s="33"/>
      <c r="N258" s="33"/>
      <c r="O258" s="33"/>
      <c r="P258" s="33"/>
      <c r="Q258" s="33"/>
      <c r="R258" s="33"/>
    </row>
    <row r="259" spans="1:18" ht="12.75">
      <c r="A259" s="273"/>
      <c r="B259" s="33"/>
      <c r="C259" s="76"/>
      <c r="D259" s="76"/>
      <c r="E259" s="33"/>
      <c r="F259" s="33"/>
      <c r="G259" s="33"/>
      <c r="H259" s="171" t="s">
        <v>27</v>
      </c>
      <c r="I259" s="33"/>
      <c r="J259" s="33"/>
      <c r="K259" s="33"/>
      <c r="L259" s="33"/>
      <c r="M259" s="33"/>
      <c r="N259" s="33"/>
      <c r="O259" s="33"/>
      <c r="P259" s="33"/>
      <c r="Q259" s="33"/>
      <c r="R259" s="33"/>
    </row>
    <row r="260" spans="1:18" ht="16.5" customHeight="1">
      <c r="A260" s="273"/>
      <c r="B260" s="33" t="s">
        <v>640</v>
      </c>
      <c r="C260" s="76" t="s">
        <v>1117</v>
      </c>
      <c r="D260" s="76" t="s">
        <v>19</v>
      </c>
      <c r="E260" s="33"/>
      <c r="F260" s="33"/>
      <c r="G260" s="33" t="s">
        <v>1982</v>
      </c>
      <c r="H260" s="171" t="s">
        <v>28</v>
      </c>
      <c r="I260" s="33"/>
      <c r="J260" s="33"/>
      <c r="K260" s="33"/>
      <c r="L260" s="33"/>
      <c r="M260" s="33"/>
      <c r="N260" s="33"/>
      <c r="O260" s="33"/>
      <c r="P260" s="33"/>
      <c r="Q260" s="33"/>
      <c r="R260" s="33"/>
    </row>
    <row r="261" spans="1:18" ht="12.75">
      <c r="A261" s="273"/>
      <c r="B261" s="33" t="s">
        <v>640</v>
      </c>
      <c r="C261" s="76"/>
      <c r="D261" s="76"/>
      <c r="E261" s="33"/>
      <c r="F261" s="33"/>
      <c r="G261" s="33"/>
      <c r="H261" s="171" t="s">
        <v>29</v>
      </c>
      <c r="I261" s="33"/>
      <c r="J261" s="33"/>
      <c r="K261" s="33"/>
      <c r="L261" s="33"/>
      <c r="M261" s="33"/>
      <c r="N261" s="33"/>
      <c r="O261" s="33"/>
      <c r="P261" s="33"/>
      <c r="Q261" s="33"/>
      <c r="R261" s="33"/>
    </row>
    <row r="262" spans="1:18" ht="12.75">
      <c r="A262" s="273"/>
      <c r="B262" s="33" t="s">
        <v>640</v>
      </c>
      <c r="C262" s="76"/>
      <c r="D262" s="76"/>
      <c r="E262" s="33"/>
      <c r="F262" s="33"/>
      <c r="G262" s="33"/>
      <c r="H262" s="171" t="s">
        <v>30</v>
      </c>
      <c r="I262" s="33"/>
      <c r="J262" s="33"/>
      <c r="K262" s="33"/>
      <c r="L262" s="33"/>
      <c r="M262" s="33"/>
      <c r="N262" s="33"/>
      <c r="O262" s="33"/>
      <c r="P262" s="33"/>
      <c r="Q262" s="33"/>
      <c r="R262" s="33"/>
    </row>
    <row r="263" spans="1:18" ht="12.75">
      <c r="A263" s="273"/>
      <c r="B263" s="33" t="s">
        <v>522</v>
      </c>
      <c r="C263" s="76"/>
      <c r="D263" s="76"/>
      <c r="E263" s="33"/>
      <c r="F263" s="33"/>
      <c r="G263" s="33"/>
      <c r="H263" s="171" t="s">
        <v>34</v>
      </c>
      <c r="I263" s="33"/>
      <c r="J263" s="33"/>
      <c r="K263" s="33"/>
      <c r="L263" s="33"/>
      <c r="M263" s="33"/>
      <c r="N263" s="33"/>
      <c r="O263" s="33"/>
      <c r="P263" s="33"/>
      <c r="Q263" s="33"/>
      <c r="R263" s="33"/>
    </row>
    <row r="264" spans="1:18" ht="12.75">
      <c r="A264" s="273"/>
      <c r="B264" s="33" t="s">
        <v>522</v>
      </c>
      <c r="C264" s="76"/>
      <c r="D264" s="76"/>
      <c r="E264" s="33"/>
      <c r="F264" s="33"/>
      <c r="G264" s="33"/>
      <c r="H264" s="171" t="s">
        <v>35</v>
      </c>
      <c r="I264" s="33"/>
      <c r="J264" s="33"/>
      <c r="K264" s="33"/>
      <c r="L264" s="33"/>
      <c r="M264" s="33"/>
      <c r="N264" s="33"/>
      <c r="O264" s="33"/>
      <c r="P264" s="33"/>
      <c r="Q264" s="33"/>
      <c r="R264" s="33"/>
    </row>
    <row r="265" spans="1:18" ht="12.75">
      <c r="A265" s="273"/>
      <c r="B265" s="33" t="s">
        <v>522</v>
      </c>
      <c r="C265" s="76"/>
      <c r="D265" s="76"/>
      <c r="E265" s="33"/>
      <c r="F265" s="33"/>
      <c r="G265" s="33"/>
      <c r="H265" s="171" t="s">
        <v>36</v>
      </c>
      <c r="I265" s="33"/>
      <c r="J265" s="33"/>
      <c r="K265" s="33"/>
      <c r="L265" s="33"/>
      <c r="M265" s="33"/>
      <c r="N265" s="33"/>
      <c r="O265" s="33"/>
      <c r="P265" s="33"/>
      <c r="Q265" s="33"/>
      <c r="R265" s="33"/>
    </row>
    <row r="266" spans="1:18" ht="12.75">
      <c r="A266" s="273"/>
      <c r="B266" s="33" t="s">
        <v>522</v>
      </c>
      <c r="C266" s="76" t="s">
        <v>41</v>
      </c>
      <c r="D266" s="76" t="s">
        <v>19</v>
      </c>
      <c r="E266" s="33"/>
      <c r="F266" s="33"/>
      <c r="G266" s="33" t="s">
        <v>898</v>
      </c>
      <c r="H266" s="171" t="s">
        <v>37</v>
      </c>
      <c r="I266" s="33"/>
      <c r="J266" s="33"/>
      <c r="K266" s="33"/>
      <c r="L266" s="33"/>
      <c r="M266" s="33"/>
      <c r="N266" s="33"/>
      <c r="O266" s="33"/>
      <c r="P266" s="33"/>
      <c r="Q266" s="33"/>
      <c r="R266" s="33"/>
    </row>
    <row r="267" spans="1:18" ht="12.75">
      <c r="A267" s="274"/>
      <c r="B267" s="33" t="s">
        <v>522</v>
      </c>
      <c r="C267" s="76"/>
      <c r="D267" s="76"/>
      <c r="E267" s="33"/>
      <c r="F267" s="33"/>
      <c r="G267" s="33"/>
      <c r="H267" s="182" t="s">
        <v>38</v>
      </c>
      <c r="I267" s="33"/>
      <c r="J267" s="33"/>
      <c r="K267" s="33"/>
      <c r="L267" s="33"/>
      <c r="M267" s="33"/>
      <c r="N267" s="33"/>
      <c r="O267" s="33"/>
      <c r="P267" s="33"/>
      <c r="Q267" s="33"/>
      <c r="R267" s="33"/>
    </row>
    <row r="268" spans="1:18" ht="12.75">
      <c r="A268" s="272">
        <v>45585</v>
      </c>
      <c r="B268" s="33" t="s">
        <v>78</v>
      </c>
      <c r="C268" s="76"/>
      <c r="D268" s="76"/>
      <c r="E268" s="33"/>
      <c r="F268" s="33"/>
      <c r="G268" s="33"/>
      <c r="H268" s="180" t="s">
        <v>17</v>
      </c>
      <c r="I268" s="33"/>
      <c r="J268" s="33"/>
      <c r="K268" s="33"/>
      <c r="L268" s="33"/>
      <c r="M268" s="33"/>
      <c r="N268" s="33"/>
      <c r="O268" s="33"/>
      <c r="P268" s="33"/>
      <c r="Q268" s="33"/>
      <c r="R268" s="33"/>
    </row>
    <row r="269" spans="1:18" ht="12.75">
      <c r="A269" s="273"/>
      <c r="B269" s="33" t="s">
        <v>78</v>
      </c>
      <c r="C269" s="76"/>
      <c r="D269" s="76"/>
      <c r="E269" s="33"/>
      <c r="F269" s="33"/>
      <c r="G269" s="33"/>
      <c r="H269" s="171" t="s">
        <v>22</v>
      </c>
      <c r="I269" s="33"/>
      <c r="J269" s="33"/>
      <c r="K269" s="33"/>
      <c r="L269" s="33"/>
      <c r="M269" s="33"/>
      <c r="N269" s="33"/>
      <c r="O269" s="33"/>
      <c r="P269" s="33"/>
      <c r="Q269" s="33"/>
      <c r="R269" s="33"/>
    </row>
    <row r="270" spans="1:18" ht="12.75">
      <c r="A270" s="273"/>
      <c r="B270" s="33" t="s">
        <v>78</v>
      </c>
      <c r="C270" s="76"/>
      <c r="D270" s="76"/>
      <c r="E270" s="33"/>
      <c r="F270" s="33"/>
      <c r="G270" s="33"/>
      <c r="H270" s="171" t="s">
        <v>24</v>
      </c>
      <c r="I270" s="33"/>
      <c r="J270" s="33"/>
      <c r="K270" s="33"/>
      <c r="L270" s="33"/>
      <c r="M270" s="33"/>
      <c r="N270" s="33"/>
      <c r="O270" s="33"/>
      <c r="P270" s="33"/>
      <c r="Q270" s="33"/>
      <c r="R270" s="33"/>
    </row>
    <row r="271" spans="1:18" ht="12.75">
      <c r="A271" s="273"/>
      <c r="B271" s="33" t="s">
        <v>78</v>
      </c>
      <c r="C271" s="76"/>
      <c r="D271" s="76"/>
      <c r="E271" s="33"/>
      <c r="F271" s="33"/>
      <c r="G271" s="33"/>
      <c r="H271" s="171" t="s">
        <v>25</v>
      </c>
      <c r="I271" s="33"/>
      <c r="J271" s="33"/>
      <c r="K271" s="33"/>
      <c r="L271" s="33"/>
      <c r="M271" s="33"/>
      <c r="N271" s="33"/>
      <c r="O271" s="33"/>
      <c r="P271" s="33"/>
      <c r="Q271" s="33"/>
      <c r="R271" s="33"/>
    </row>
    <row r="272" spans="1:18" ht="18" customHeight="1">
      <c r="A272" s="273"/>
      <c r="B272" s="33" t="s">
        <v>78</v>
      </c>
      <c r="C272" s="76"/>
      <c r="D272" s="76"/>
      <c r="E272" s="33"/>
      <c r="F272" s="33"/>
      <c r="G272" s="33"/>
      <c r="H272" s="171" t="s">
        <v>26</v>
      </c>
      <c r="I272" s="33"/>
      <c r="J272" s="33"/>
      <c r="K272" s="33"/>
      <c r="L272" s="33"/>
      <c r="M272" s="33"/>
      <c r="N272" s="33"/>
      <c r="O272" s="33"/>
      <c r="P272" s="33"/>
      <c r="Q272" s="33"/>
      <c r="R272" s="33"/>
    </row>
    <row r="273" spans="1:18" ht="12.75">
      <c r="A273" s="273"/>
      <c r="B273" s="33" t="s">
        <v>522</v>
      </c>
      <c r="C273" s="76"/>
      <c r="D273" s="76"/>
      <c r="E273" s="33"/>
      <c r="F273" s="33"/>
      <c r="G273" s="33"/>
      <c r="H273" s="171" t="s">
        <v>27</v>
      </c>
      <c r="I273" s="33"/>
      <c r="J273" s="33"/>
      <c r="K273" s="33"/>
      <c r="L273" s="33"/>
      <c r="M273" s="33"/>
      <c r="N273" s="33"/>
      <c r="O273" s="33"/>
      <c r="P273" s="33"/>
      <c r="Q273" s="33"/>
      <c r="R273" s="33"/>
    </row>
    <row r="274" spans="1:18" ht="12.75">
      <c r="A274" s="273"/>
      <c r="B274" s="33" t="s">
        <v>522</v>
      </c>
      <c r="C274" s="76"/>
      <c r="D274" s="76"/>
      <c r="E274" s="33"/>
      <c r="F274" s="33"/>
      <c r="G274" s="33"/>
      <c r="H274" s="171" t="s">
        <v>28</v>
      </c>
      <c r="I274" s="33"/>
      <c r="J274" s="33"/>
      <c r="K274" s="33"/>
      <c r="L274" s="33"/>
      <c r="M274" s="33"/>
      <c r="N274" s="33"/>
      <c r="O274" s="33"/>
      <c r="P274" s="33"/>
      <c r="Q274" s="33"/>
      <c r="R274" s="33"/>
    </row>
    <row r="275" spans="1:18" ht="12.75">
      <c r="A275" s="273"/>
      <c r="B275" s="33" t="s">
        <v>522</v>
      </c>
      <c r="C275" s="76"/>
      <c r="D275" s="76"/>
      <c r="E275" s="33"/>
      <c r="F275" s="33"/>
      <c r="G275" s="33"/>
      <c r="H275" s="171" t="s">
        <v>29</v>
      </c>
      <c r="I275" s="33"/>
      <c r="J275" s="33"/>
      <c r="K275" s="33"/>
      <c r="L275" s="33"/>
      <c r="M275" s="33"/>
      <c r="N275" s="33"/>
      <c r="O275" s="33"/>
      <c r="P275" s="33"/>
      <c r="Q275" s="33"/>
      <c r="R275" s="33"/>
    </row>
    <row r="276" spans="1:18" ht="12.75">
      <c r="A276" s="273"/>
      <c r="B276" s="33" t="s">
        <v>522</v>
      </c>
      <c r="C276" s="76"/>
      <c r="D276" s="76"/>
      <c r="E276" s="33"/>
      <c r="F276" s="33"/>
      <c r="G276" s="33"/>
      <c r="H276" s="171" t="s">
        <v>30</v>
      </c>
      <c r="I276" s="33"/>
      <c r="J276" s="33"/>
      <c r="K276" s="33"/>
      <c r="L276" s="33"/>
      <c r="M276" s="33"/>
      <c r="N276" s="33"/>
      <c r="O276" s="33"/>
      <c r="P276" s="33"/>
      <c r="Q276" s="33"/>
      <c r="R276" s="33"/>
    </row>
    <row r="277" spans="1:18" ht="12.75">
      <c r="A277" s="273"/>
      <c r="B277" s="33" t="s">
        <v>522</v>
      </c>
      <c r="C277" s="76" t="s">
        <v>41</v>
      </c>
      <c r="D277" s="76" t="s">
        <v>19</v>
      </c>
      <c r="E277" s="33"/>
      <c r="F277" s="33"/>
      <c r="G277" s="33" t="s">
        <v>1983</v>
      </c>
      <c r="H277" s="171" t="s">
        <v>34</v>
      </c>
      <c r="I277" s="33"/>
      <c r="J277" s="33"/>
      <c r="K277" s="33"/>
      <c r="L277" s="33"/>
      <c r="M277" s="33"/>
      <c r="N277" s="33"/>
      <c r="O277" s="33"/>
      <c r="P277" s="33"/>
      <c r="Q277" s="33"/>
      <c r="R277" s="33"/>
    </row>
    <row r="278" spans="1:18" ht="12.75">
      <c r="A278" s="273"/>
      <c r="B278" s="33" t="s">
        <v>522</v>
      </c>
      <c r="C278" s="76" t="s">
        <v>41</v>
      </c>
      <c r="D278" s="76" t="s">
        <v>19</v>
      </c>
      <c r="E278" s="33"/>
      <c r="F278" s="33"/>
      <c r="G278" s="33" t="s">
        <v>1984</v>
      </c>
      <c r="H278" s="171" t="s">
        <v>35</v>
      </c>
      <c r="I278" s="33"/>
      <c r="J278" s="33"/>
      <c r="K278" s="33"/>
      <c r="L278" s="33"/>
      <c r="M278" s="33"/>
      <c r="N278" s="33"/>
      <c r="O278" s="33"/>
      <c r="P278" s="33"/>
      <c r="Q278" s="33"/>
      <c r="R278" s="33"/>
    </row>
    <row r="279" spans="1:18" ht="12.75">
      <c r="A279" s="273"/>
      <c r="B279" s="33" t="s">
        <v>640</v>
      </c>
      <c r="C279" s="76"/>
      <c r="D279" s="76"/>
      <c r="E279" s="33"/>
      <c r="F279" s="33"/>
      <c r="G279" s="33"/>
      <c r="H279" s="171" t="s">
        <v>36</v>
      </c>
      <c r="I279" s="33"/>
      <c r="J279" s="33"/>
      <c r="K279" s="33"/>
      <c r="L279" s="33"/>
      <c r="M279" s="33"/>
      <c r="N279" s="33"/>
      <c r="O279" s="33"/>
      <c r="P279" s="33"/>
      <c r="Q279" s="33"/>
      <c r="R279" s="33"/>
    </row>
    <row r="280" spans="1:18" ht="12.75">
      <c r="A280" s="273"/>
      <c r="B280" s="33" t="s">
        <v>640</v>
      </c>
      <c r="C280" s="76"/>
      <c r="D280" s="76"/>
      <c r="E280" s="33"/>
      <c r="F280" s="33"/>
      <c r="G280" s="33"/>
      <c r="H280" s="171" t="s">
        <v>37</v>
      </c>
      <c r="I280" s="33"/>
      <c r="J280" s="33"/>
      <c r="K280" s="33"/>
      <c r="L280" s="33"/>
      <c r="M280" s="33"/>
      <c r="N280" s="33"/>
      <c r="O280" s="33"/>
      <c r="P280" s="33"/>
      <c r="Q280" s="33"/>
      <c r="R280" s="33"/>
    </row>
    <row r="281" spans="1:18" ht="12.75">
      <c r="A281" s="274"/>
      <c r="B281" s="33" t="s">
        <v>640</v>
      </c>
      <c r="C281" s="76"/>
      <c r="D281" s="76"/>
      <c r="E281" s="33"/>
      <c r="F281" s="33"/>
      <c r="G281" s="33"/>
      <c r="H281" s="182" t="s">
        <v>38</v>
      </c>
      <c r="I281" s="33"/>
      <c r="J281" s="33"/>
      <c r="K281" s="33"/>
      <c r="L281" s="33"/>
      <c r="M281" s="33"/>
      <c r="N281" s="33"/>
      <c r="O281" s="33"/>
      <c r="P281" s="33"/>
      <c r="Q281" s="33"/>
      <c r="R281" s="33"/>
    </row>
    <row r="282" spans="1:18" ht="12.75">
      <c r="A282" s="272">
        <v>45586</v>
      </c>
      <c r="B282" s="33" t="s">
        <v>640</v>
      </c>
      <c r="C282" s="76"/>
      <c r="D282" s="76"/>
      <c r="E282" s="33"/>
      <c r="F282" s="33"/>
      <c r="G282" s="33"/>
      <c r="H282" s="180" t="s">
        <v>17</v>
      </c>
      <c r="I282" s="33"/>
      <c r="J282" s="33"/>
      <c r="K282" s="33"/>
      <c r="L282" s="33"/>
      <c r="M282" s="33"/>
      <c r="N282" s="33"/>
      <c r="O282" s="33"/>
      <c r="P282" s="33"/>
      <c r="Q282" s="33"/>
      <c r="R282" s="33"/>
    </row>
    <row r="283" spans="1:18" ht="12.75">
      <c r="A283" s="273"/>
      <c r="B283" s="33" t="s">
        <v>640</v>
      </c>
      <c r="C283" s="76"/>
      <c r="D283" s="76"/>
      <c r="E283" s="33"/>
      <c r="F283" s="33"/>
      <c r="G283" s="33"/>
      <c r="H283" s="171" t="s">
        <v>22</v>
      </c>
      <c r="I283" s="33"/>
      <c r="J283" s="33"/>
      <c r="K283" s="33"/>
      <c r="L283" s="33"/>
      <c r="M283" s="33"/>
      <c r="N283" s="33"/>
      <c r="O283" s="33"/>
      <c r="P283" s="33"/>
      <c r="Q283" s="33"/>
      <c r="R283" s="33"/>
    </row>
    <row r="284" spans="1:18" ht="12.75">
      <c r="A284" s="273"/>
      <c r="B284" s="33" t="s">
        <v>640</v>
      </c>
      <c r="C284" s="76"/>
      <c r="D284" s="76"/>
      <c r="E284" s="33"/>
      <c r="F284" s="33"/>
      <c r="G284" s="33"/>
      <c r="H284" s="171" t="s">
        <v>24</v>
      </c>
      <c r="I284" s="33"/>
      <c r="J284" s="33"/>
      <c r="K284" s="33"/>
      <c r="L284" s="33"/>
      <c r="M284" s="33"/>
      <c r="N284" s="33"/>
      <c r="O284" s="33"/>
      <c r="P284" s="33"/>
      <c r="Q284" s="33"/>
      <c r="R284" s="33"/>
    </row>
    <row r="285" spans="1:18" ht="12.75">
      <c r="A285" s="273"/>
      <c r="B285" s="33" t="s">
        <v>640</v>
      </c>
      <c r="C285" s="76"/>
      <c r="D285" s="76"/>
      <c r="E285" s="33"/>
      <c r="F285" s="33"/>
      <c r="G285" s="33"/>
      <c r="H285" s="171" t="s">
        <v>25</v>
      </c>
      <c r="I285" s="33"/>
      <c r="J285" s="33"/>
      <c r="K285" s="33"/>
      <c r="L285" s="33"/>
      <c r="M285" s="33"/>
      <c r="N285" s="33"/>
      <c r="O285" s="33"/>
      <c r="P285" s="33"/>
      <c r="Q285" s="33"/>
      <c r="R285" s="33"/>
    </row>
    <row r="286" spans="1:18" ht="12.75">
      <c r="A286" s="273"/>
      <c r="B286" s="33" t="s">
        <v>522</v>
      </c>
      <c r="C286" s="76"/>
      <c r="D286" s="76"/>
      <c r="E286" s="33"/>
      <c r="F286" s="33"/>
      <c r="G286" s="33"/>
      <c r="H286" s="171" t="s">
        <v>26</v>
      </c>
      <c r="I286" s="33"/>
      <c r="J286" s="33"/>
      <c r="K286" s="33"/>
      <c r="L286" s="33"/>
      <c r="M286" s="33"/>
      <c r="N286" s="33"/>
      <c r="O286" s="33"/>
      <c r="P286" s="33"/>
      <c r="Q286" s="33"/>
      <c r="R286" s="33"/>
    </row>
    <row r="287" spans="1:18" ht="12.75">
      <c r="A287" s="273"/>
      <c r="B287" s="33" t="s">
        <v>522</v>
      </c>
      <c r="C287" s="76"/>
      <c r="D287" s="76"/>
      <c r="E287" s="33"/>
      <c r="F287" s="33"/>
      <c r="G287" s="33"/>
      <c r="H287" s="171" t="s">
        <v>27</v>
      </c>
      <c r="I287" s="33"/>
      <c r="J287" s="33"/>
      <c r="K287" s="33"/>
      <c r="L287" s="33"/>
      <c r="M287" s="33"/>
      <c r="N287" s="33"/>
      <c r="O287" s="33"/>
      <c r="P287" s="33"/>
      <c r="Q287" s="33"/>
      <c r="R287" s="33"/>
    </row>
    <row r="288" spans="1:18" ht="14.25">
      <c r="A288" s="273"/>
      <c r="B288" s="33" t="s">
        <v>522</v>
      </c>
      <c r="C288" s="76"/>
      <c r="D288" s="76"/>
      <c r="E288" s="33"/>
      <c r="F288" s="168"/>
      <c r="G288" s="33"/>
      <c r="H288" s="171" t="s">
        <v>28</v>
      </c>
      <c r="I288" s="33"/>
      <c r="J288" s="33"/>
      <c r="K288" s="33"/>
      <c r="L288" s="33"/>
      <c r="M288" s="33"/>
      <c r="N288" s="33"/>
      <c r="O288" s="33"/>
      <c r="P288" s="33"/>
      <c r="Q288" s="33"/>
      <c r="R288" s="33"/>
    </row>
    <row r="289" spans="1:18" ht="12.75">
      <c r="A289" s="273"/>
      <c r="B289" s="33" t="s">
        <v>1119</v>
      </c>
      <c r="C289" s="76"/>
      <c r="D289" s="76"/>
      <c r="E289" s="33"/>
      <c r="F289" s="33"/>
      <c r="G289" s="33"/>
      <c r="H289" s="171" t="s">
        <v>29</v>
      </c>
      <c r="I289" s="33"/>
      <c r="J289" s="33"/>
      <c r="K289" s="33"/>
      <c r="L289" s="33"/>
      <c r="M289" s="33"/>
      <c r="N289" s="33"/>
      <c r="O289" s="33"/>
      <c r="P289" s="33"/>
      <c r="Q289" s="33"/>
      <c r="R289" s="33"/>
    </row>
    <row r="290" spans="1:18" ht="12.75">
      <c r="A290" s="273"/>
      <c r="B290" s="33" t="s">
        <v>1119</v>
      </c>
      <c r="C290" s="76"/>
      <c r="D290" s="76"/>
      <c r="E290" s="33"/>
      <c r="F290" s="33"/>
      <c r="G290" s="33"/>
      <c r="H290" s="171" t="s">
        <v>30</v>
      </c>
      <c r="I290" s="33"/>
      <c r="J290" s="33"/>
      <c r="K290" s="33"/>
      <c r="L290" s="33"/>
      <c r="M290" s="33"/>
      <c r="N290" s="33"/>
      <c r="O290" s="33"/>
      <c r="P290" s="33"/>
      <c r="Q290" s="33"/>
      <c r="R290" s="33"/>
    </row>
    <row r="291" spans="1:18" ht="12.75">
      <c r="A291" s="273"/>
      <c r="B291" s="33" t="s">
        <v>78</v>
      </c>
      <c r="C291" s="76" t="s">
        <v>102</v>
      </c>
      <c r="D291" s="76" t="s">
        <v>19</v>
      </c>
      <c r="E291" s="33"/>
      <c r="F291" s="33"/>
      <c r="G291" s="33" t="s">
        <v>1985</v>
      </c>
      <c r="H291" s="171" t="s">
        <v>34</v>
      </c>
      <c r="I291" s="33"/>
      <c r="J291" s="33"/>
      <c r="K291" s="33"/>
      <c r="L291" s="33"/>
      <c r="M291" s="33"/>
      <c r="N291" s="33"/>
      <c r="O291" s="33"/>
      <c r="P291" s="33"/>
      <c r="Q291" s="33"/>
      <c r="R291" s="33"/>
    </row>
    <row r="292" spans="1:18" ht="12.75">
      <c r="A292" s="273"/>
      <c r="B292" s="33" t="s">
        <v>78</v>
      </c>
      <c r="C292" s="76"/>
      <c r="D292" s="76"/>
      <c r="E292" s="33"/>
      <c r="F292" s="33"/>
      <c r="G292" s="33"/>
      <c r="H292" s="171" t="s">
        <v>35</v>
      </c>
      <c r="I292" s="33"/>
      <c r="J292" s="33"/>
      <c r="K292" s="33"/>
      <c r="L292" s="33"/>
      <c r="M292" s="33"/>
      <c r="N292" s="33"/>
      <c r="O292" s="33"/>
      <c r="P292" s="33"/>
      <c r="Q292" s="33"/>
      <c r="R292" s="33"/>
    </row>
    <row r="293" spans="1:18" ht="12.75">
      <c r="A293" s="273"/>
      <c r="B293" s="33" t="s">
        <v>78</v>
      </c>
      <c r="C293" s="76"/>
      <c r="D293" s="76"/>
      <c r="E293" s="33"/>
      <c r="F293" s="33"/>
      <c r="G293" s="33"/>
      <c r="H293" s="171" t="s">
        <v>36</v>
      </c>
      <c r="I293" s="33"/>
      <c r="J293" s="33"/>
      <c r="K293" s="33"/>
      <c r="L293" s="33"/>
      <c r="M293" s="33"/>
      <c r="N293" s="33"/>
      <c r="O293" s="33"/>
      <c r="P293" s="33"/>
      <c r="Q293" s="33"/>
      <c r="R293" s="33"/>
    </row>
    <row r="294" spans="1:18" ht="12.75">
      <c r="A294" s="273"/>
      <c r="B294" s="33" t="s">
        <v>78</v>
      </c>
      <c r="C294" s="76"/>
      <c r="D294" s="76"/>
      <c r="E294" s="33"/>
      <c r="F294" s="33"/>
      <c r="G294" s="33"/>
      <c r="H294" s="171" t="s">
        <v>37</v>
      </c>
      <c r="I294" s="33"/>
      <c r="J294" s="33"/>
      <c r="K294" s="33"/>
      <c r="L294" s="33"/>
      <c r="M294" s="33"/>
      <c r="N294" s="33"/>
      <c r="O294" s="33"/>
      <c r="P294" s="33"/>
      <c r="Q294" s="33"/>
      <c r="R294" s="33"/>
    </row>
    <row r="295" spans="1:18" ht="12.75">
      <c r="A295" s="274"/>
      <c r="B295" s="33" t="s">
        <v>78</v>
      </c>
      <c r="C295" s="76"/>
      <c r="D295" s="76"/>
      <c r="E295" s="33"/>
      <c r="F295" s="33"/>
      <c r="G295" s="33"/>
      <c r="H295" s="182" t="s">
        <v>38</v>
      </c>
      <c r="I295" s="33"/>
      <c r="J295" s="33"/>
      <c r="K295" s="33"/>
      <c r="L295" s="33"/>
      <c r="M295" s="33"/>
      <c r="N295" s="33"/>
      <c r="O295" s="33"/>
      <c r="P295" s="33"/>
      <c r="Q295" s="33"/>
      <c r="R295" s="33"/>
    </row>
    <row r="296" spans="1:18" ht="12.75">
      <c r="A296" s="272">
        <v>45587</v>
      </c>
      <c r="B296" s="33" t="s">
        <v>640</v>
      </c>
      <c r="C296" s="76"/>
      <c r="D296" s="76"/>
      <c r="E296" s="33"/>
      <c r="F296" s="33"/>
      <c r="G296" s="33"/>
      <c r="H296" s="180" t="s">
        <v>17</v>
      </c>
      <c r="I296" s="33"/>
      <c r="J296" s="33"/>
      <c r="K296" s="33"/>
      <c r="L296" s="33"/>
      <c r="M296" s="33"/>
      <c r="N296" s="33"/>
      <c r="O296" s="33"/>
      <c r="P296" s="33"/>
      <c r="Q296" s="33"/>
      <c r="R296" s="33"/>
    </row>
    <row r="297" spans="1:18" ht="12.75">
      <c r="A297" s="273"/>
      <c r="B297" s="33" t="s">
        <v>640</v>
      </c>
      <c r="C297" s="76" t="s">
        <v>18</v>
      </c>
      <c r="D297" s="76" t="s">
        <v>19</v>
      </c>
      <c r="E297" s="33"/>
      <c r="F297" s="33"/>
      <c r="G297" s="33" t="s">
        <v>1986</v>
      </c>
      <c r="H297" s="171" t="s">
        <v>22</v>
      </c>
      <c r="I297" s="33"/>
      <c r="J297" s="33"/>
      <c r="K297" s="33"/>
      <c r="L297" s="33"/>
      <c r="M297" s="33"/>
      <c r="N297" s="33"/>
      <c r="O297" s="33"/>
      <c r="P297" s="33"/>
      <c r="Q297" s="33"/>
      <c r="R297" s="33"/>
    </row>
    <row r="298" spans="1:18" ht="12.75">
      <c r="A298" s="273"/>
      <c r="B298" s="33" t="s">
        <v>640</v>
      </c>
      <c r="C298" s="76"/>
      <c r="D298" s="76"/>
      <c r="E298" s="33"/>
      <c r="F298" s="33"/>
      <c r="G298" s="33"/>
      <c r="H298" s="171" t="s">
        <v>24</v>
      </c>
      <c r="I298" s="33"/>
      <c r="J298" s="33"/>
      <c r="K298" s="33"/>
      <c r="L298" s="33"/>
      <c r="M298" s="33"/>
      <c r="N298" s="33"/>
      <c r="O298" s="33"/>
      <c r="P298" s="33"/>
      <c r="Q298" s="33"/>
      <c r="R298" s="33"/>
    </row>
    <row r="299" spans="1:18" ht="12.75">
      <c r="A299" s="273"/>
      <c r="B299" s="33" t="s">
        <v>640</v>
      </c>
      <c r="C299" s="76"/>
      <c r="D299" s="76"/>
      <c r="E299" s="33"/>
      <c r="F299" s="33"/>
      <c r="G299" s="33"/>
      <c r="H299" s="171" t="s">
        <v>25</v>
      </c>
      <c r="I299" s="33"/>
      <c r="J299" s="33"/>
      <c r="K299" s="33"/>
      <c r="L299" s="33"/>
      <c r="M299" s="33"/>
      <c r="N299" s="33"/>
      <c r="O299" s="33"/>
      <c r="P299" s="33"/>
      <c r="Q299" s="33"/>
      <c r="R299" s="33"/>
    </row>
    <row r="300" spans="1:18" ht="12.75">
      <c r="A300" s="273"/>
      <c r="B300" s="33" t="s">
        <v>1774</v>
      </c>
      <c r="C300" s="76"/>
      <c r="D300" s="76"/>
      <c r="E300" s="33"/>
      <c r="F300" s="33"/>
      <c r="G300" s="33"/>
      <c r="H300" s="171" t="s">
        <v>26</v>
      </c>
      <c r="I300" s="33"/>
      <c r="J300" s="33"/>
      <c r="K300" s="33"/>
      <c r="L300" s="33"/>
      <c r="M300" s="33"/>
      <c r="N300" s="33"/>
      <c r="O300" s="33"/>
      <c r="P300" s="33"/>
      <c r="Q300" s="33"/>
      <c r="R300" s="33"/>
    </row>
    <row r="301" spans="1:18" ht="12.75">
      <c r="A301" s="273"/>
      <c r="B301" s="33" t="s">
        <v>1774</v>
      </c>
      <c r="C301" s="76"/>
      <c r="D301" s="76"/>
      <c r="E301" s="33"/>
      <c r="F301" s="33"/>
      <c r="G301" s="33"/>
      <c r="H301" s="171" t="s">
        <v>27</v>
      </c>
      <c r="I301" s="33"/>
      <c r="J301" s="33"/>
      <c r="K301" s="33"/>
      <c r="L301" s="33"/>
      <c r="M301" s="33"/>
      <c r="N301" s="33"/>
      <c r="O301" s="33"/>
      <c r="P301" s="33"/>
      <c r="Q301" s="33"/>
      <c r="R301" s="33"/>
    </row>
    <row r="302" spans="1:18" ht="12.75">
      <c r="A302" s="273"/>
      <c r="B302" s="33" t="s">
        <v>1774</v>
      </c>
      <c r="C302" s="76"/>
      <c r="D302" s="76"/>
      <c r="E302" s="33"/>
      <c r="F302" s="33"/>
      <c r="G302" s="33"/>
      <c r="H302" s="171" t="s">
        <v>28</v>
      </c>
      <c r="I302" s="33"/>
      <c r="J302" s="33"/>
      <c r="K302" s="33"/>
      <c r="L302" s="33"/>
      <c r="M302" s="33"/>
      <c r="N302" s="33"/>
      <c r="O302" s="33"/>
      <c r="P302" s="33"/>
      <c r="Q302" s="33"/>
      <c r="R302" s="33"/>
    </row>
    <row r="303" spans="1:18" ht="12.75">
      <c r="A303" s="273"/>
      <c r="B303" s="33" t="s">
        <v>1119</v>
      </c>
      <c r="C303" s="76"/>
      <c r="D303" s="76"/>
      <c r="E303" s="33"/>
      <c r="F303" s="33"/>
      <c r="G303" s="33"/>
      <c r="H303" s="171" t="s">
        <v>29</v>
      </c>
      <c r="I303" s="33"/>
      <c r="J303" s="33"/>
      <c r="K303" s="33"/>
      <c r="L303" s="33"/>
      <c r="M303" s="33"/>
      <c r="N303" s="33"/>
      <c r="O303" s="33"/>
      <c r="P303" s="33"/>
      <c r="Q303" s="33"/>
      <c r="R303" s="33"/>
    </row>
    <row r="304" spans="1:18" ht="12.75">
      <c r="A304" s="273"/>
      <c r="B304" s="33" t="s">
        <v>1119</v>
      </c>
      <c r="C304" s="76"/>
      <c r="D304" s="76"/>
      <c r="E304" s="33"/>
      <c r="F304" s="33"/>
      <c r="G304" s="33"/>
      <c r="H304" s="171" t="s">
        <v>30</v>
      </c>
      <c r="I304" s="33"/>
      <c r="J304" s="33"/>
      <c r="K304" s="33"/>
      <c r="L304" s="33"/>
      <c r="M304" s="33"/>
      <c r="N304" s="33"/>
      <c r="O304" s="33"/>
      <c r="P304" s="33"/>
      <c r="Q304" s="33"/>
      <c r="R304" s="33"/>
    </row>
    <row r="305" spans="1:18" ht="12.75">
      <c r="A305" s="273"/>
      <c r="B305" s="33" t="s">
        <v>78</v>
      </c>
      <c r="C305" s="76" t="s">
        <v>18</v>
      </c>
      <c r="D305" s="76" t="s">
        <v>19</v>
      </c>
      <c r="E305" s="33"/>
      <c r="F305" s="33"/>
      <c r="G305" s="33" t="s">
        <v>1987</v>
      </c>
      <c r="H305" s="171" t="s">
        <v>34</v>
      </c>
      <c r="I305" s="33"/>
      <c r="J305" s="33"/>
      <c r="K305" s="33"/>
      <c r="L305" s="33"/>
      <c r="M305" s="33"/>
      <c r="N305" s="33"/>
      <c r="O305" s="33"/>
      <c r="P305" s="33"/>
      <c r="Q305" s="33"/>
      <c r="R305" s="33"/>
    </row>
    <row r="306" spans="1:18" ht="12.75">
      <c r="A306" s="273"/>
      <c r="B306" s="33" t="s">
        <v>78</v>
      </c>
      <c r="C306" s="76"/>
      <c r="D306" s="76"/>
      <c r="E306" s="33"/>
      <c r="F306" s="33"/>
      <c r="G306" s="33"/>
      <c r="H306" s="171" t="s">
        <v>35</v>
      </c>
      <c r="I306" s="33"/>
      <c r="J306" s="33"/>
      <c r="K306" s="33"/>
      <c r="L306" s="33"/>
      <c r="M306" s="33"/>
      <c r="N306" s="33"/>
      <c r="O306" s="33"/>
      <c r="P306" s="33"/>
      <c r="Q306" s="33"/>
      <c r="R306" s="33"/>
    </row>
    <row r="307" spans="1:18" ht="12.75">
      <c r="A307" s="273"/>
      <c r="B307" s="33" t="s">
        <v>78</v>
      </c>
      <c r="C307" s="76"/>
      <c r="D307" s="76"/>
      <c r="E307" s="33"/>
      <c r="F307" s="33"/>
      <c r="G307" s="33"/>
      <c r="H307" s="171" t="s">
        <v>36</v>
      </c>
      <c r="I307" s="33"/>
      <c r="J307" s="33"/>
      <c r="K307" s="33"/>
      <c r="L307" s="33"/>
      <c r="M307" s="33"/>
      <c r="N307" s="33"/>
      <c r="O307" s="33"/>
      <c r="P307" s="33"/>
      <c r="Q307" s="33"/>
      <c r="R307" s="33"/>
    </row>
    <row r="308" spans="1:18" ht="12.75">
      <c r="A308" s="273"/>
      <c r="B308" s="33" t="s">
        <v>78</v>
      </c>
      <c r="C308" s="76"/>
      <c r="D308" s="76"/>
      <c r="E308" s="33"/>
      <c r="F308" s="33"/>
      <c r="G308" s="33"/>
      <c r="H308" s="171" t="s">
        <v>37</v>
      </c>
      <c r="I308" s="33"/>
      <c r="J308" s="33"/>
      <c r="K308" s="33"/>
      <c r="L308" s="33"/>
      <c r="M308" s="33"/>
      <c r="N308" s="33"/>
      <c r="O308" s="33"/>
      <c r="P308" s="33"/>
      <c r="Q308" s="33"/>
      <c r="R308" s="33"/>
    </row>
    <row r="309" spans="1:18" ht="12.75">
      <c r="A309" s="274"/>
      <c r="B309" s="33" t="s">
        <v>78</v>
      </c>
      <c r="C309" s="76"/>
      <c r="D309" s="76"/>
      <c r="E309" s="33"/>
      <c r="F309" s="33"/>
      <c r="G309" s="33"/>
      <c r="H309" s="182" t="s">
        <v>38</v>
      </c>
      <c r="I309" s="33"/>
      <c r="J309" s="33"/>
      <c r="K309" s="33"/>
      <c r="L309" s="33"/>
      <c r="M309" s="33"/>
      <c r="N309" s="33"/>
      <c r="O309" s="33"/>
      <c r="P309" s="33"/>
      <c r="Q309" s="33"/>
      <c r="R309" s="33"/>
    </row>
    <row r="310" spans="1:18" ht="12.75">
      <c r="A310" s="272">
        <v>45588</v>
      </c>
      <c r="B310" s="33" t="s">
        <v>640</v>
      </c>
      <c r="C310" s="76"/>
      <c r="D310" s="76"/>
      <c r="E310" s="33"/>
      <c r="F310" s="33"/>
      <c r="G310" s="33"/>
      <c r="H310" s="180" t="s">
        <v>17</v>
      </c>
      <c r="I310" s="33"/>
      <c r="J310" s="33"/>
      <c r="K310" s="33"/>
      <c r="L310" s="33"/>
      <c r="M310" s="33"/>
      <c r="N310" s="33"/>
      <c r="O310" s="33"/>
      <c r="P310" s="33"/>
      <c r="Q310" s="33"/>
      <c r="R310" s="33"/>
    </row>
    <row r="311" spans="1:18" ht="12.75">
      <c r="A311" s="273"/>
      <c r="B311" s="33" t="s">
        <v>640</v>
      </c>
      <c r="C311" s="76"/>
      <c r="D311" s="76"/>
      <c r="E311" s="33"/>
      <c r="F311" s="33"/>
      <c r="G311" s="33"/>
      <c r="H311" s="171" t="s">
        <v>22</v>
      </c>
      <c r="I311" s="33"/>
      <c r="J311" s="33"/>
      <c r="K311" s="33"/>
      <c r="L311" s="33"/>
      <c r="M311" s="33"/>
      <c r="N311" s="33"/>
      <c r="O311" s="33"/>
      <c r="P311" s="33"/>
      <c r="Q311" s="33"/>
      <c r="R311" s="33"/>
    </row>
    <row r="312" spans="1:18" ht="12.75">
      <c r="A312" s="273"/>
      <c r="B312" s="33" t="s">
        <v>640</v>
      </c>
      <c r="C312" s="76"/>
      <c r="D312" s="76"/>
      <c r="E312" s="33"/>
      <c r="F312" s="33"/>
      <c r="G312" s="33"/>
      <c r="H312" s="171" t="s">
        <v>24</v>
      </c>
      <c r="I312" s="33"/>
      <c r="J312" s="33"/>
      <c r="K312" s="33"/>
      <c r="L312" s="33"/>
      <c r="M312" s="33"/>
      <c r="N312" s="33"/>
      <c r="O312" s="33"/>
      <c r="P312" s="33"/>
      <c r="Q312" s="33"/>
      <c r="R312" s="33"/>
    </row>
    <row r="313" spans="1:18" ht="14.25">
      <c r="A313" s="273"/>
      <c r="B313" s="33" t="s">
        <v>640</v>
      </c>
      <c r="C313" s="76"/>
      <c r="D313" s="76"/>
      <c r="E313" s="157"/>
      <c r="F313" s="157"/>
      <c r="G313" s="33"/>
      <c r="H313" s="171" t="s">
        <v>25</v>
      </c>
      <c r="I313" s="33"/>
      <c r="J313" s="33"/>
      <c r="K313" s="33"/>
      <c r="L313" s="33"/>
      <c r="M313" s="33"/>
      <c r="N313" s="33"/>
      <c r="O313" s="33"/>
      <c r="P313" s="33"/>
      <c r="Q313" s="33"/>
      <c r="R313" s="33"/>
    </row>
    <row r="314" spans="1:18" ht="12.75">
      <c r="A314" s="273"/>
      <c r="B314" s="33" t="s">
        <v>640</v>
      </c>
      <c r="C314" s="76"/>
      <c r="D314" s="76"/>
      <c r="E314" s="33"/>
      <c r="F314" s="33"/>
      <c r="G314" s="33"/>
      <c r="H314" s="171" t="s">
        <v>26</v>
      </c>
      <c r="I314" s="33"/>
      <c r="J314" s="33"/>
      <c r="K314" s="33"/>
      <c r="L314" s="33"/>
      <c r="M314" s="33"/>
      <c r="N314" s="33"/>
      <c r="O314" s="33"/>
      <c r="P314" s="33"/>
      <c r="Q314" s="33"/>
      <c r="R314" s="33"/>
    </row>
    <row r="315" spans="1:18" ht="12.75">
      <c r="A315" s="273"/>
      <c r="B315" s="33" t="s">
        <v>640</v>
      </c>
      <c r="C315" s="76"/>
      <c r="D315" s="76"/>
      <c r="E315" s="33"/>
      <c r="F315" s="33"/>
      <c r="G315" s="33"/>
      <c r="H315" s="171" t="s">
        <v>27</v>
      </c>
      <c r="I315" s="33"/>
      <c r="J315" s="33"/>
      <c r="K315" s="33"/>
      <c r="L315" s="33"/>
      <c r="M315" s="33"/>
      <c r="N315" s="33"/>
      <c r="O315" s="33"/>
      <c r="P315" s="33"/>
      <c r="Q315" s="33"/>
      <c r="R315" s="33"/>
    </row>
    <row r="316" spans="1:18" ht="12.75">
      <c r="A316" s="273"/>
      <c r="B316" s="33" t="s">
        <v>640</v>
      </c>
      <c r="C316" s="76"/>
      <c r="D316" s="76"/>
      <c r="E316" s="33"/>
      <c r="F316" s="33"/>
      <c r="G316" s="33"/>
      <c r="H316" s="171" t="s">
        <v>28</v>
      </c>
      <c r="I316" s="33"/>
      <c r="J316" s="33"/>
      <c r="K316" s="33"/>
      <c r="L316" s="33"/>
      <c r="M316" s="33"/>
      <c r="N316" s="33"/>
      <c r="O316" s="33"/>
      <c r="P316" s="33"/>
      <c r="Q316" s="33"/>
      <c r="R316" s="33"/>
    </row>
    <row r="317" spans="1:18" ht="12.75">
      <c r="A317" s="273"/>
      <c r="B317" s="33" t="s">
        <v>1119</v>
      </c>
      <c r="C317" s="76"/>
      <c r="D317" s="76"/>
      <c r="E317" s="33"/>
      <c r="F317" s="33"/>
      <c r="G317" s="33"/>
      <c r="H317" s="171" t="s">
        <v>29</v>
      </c>
      <c r="I317" s="33"/>
      <c r="J317" s="33"/>
      <c r="K317" s="33"/>
      <c r="L317" s="33"/>
      <c r="M317" s="33"/>
      <c r="N317" s="33"/>
      <c r="O317" s="33"/>
      <c r="P317" s="33"/>
      <c r="Q317" s="33"/>
      <c r="R317" s="33"/>
    </row>
    <row r="318" spans="1:18" ht="12.75">
      <c r="A318" s="273"/>
      <c r="B318" s="33" t="s">
        <v>1119</v>
      </c>
      <c r="C318" s="76"/>
      <c r="D318" s="76"/>
      <c r="E318" s="33"/>
      <c r="F318" s="33"/>
      <c r="G318" s="33"/>
      <c r="H318" s="171" t="s">
        <v>30</v>
      </c>
      <c r="I318" s="33"/>
      <c r="J318" s="33"/>
      <c r="K318" s="33"/>
      <c r="L318" s="33"/>
      <c r="M318" s="33"/>
      <c r="N318" s="33"/>
      <c r="O318" s="33"/>
      <c r="P318" s="33"/>
      <c r="Q318" s="33"/>
      <c r="R318" s="33"/>
    </row>
    <row r="319" spans="1:18" ht="12.75">
      <c r="A319" s="273"/>
      <c r="B319" s="33" t="s">
        <v>1119</v>
      </c>
      <c r="C319" s="76"/>
      <c r="D319" s="76"/>
      <c r="E319" s="33"/>
      <c r="F319" s="33"/>
      <c r="G319" s="33"/>
      <c r="H319" s="171" t="s">
        <v>34</v>
      </c>
      <c r="I319" s="33"/>
      <c r="J319" s="33"/>
      <c r="K319" s="33"/>
      <c r="L319" s="33"/>
      <c r="M319" s="33"/>
      <c r="N319" s="33"/>
      <c r="O319" s="33"/>
      <c r="P319" s="33"/>
      <c r="Q319" s="33"/>
      <c r="R319" s="33"/>
    </row>
    <row r="320" spans="1:18" ht="12.75">
      <c r="A320" s="273"/>
      <c r="B320" s="33" t="s">
        <v>522</v>
      </c>
      <c r="C320" s="76"/>
      <c r="D320" s="76"/>
      <c r="E320" s="33"/>
      <c r="F320" s="33"/>
      <c r="G320" s="33"/>
      <c r="H320" s="171" t="s">
        <v>35</v>
      </c>
      <c r="I320" s="33"/>
      <c r="J320" s="33"/>
      <c r="K320" s="33"/>
      <c r="L320" s="33"/>
      <c r="M320" s="33"/>
      <c r="N320" s="33"/>
      <c r="O320" s="33"/>
      <c r="P320" s="33"/>
      <c r="Q320" s="33"/>
      <c r="R320" s="33"/>
    </row>
    <row r="321" spans="1:18" ht="12.75">
      <c r="A321" s="273"/>
      <c r="B321" s="33" t="s">
        <v>522</v>
      </c>
      <c r="C321" s="76"/>
      <c r="D321" s="76"/>
      <c r="E321" s="33"/>
      <c r="F321" s="33"/>
      <c r="G321" s="33"/>
      <c r="H321" s="171" t="s">
        <v>36</v>
      </c>
      <c r="I321" s="33"/>
      <c r="J321" s="33"/>
      <c r="K321" s="33"/>
      <c r="L321" s="33"/>
      <c r="M321" s="33"/>
      <c r="N321" s="33"/>
      <c r="O321" s="33"/>
      <c r="P321" s="33"/>
      <c r="Q321" s="33"/>
      <c r="R321" s="33"/>
    </row>
    <row r="322" spans="1:18" ht="12.75">
      <c r="A322" s="273"/>
      <c r="B322" s="33" t="s">
        <v>522</v>
      </c>
      <c r="C322" s="76"/>
      <c r="D322" s="76"/>
      <c r="E322" s="33"/>
      <c r="F322" s="33"/>
      <c r="G322" s="33"/>
      <c r="H322" s="171" t="s">
        <v>37</v>
      </c>
      <c r="I322" s="33"/>
      <c r="J322" s="33"/>
      <c r="K322" s="33"/>
      <c r="L322" s="33"/>
      <c r="M322" s="33"/>
      <c r="N322" s="33"/>
      <c r="O322" s="33"/>
      <c r="P322" s="33"/>
      <c r="Q322" s="33"/>
      <c r="R322" s="33"/>
    </row>
    <row r="323" spans="1:18" ht="12.75">
      <c r="A323" s="274"/>
      <c r="B323" s="33" t="s">
        <v>522</v>
      </c>
      <c r="C323" s="76"/>
      <c r="D323" s="76"/>
      <c r="E323" s="33"/>
      <c r="F323" s="33"/>
      <c r="G323" s="33"/>
      <c r="H323" s="182" t="s">
        <v>38</v>
      </c>
      <c r="I323" s="33"/>
      <c r="J323" s="33"/>
      <c r="K323" s="33"/>
      <c r="L323" s="33"/>
      <c r="M323" s="33"/>
      <c r="N323" s="33"/>
      <c r="O323" s="33"/>
      <c r="P323" s="33"/>
      <c r="Q323" s="33"/>
      <c r="R323" s="33"/>
    </row>
    <row r="324" spans="1:18" ht="12.75">
      <c r="A324" s="272">
        <v>45589</v>
      </c>
      <c r="B324" s="33" t="s">
        <v>640</v>
      </c>
      <c r="C324" s="76" t="s">
        <v>18</v>
      </c>
      <c r="D324" s="76" t="s">
        <v>19</v>
      </c>
      <c r="E324" s="33" t="s">
        <v>1988</v>
      </c>
      <c r="F324" s="173" t="s">
        <v>1989</v>
      </c>
      <c r="G324" s="129" t="s">
        <v>1990</v>
      </c>
      <c r="H324" s="180" t="s">
        <v>17</v>
      </c>
      <c r="I324" s="33"/>
      <c r="J324" s="33"/>
      <c r="K324" s="33"/>
      <c r="L324" s="33"/>
      <c r="M324" s="33"/>
      <c r="N324" s="33"/>
      <c r="O324" s="33"/>
      <c r="P324" s="33"/>
      <c r="Q324" s="33"/>
      <c r="R324" s="33"/>
    </row>
    <row r="325" spans="1:18" ht="12.75">
      <c r="A325" s="273"/>
      <c r="B325" s="33" t="s">
        <v>640</v>
      </c>
      <c r="C325" s="76"/>
      <c r="D325" s="76"/>
      <c r="E325" s="33"/>
      <c r="F325" s="33"/>
      <c r="G325" s="33"/>
      <c r="H325" s="171" t="s">
        <v>22</v>
      </c>
      <c r="I325" s="33"/>
      <c r="J325" s="33"/>
      <c r="K325" s="33"/>
      <c r="L325" s="33"/>
      <c r="M325" s="33"/>
      <c r="N325" s="33"/>
      <c r="O325" s="33"/>
      <c r="P325" s="33"/>
      <c r="Q325" s="33"/>
      <c r="R325" s="33"/>
    </row>
    <row r="326" spans="1:18" ht="12.75">
      <c r="A326" s="273"/>
      <c r="B326" s="33" t="s">
        <v>640</v>
      </c>
      <c r="C326" s="76"/>
      <c r="D326" s="76"/>
      <c r="E326" s="33"/>
      <c r="F326" s="33"/>
      <c r="G326" s="33"/>
      <c r="H326" s="171" t="s">
        <v>24</v>
      </c>
      <c r="I326" s="33"/>
      <c r="J326" s="33"/>
      <c r="K326" s="33"/>
      <c r="L326" s="33"/>
      <c r="M326" s="33"/>
      <c r="N326" s="33"/>
      <c r="O326" s="33"/>
      <c r="P326" s="33"/>
      <c r="Q326" s="33"/>
      <c r="R326" s="33"/>
    </row>
    <row r="327" spans="1:18" ht="12.75">
      <c r="A327" s="273"/>
      <c r="B327" s="33" t="s">
        <v>640</v>
      </c>
      <c r="C327" s="76"/>
      <c r="D327" s="76"/>
      <c r="E327" s="33"/>
      <c r="F327" s="33"/>
      <c r="G327" s="33"/>
      <c r="H327" s="171" t="s">
        <v>25</v>
      </c>
      <c r="I327" s="33"/>
      <c r="J327" s="33"/>
      <c r="K327" s="33"/>
      <c r="L327" s="33"/>
      <c r="M327" s="33"/>
      <c r="N327" s="33"/>
      <c r="O327" s="33"/>
      <c r="P327" s="33"/>
      <c r="Q327" s="33"/>
      <c r="R327" s="33"/>
    </row>
    <row r="328" spans="1:18" ht="12.75">
      <c r="A328" s="273"/>
      <c r="B328" s="33" t="s">
        <v>522</v>
      </c>
      <c r="C328" s="76"/>
      <c r="D328" s="76"/>
      <c r="E328" s="33"/>
      <c r="F328" s="33"/>
      <c r="G328" s="33"/>
      <c r="H328" s="171" t="s">
        <v>26</v>
      </c>
      <c r="I328" s="33"/>
      <c r="J328" s="33"/>
      <c r="K328" s="33"/>
      <c r="L328" s="33"/>
      <c r="M328" s="33"/>
      <c r="N328" s="33"/>
      <c r="O328" s="33"/>
      <c r="P328" s="33"/>
      <c r="Q328" s="33"/>
      <c r="R328" s="33"/>
    </row>
    <row r="329" spans="1:18" ht="12.75">
      <c r="A329" s="273"/>
      <c r="B329" s="33" t="s">
        <v>522</v>
      </c>
      <c r="C329" s="76"/>
      <c r="D329" s="76"/>
      <c r="E329" s="33"/>
      <c r="F329" s="33"/>
      <c r="G329" s="33"/>
      <c r="H329" s="171" t="s">
        <v>27</v>
      </c>
      <c r="I329" s="33"/>
      <c r="J329" s="33"/>
      <c r="K329" s="33"/>
      <c r="L329" s="33"/>
      <c r="M329" s="33"/>
      <c r="N329" s="33"/>
      <c r="O329" s="33"/>
      <c r="P329" s="33"/>
      <c r="Q329" s="33"/>
      <c r="R329" s="33"/>
    </row>
    <row r="330" spans="1:18" ht="12.75">
      <c r="A330" s="273"/>
      <c r="B330" s="33" t="s">
        <v>522</v>
      </c>
      <c r="C330" s="76"/>
      <c r="D330" s="76"/>
      <c r="E330" s="33"/>
      <c r="F330" s="33"/>
      <c r="G330" s="33"/>
      <c r="H330" s="171" t="s">
        <v>28</v>
      </c>
      <c r="I330" s="33"/>
      <c r="J330" s="33"/>
      <c r="K330" s="33"/>
      <c r="L330" s="33"/>
      <c r="M330" s="33"/>
      <c r="N330" s="33"/>
      <c r="O330" s="33"/>
      <c r="P330" s="33"/>
      <c r="Q330" s="33"/>
      <c r="R330" s="33"/>
    </row>
    <row r="331" spans="1:18" ht="12.75">
      <c r="A331" s="273"/>
      <c r="B331" s="33" t="s">
        <v>1119</v>
      </c>
      <c r="C331" s="76" t="s">
        <v>18</v>
      </c>
      <c r="D331" s="76" t="s">
        <v>19</v>
      </c>
      <c r="E331" s="33"/>
      <c r="F331" s="33" t="s">
        <v>1991</v>
      </c>
      <c r="G331" s="33" t="s">
        <v>1992</v>
      </c>
      <c r="H331" s="171" t="s">
        <v>29</v>
      </c>
      <c r="I331" s="33"/>
      <c r="J331" s="33"/>
      <c r="K331" s="33"/>
      <c r="L331" s="33"/>
      <c r="M331" s="33"/>
      <c r="N331" s="33"/>
      <c r="O331" s="33"/>
      <c r="P331" s="33"/>
      <c r="Q331" s="33"/>
      <c r="R331" s="33"/>
    </row>
    <row r="332" spans="1:18" ht="12.75">
      <c r="A332" s="273"/>
      <c r="B332" s="33" t="s">
        <v>1119</v>
      </c>
      <c r="C332" s="76"/>
      <c r="D332" s="76"/>
      <c r="E332" s="33"/>
      <c r="F332" s="33"/>
      <c r="G332" s="33"/>
      <c r="H332" s="171" t="s">
        <v>30</v>
      </c>
      <c r="I332" s="33"/>
      <c r="J332" s="33"/>
      <c r="K332" s="33"/>
      <c r="L332" s="33"/>
      <c r="M332" s="33"/>
      <c r="N332" s="33"/>
      <c r="O332" s="33"/>
      <c r="P332" s="33"/>
      <c r="Q332" s="33"/>
      <c r="R332" s="33"/>
    </row>
    <row r="333" spans="1:18" ht="12.75">
      <c r="A333" s="273"/>
      <c r="B333" s="33" t="s">
        <v>1119</v>
      </c>
      <c r="C333" s="76"/>
      <c r="D333" s="76"/>
      <c r="E333" s="33"/>
      <c r="F333" s="33"/>
      <c r="G333" s="33"/>
      <c r="H333" s="171" t="s">
        <v>34</v>
      </c>
      <c r="I333" s="33"/>
      <c r="J333" s="33"/>
      <c r="K333" s="33"/>
      <c r="L333" s="33"/>
      <c r="M333" s="33"/>
      <c r="N333" s="33"/>
      <c r="O333" s="33"/>
      <c r="P333" s="33"/>
      <c r="Q333" s="33"/>
      <c r="R333" s="33"/>
    </row>
    <row r="334" spans="1:18" ht="12.75">
      <c r="A334" s="273"/>
      <c r="B334" s="33" t="s">
        <v>522</v>
      </c>
      <c r="C334" s="76"/>
      <c r="D334" s="76"/>
      <c r="E334" s="33"/>
      <c r="F334" s="33"/>
      <c r="G334" s="33"/>
      <c r="H334" s="171" t="s">
        <v>35</v>
      </c>
      <c r="I334" s="33"/>
      <c r="J334" s="33"/>
      <c r="K334" s="33"/>
      <c r="L334" s="33"/>
      <c r="M334" s="33"/>
      <c r="N334" s="33"/>
      <c r="O334" s="33"/>
      <c r="P334" s="33"/>
      <c r="Q334" s="33"/>
      <c r="R334" s="33"/>
    </row>
    <row r="335" spans="1:18" ht="12.75">
      <c r="A335" s="273"/>
      <c r="B335" s="33" t="s">
        <v>522</v>
      </c>
      <c r="C335" s="76" t="s">
        <v>41</v>
      </c>
      <c r="D335" s="76" t="s">
        <v>19</v>
      </c>
      <c r="E335" s="33"/>
      <c r="F335" s="33"/>
      <c r="G335" s="33" t="s">
        <v>1993</v>
      </c>
      <c r="H335" s="171" t="s">
        <v>36</v>
      </c>
      <c r="I335" s="33"/>
      <c r="J335" s="33"/>
      <c r="K335" s="33"/>
      <c r="L335" s="33"/>
      <c r="M335" s="33"/>
      <c r="N335" s="33"/>
      <c r="O335" s="33"/>
      <c r="P335" s="33"/>
      <c r="Q335" s="33"/>
      <c r="R335" s="33"/>
    </row>
    <row r="336" spans="1:18" ht="12.75">
      <c r="A336" s="273"/>
      <c r="B336" s="33" t="s">
        <v>522</v>
      </c>
      <c r="C336" s="76"/>
      <c r="D336" s="76"/>
      <c r="E336" s="33"/>
      <c r="F336" s="33"/>
      <c r="G336" s="33"/>
      <c r="H336" s="171" t="s">
        <v>37</v>
      </c>
      <c r="I336" s="33"/>
      <c r="J336" s="33"/>
      <c r="K336" s="33"/>
      <c r="L336" s="33"/>
      <c r="M336" s="33"/>
      <c r="N336" s="33"/>
      <c r="O336" s="33"/>
      <c r="P336" s="33"/>
      <c r="Q336" s="33"/>
      <c r="R336" s="33"/>
    </row>
    <row r="337" spans="1:18" ht="12.75">
      <c r="A337" s="274"/>
      <c r="B337" s="33" t="s">
        <v>522</v>
      </c>
      <c r="C337" s="76"/>
      <c r="D337" s="76"/>
      <c r="E337" s="33"/>
      <c r="F337" s="33"/>
      <c r="G337" s="33"/>
      <c r="H337" s="182" t="s">
        <v>38</v>
      </c>
      <c r="I337" s="33"/>
      <c r="J337" s="33"/>
      <c r="K337" s="33"/>
      <c r="L337" s="33"/>
      <c r="M337" s="33"/>
      <c r="N337" s="33"/>
      <c r="O337" s="33"/>
      <c r="P337" s="33"/>
      <c r="Q337" s="33"/>
      <c r="R337" s="33"/>
    </row>
    <row r="338" spans="1:18" ht="12.75">
      <c r="A338" s="272">
        <v>45590</v>
      </c>
      <c r="B338" s="33" t="s">
        <v>640</v>
      </c>
      <c r="C338" s="76"/>
      <c r="D338" s="76"/>
      <c r="E338" s="33"/>
      <c r="F338" s="33"/>
      <c r="G338" s="33"/>
      <c r="H338" s="180" t="s">
        <v>17</v>
      </c>
      <c r="I338" s="33"/>
      <c r="J338" s="33"/>
      <c r="K338" s="33"/>
      <c r="L338" s="33"/>
      <c r="M338" s="33"/>
      <c r="N338" s="33"/>
      <c r="O338" s="33"/>
      <c r="P338" s="33"/>
      <c r="Q338" s="33"/>
      <c r="R338" s="33"/>
    </row>
    <row r="339" spans="1:18" ht="12.75">
      <c r="A339" s="273"/>
      <c r="B339" s="33" t="s">
        <v>640</v>
      </c>
      <c r="C339" s="76"/>
      <c r="D339" s="76"/>
      <c r="E339" s="33"/>
      <c r="F339" s="33"/>
      <c r="G339" s="33"/>
      <c r="H339" s="171" t="s">
        <v>22</v>
      </c>
      <c r="I339" s="33"/>
      <c r="J339" s="33"/>
      <c r="K339" s="33"/>
      <c r="L339" s="33"/>
      <c r="M339" s="33"/>
      <c r="N339" s="33"/>
      <c r="O339" s="33"/>
      <c r="P339" s="33"/>
      <c r="Q339" s="33"/>
      <c r="R339" s="33"/>
    </row>
    <row r="340" spans="1:18" ht="12.75">
      <c r="A340" s="273"/>
      <c r="B340" s="33" t="s">
        <v>640</v>
      </c>
      <c r="C340" s="76"/>
      <c r="D340" s="76"/>
      <c r="E340" s="33"/>
      <c r="F340" s="33"/>
      <c r="G340" s="33"/>
      <c r="H340" s="171" t="s">
        <v>24</v>
      </c>
      <c r="I340" s="33"/>
      <c r="J340" s="33"/>
      <c r="K340" s="33"/>
      <c r="L340" s="33"/>
      <c r="M340" s="33"/>
      <c r="N340" s="33"/>
      <c r="O340" s="33"/>
      <c r="P340" s="33"/>
      <c r="Q340" s="33"/>
      <c r="R340" s="33"/>
    </row>
    <row r="341" spans="1:18" ht="12.75">
      <c r="A341" s="273"/>
      <c r="B341" s="33" t="s">
        <v>640</v>
      </c>
      <c r="C341" s="76"/>
      <c r="D341" s="76"/>
      <c r="E341" s="33"/>
      <c r="F341" s="33"/>
      <c r="G341" s="33"/>
      <c r="H341" s="171" t="s">
        <v>25</v>
      </c>
      <c r="I341" s="33"/>
      <c r="J341" s="33"/>
      <c r="K341" s="33"/>
      <c r="L341" s="33"/>
      <c r="M341" s="33"/>
      <c r="N341" s="33"/>
      <c r="O341" s="33"/>
      <c r="P341" s="33"/>
      <c r="Q341" s="33"/>
      <c r="R341" s="33"/>
    </row>
    <row r="342" spans="1:18" ht="12.75">
      <c r="A342" s="273"/>
      <c r="B342" s="33" t="s">
        <v>522</v>
      </c>
      <c r="C342" s="76"/>
      <c r="D342" s="76"/>
      <c r="E342" s="33"/>
      <c r="F342" s="33"/>
      <c r="G342" s="33"/>
      <c r="H342" s="171" t="s">
        <v>26</v>
      </c>
      <c r="I342" s="33"/>
      <c r="J342" s="33"/>
      <c r="K342" s="33"/>
      <c r="L342" s="33"/>
      <c r="M342" s="33"/>
      <c r="N342" s="33"/>
      <c r="O342" s="33"/>
      <c r="P342" s="33"/>
      <c r="Q342" s="33"/>
      <c r="R342" s="33"/>
    </row>
    <row r="343" spans="1:18" ht="12.75">
      <c r="A343" s="273"/>
      <c r="B343" s="33" t="s">
        <v>522</v>
      </c>
      <c r="C343" s="76" t="s">
        <v>41</v>
      </c>
      <c r="D343" s="76" t="s">
        <v>19</v>
      </c>
      <c r="E343" s="33"/>
      <c r="F343" s="33"/>
      <c r="G343" s="33" t="s">
        <v>1994</v>
      </c>
      <c r="H343" s="171" t="s">
        <v>27</v>
      </c>
      <c r="I343" s="33"/>
      <c r="J343" s="33"/>
      <c r="K343" s="33"/>
      <c r="L343" s="33"/>
      <c r="M343" s="33"/>
      <c r="N343" s="33"/>
      <c r="O343" s="33"/>
      <c r="P343" s="33"/>
      <c r="Q343" s="33"/>
      <c r="R343" s="33"/>
    </row>
    <row r="344" spans="1:18" ht="12.75">
      <c r="A344" s="273"/>
      <c r="B344" s="33" t="s">
        <v>522</v>
      </c>
      <c r="C344" s="76"/>
      <c r="D344" s="76"/>
      <c r="E344" s="33"/>
      <c r="F344" s="33"/>
      <c r="G344" s="33"/>
      <c r="H344" s="171" t="s">
        <v>28</v>
      </c>
      <c r="I344" s="33"/>
      <c r="J344" s="33"/>
      <c r="K344" s="33"/>
      <c r="L344" s="33"/>
      <c r="M344" s="33"/>
      <c r="N344" s="33"/>
      <c r="O344" s="33"/>
      <c r="P344" s="33"/>
      <c r="Q344" s="33"/>
      <c r="R344" s="33"/>
    </row>
    <row r="345" spans="1:18" ht="12.75">
      <c r="A345" s="273"/>
      <c r="B345" s="33" t="s">
        <v>522</v>
      </c>
      <c r="C345" s="76" t="s">
        <v>102</v>
      </c>
      <c r="D345" s="76" t="s">
        <v>19</v>
      </c>
      <c r="E345" s="33"/>
      <c r="F345" s="33"/>
      <c r="G345" s="33" t="s">
        <v>1995</v>
      </c>
      <c r="H345" s="171" t="s">
        <v>29</v>
      </c>
      <c r="I345" s="33"/>
      <c r="J345" s="33"/>
      <c r="K345" s="33"/>
      <c r="L345" s="33"/>
      <c r="M345" s="33"/>
      <c r="N345" s="33"/>
      <c r="O345" s="33"/>
      <c r="P345" s="33"/>
      <c r="Q345" s="33"/>
      <c r="R345" s="33"/>
    </row>
    <row r="346" spans="1:18" ht="12.75">
      <c r="A346" s="273"/>
      <c r="B346" s="33" t="s">
        <v>522</v>
      </c>
      <c r="C346" s="76"/>
      <c r="D346" s="76"/>
      <c r="E346" s="33"/>
      <c r="F346" s="33"/>
      <c r="G346" s="33"/>
      <c r="H346" s="171" t="s">
        <v>30</v>
      </c>
      <c r="I346" s="33"/>
      <c r="J346" s="33"/>
      <c r="K346" s="33"/>
      <c r="L346" s="33"/>
      <c r="M346" s="33"/>
      <c r="N346" s="33"/>
      <c r="O346" s="33"/>
      <c r="P346" s="33"/>
      <c r="Q346" s="33"/>
      <c r="R346" s="33"/>
    </row>
    <row r="347" spans="1:18" ht="12.75">
      <c r="A347" s="273"/>
      <c r="B347" s="33" t="s">
        <v>1119</v>
      </c>
      <c r="C347" s="76"/>
      <c r="D347" s="76"/>
      <c r="E347" s="33"/>
      <c r="F347" s="33"/>
      <c r="G347" s="33"/>
      <c r="H347" s="171" t="s">
        <v>34</v>
      </c>
      <c r="I347" s="33"/>
      <c r="J347" s="33"/>
      <c r="K347" s="33"/>
      <c r="L347" s="33"/>
      <c r="M347" s="33"/>
      <c r="N347" s="33"/>
      <c r="O347" s="33"/>
      <c r="P347" s="33"/>
      <c r="Q347" s="33"/>
      <c r="R347" s="33"/>
    </row>
    <row r="348" spans="1:18" ht="12.75">
      <c r="A348" s="273"/>
      <c r="B348" s="33" t="s">
        <v>78</v>
      </c>
      <c r="C348" s="76" t="s">
        <v>41</v>
      </c>
      <c r="D348" s="76" t="s">
        <v>19</v>
      </c>
      <c r="E348" s="33"/>
      <c r="F348" s="33"/>
      <c r="G348" s="33" t="s">
        <v>1996</v>
      </c>
      <c r="H348" s="171" t="s">
        <v>35</v>
      </c>
      <c r="I348" s="33"/>
      <c r="J348" s="33"/>
      <c r="K348" s="33"/>
      <c r="L348" s="33"/>
      <c r="M348" s="33"/>
      <c r="N348" s="33"/>
      <c r="O348" s="33"/>
      <c r="P348" s="33"/>
      <c r="Q348" s="33"/>
      <c r="R348" s="33"/>
    </row>
    <row r="349" spans="1:18" ht="12.75">
      <c r="A349" s="273"/>
      <c r="B349" s="33" t="s">
        <v>78</v>
      </c>
      <c r="C349" s="76" t="s">
        <v>41</v>
      </c>
      <c r="D349" s="76" t="s">
        <v>19</v>
      </c>
      <c r="E349" s="33"/>
      <c r="F349" s="33"/>
      <c r="G349" s="33" t="s">
        <v>1997</v>
      </c>
      <c r="H349" s="171" t="s">
        <v>36</v>
      </c>
      <c r="I349" s="33"/>
      <c r="J349" s="33"/>
      <c r="K349" s="33"/>
      <c r="L349" s="33"/>
      <c r="M349" s="33"/>
      <c r="N349" s="33"/>
      <c r="O349" s="33"/>
      <c r="P349" s="33"/>
      <c r="Q349" s="33"/>
      <c r="R349" s="33"/>
    </row>
    <row r="350" spans="1:18" ht="12.75">
      <c r="A350" s="273"/>
      <c r="B350" s="33" t="s">
        <v>78</v>
      </c>
      <c r="C350" s="76"/>
      <c r="D350" s="76"/>
      <c r="E350" s="33"/>
      <c r="F350" s="33"/>
      <c r="G350" s="33"/>
      <c r="H350" s="171" t="s">
        <v>37</v>
      </c>
      <c r="I350" s="33"/>
      <c r="J350" s="33"/>
      <c r="K350" s="33"/>
      <c r="L350" s="33"/>
      <c r="M350" s="33"/>
      <c r="N350" s="33"/>
      <c r="O350" s="33"/>
      <c r="P350" s="33"/>
      <c r="Q350" s="33"/>
      <c r="R350" s="33"/>
    </row>
    <row r="351" spans="1:18" ht="12.75">
      <c r="A351" s="274"/>
      <c r="B351" s="33" t="s">
        <v>78</v>
      </c>
      <c r="C351" s="76"/>
      <c r="D351" s="76"/>
      <c r="E351" s="33"/>
      <c r="F351" s="33"/>
      <c r="G351" s="33"/>
      <c r="H351" s="182" t="s">
        <v>38</v>
      </c>
      <c r="I351" s="33"/>
      <c r="J351" s="33"/>
      <c r="K351" s="33"/>
      <c r="L351" s="33"/>
      <c r="M351" s="33"/>
      <c r="N351" s="33"/>
      <c r="O351" s="33"/>
      <c r="P351" s="33"/>
      <c r="Q351" s="33"/>
      <c r="R351" s="33"/>
    </row>
    <row r="352" spans="1:18" ht="18" customHeight="1">
      <c r="A352" s="272">
        <v>45591</v>
      </c>
      <c r="B352" s="33" t="s">
        <v>78</v>
      </c>
      <c r="C352" s="76" t="s">
        <v>18</v>
      </c>
      <c r="D352" s="76" t="s">
        <v>19</v>
      </c>
      <c r="E352" s="33"/>
      <c r="F352" s="33"/>
      <c r="G352" s="33" t="s">
        <v>1998</v>
      </c>
      <c r="H352" s="180" t="s">
        <v>17</v>
      </c>
      <c r="I352" s="33"/>
      <c r="J352" s="33"/>
      <c r="K352" s="33"/>
      <c r="L352" s="33"/>
      <c r="M352" s="33"/>
      <c r="N352" s="33"/>
      <c r="O352" s="33"/>
      <c r="P352" s="33"/>
      <c r="Q352" s="33"/>
      <c r="R352" s="33"/>
    </row>
    <row r="353" spans="1:18" ht="12.75">
      <c r="A353" s="273"/>
      <c r="B353" s="33" t="s">
        <v>78</v>
      </c>
      <c r="C353" s="76"/>
      <c r="D353" s="76"/>
      <c r="E353" s="33"/>
      <c r="F353" s="33"/>
      <c r="G353" s="33"/>
      <c r="H353" s="171" t="s">
        <v>22</v>
      </c>
      <c r="I353" s="33"/>
      <c r="J353" s="33"/>
      <c r="K353" s="33"/>
      <c r="L353" s="33"/>
      <c r="M353" s="33"/>
      <c r="N353" s="33"/>
      <c r="O353" s="33"/>
      <c r="P353" s="33"/>
      <c r="Q353" s="33"/>
      <c r="R353" s="33"/>
    </row>
    <row r="354" spans="1:18" ht="12.75">
      <c r="A354" s="273"/>
      <c r="B354" s="33" t="s">
        <v>78</v>
      </c>
      <c r="C354" s="76"/>
      <c r="D354" s="76"/>
      <c r="E354" s="33"/>
      <c r="F354" s="33"/>
      <c r="G354" s="33"/>
      <c r="H354" s="171" t="s">
        <v>24</v>
      </c>
      <c r="I354" s="33"/>
      <c r="J354" s="33"/>
      <c r="K354" s="33"/>
      <c r="L354" s="33"/>
      <c r="M354" s="33"/>
      <c r="N354" s="33"/>
      <c r="O354" s="33"/>
      <c r="P354" s="33"/>
      <c r="Q354" s="33"/>
      <c r="R354" s="33"/>
    </row>
    <row r="355" spans="1:18" ht="12.75">
      <c r="A355" s="273"/>
      <c r="B355" s="33" t="s">
        <v>1774</v>
      </c>
      <c r="C355" s="76"/>
      <c r="D355" s="76"/>
      <c r="E355" s="33"/>
      <c r="F355" s="33"/>
      <c r="G355" s="33"/>
      <c r="H355" s="171" t="s">
        <v>25</v>
      </c>
      <c r="I355" s="33"/>
      <c r="J355" s="33"/>
      <c r="K355" s="33"/>
      <c r="L355" s="33"/>
      <c r="M355" s="33"/>
      <c r="N355" s="33"/>
      <c r="O355" s="33"/>
      <c r="P355" s="33"/>
      <c r="Q355" s="33"/>
      <c r="R355" s="33"/>
    </row>
    <row r="356" spans="1:18" ht="12.75">
      <c r="A356" s="273"/>
      <c r="B356" s="33" t="s">
        <v>1774</v>
      </c>
      <c r="C356" s="76"/>
      <c r="D356" s="76"/>
      <c r="E356" s="33"/>
      <c r="F356" s="33"/>
      <c r="G356" s="33"/>
      <c r="H356" s="171" t="s">
        <v>26</v>
      </c>
      <c r="I356" s="33"/>
      <c r="J356" s="33"/>
      <c r="K356" s="33"/>
      <c r="L356" s="33"/>
      <c r="M356" s="33"/>
      <c r="N356" s="33"/>
      <c r="O356" s="33"/>
      <c r="P356" s="33"/>
      <c r="Q356" s="33"/>
      <c r="R356" s="33"/>
    </row>
    <row r="357" spans="1:18" ht="12.75">
      <c r="A357" s="273"/>
      <c r="B357" s="33" t="s">
        <v>1774</v>
      </c>
      <c r="C357" s="76"/>
      <c r="D357" s="76"/>
      <c r="E357" s="33"/>
      <c r="F357" s="33"/>
      <c r="G357" s="33"/>
      <c r="H357" s="171" t="s">
        <v>27</v>
      </c>
      <c r="I357" s="33"/>
      <c r="J357" s="33"/>
      <c r="K357" s="33"/>
      <c r="L357" s="33"/>
      <c r="M357" s="33"/>
      <c r="N357" s="33"/>
      <c r="O357" s="33"/>
      <c r="P357" s="33"/>
      <c r="Q357" s="33"/>
      <c r="R357" s="33"/>
    </row>
    <row r="358" spans="1:18" ht="12.75">
      <c r="A358" s="273"/>
      <c r="B358" s="33" t="s">
        <v>1774</v>
      </c>
      <c r="C358" s="76"/>
      <c r="D358" s="76"/>
      <c r="E358" s="33"/>
      <c r="F358" s="33"/>
      <c r="G358" s="33"/>
      <c r="H358" s="171" t="s">
        <v>28</v>
      </c>
      <c r="I358" s="33"/>
      <c r="J358" s="33"/>
      <c r="K358" s="33"/>
      <c r="L358" s="33"/>
      <c r="M358" s="33"/>
      <c r="N358" s="33"/>
      <c r="O358" s="33"/>
      <c r="P358" s="33"/>
      <c r="Q358" s="33"/>
      <c r="R358" s="33"/>
    </row>
    <row r="359" spans="1:18" ht="12.75">
      <c r="A359" s="273"/>
      <c r="B359" s="33" t="s">
        <v>78</v>
      </c>
      <c r="C359" s="76"/>
      <c r="D359" s="76"/>
      <c r="E359" s="33"/>
      <c r="F359" s="33"/>
      <c r="G359" s="33"/>
      <c r="H359" s="171" t="s">
        <v>29</v>
      </c>
      <c r="I359" s="33"/>
      <c r="J359" s="33"/>
      <c r="K359" s="33"/>
      <c r="L359" s="33"/>
      <c r="M359" s="33"/>
      <c r="N359" s="33"/>
      <c r="O359" s="33"/>
      <c r="P359" s="33"/>
      <c r="Q359" s="33"/>
      <c r="R359" s="33"/>
    </row>
    <row r="360" spans="1:18" ht="12.75">
      <c r="A360" s="273"/>
      <c r="B360" s="33" t="s">
        <v>78</v>
      </c>
      <c r="C360" s="76"/>
      <c r="D360" s="76"/>
      <c r="E360" s="33"/>
      <c r="F360" s="33"/>
      <c r="G360" s="33"/>
      <c r="H360" s="171" t="s">
        <v>30</v>
      </c>
      <c r="I360" s="33"/>
      <c r="J360" s="33"/>
      <c r="K360" s="33"/>
      <c r="L360" s="33"/>
      <c r="M360" s="33"/>
      <c r="N360" s="33"/>
      <c r="O360" s="33"/>
      <c r="P360" s="33"/>
      <c r="Q360" s="33"/>
      <c r="R360" s="33"/>
    </row>
    <row r="361" spans="1:18" ht="12.75">
      <c r="A361" s="273"/>
      <c r="B361" s="33" t="s">
        <v>78</v>
      </c>
      <c r="C361" s="76" t="s">
        <v>41</v>
      </c>
      <c r="D361" s="76" t="s">
        <v>19</v>
      </c>
      <c r="E361" s="33"/>
      <c r="F361" s="33"/>
      <c r="G361" s="160" t="s">
        <v>1999</v>
      </c>
      <c r="H361" s="171" t="s">
        <v>34</v>
      </c>
      <c r="I361" s="33"/>
      <c r="J361" s="33"/>
      <c r="K361" s="33"/>
      <c r="L361" s="33"/>
      <c r="M361" s="33"/>
      <c r="N361" s="33"/>
      <c r="O361" s="33"/>
      <c r="P361" s="33"/>
      <c r="Q361" s="33"/>
      <c r="R361" s="33"/>
    </row>
    <row r="362" spans="1:18" ht="20.25" customHeight="1">
      <c r="A362" s="273"/>
      <c r="B362" s="33" t="s">
        <v>78</v>
      </c>
      <c r="C362" s="76" t="s">
        <v>41</v>
      </c>
      <c r="D362" s="76" t="s">
        <v>19</v>
      </c>
      <c r="E362" s="33"/>
      <c r="F362" s="33"/>
      <c r="G362" s="160" t="s">
        <v>2000</v>
      </c>
      <c r="H362" s="171" t="s">
        <v>35</v>
      </c>
      <c r="I362" s="33"/>
      <c r="J362" s="33"/>
      <c r="K362" s="33"/>
      <c r="L362" s="33"/>
      <c r="M362" s="33"/>
      <c r="N362" s="33"/>
      <c r="O362" s="33"/>
      <c r="P362" s="33"/>
      <c r="Q362" s="33"/>
      <c r="R362" s="33"/>
    </row>
    <row r="363" spans="1:18" ht="23.25" customHeight="1">
      <c r="A363" s="273"/>
      <c r="B363" s="33" t="s">
        <v>78</v>
      </c>
      <c r="C363" s="76" t="s">
        <v>41</v>
      </c>
      <c r="D363" s="76" t="s">
        <v>19</v>
      </c>
      <c r="E363" s="33"/>
      <c r="F363" s="33"/>
      <c r="G363" s="33" t="s">
        <v>2001</v>
      </c>
      <c r="H363" s="171" t="s">
        <v>36</v>
      </c>
      <c r="I363" s="33"/>
      <c r="J363" s="33"/>
      <c r="K363" s="33"/>
      <c r="L363" s="33"/>
      <c r="M363" s="33"/>
      <c r="N363" s="33"/>
      <c r="O363" s="33"/>
      <c r="P363" s="33"/>
      <c r="Q363" s="33"/>
      <c r="R363" s="33"/>
    </row>
    <row r="364" spans="1:18" ht="12.75">
      <c r="A364" s="273"/>
      <c r="B364" s="33" t="s">
        <v>78</v>
      </c>
      <c r="C364" s="76" t="s">
        <v>18</v>
      </c>
      <c r="D364" s="76" t="s">
        <v>19</v>
      </c>
      <c r="E364" s="33"/>
      <c r="F364" s="33"/>
      <c r="G364" s="33" t="s">
        <v>2002</v>
      </c>
      <c r="H364" s="171" t="s">
        <v>37</v>
      </c>
      <c r="I364" s="33"/>
      <c r="J364" s="33"/>
      <c r="K364" s="33"/>
      <c r="L364" s="33"/>
      <c r="M364" s="33"/>
      <c r="N364" s="33"/>
      <c r="O364" s="33"/>
      <c r="P364" s="33"/>
      <c r="Q364" s="33"/>
      <c r="R364" s="33"/>
    </row>
    <row r="365" spans="1:18" ht="12.75">
      <c r="A365" s="274"/>
      <c r="B365" s="33" t="s">
        <v>78</v>
      </c>
      <c r="C365" s="76"/>
      <c r="D365" s="76"/>
      <c r="E365" s="33"/>
      <c r="F365" s="33"/>
      <c r="G365" s="33"/>
      <c r="H365" s="182" t="s">
        <v>38</v>
      </c>
      <c r="I365" s="33"/>
      <c r="J365" s="33"/>
      <c r="K365" s="33"/>
      <c r="L365" s="33"/>
      <c r="M365" s="33"/>
      <c r="N365" s="33"/>
      <c r="O365" s="33"/>
      <c r="P365" s="33"/>
      <c r="Q365" s="33"/>
      <c r="R365" s="33"/>
    </row>
    <row r="366" spans="1:18" ht="12.75">
      <c r="A366" s="272">
        <v>45592</v>
      </c>
      <c r="B366" s="33" t="s">
        <v>78</v>
      </c>
      <c r="C366" s="76"/>
      <c r="D366" s="76"/>
      <c r="E366" s="33"/>
      <c r="F366" s="33"/>
      <c r="G366" s="33"/>
      <c r="H366" s="180" t="s">
        <v>17</v>
      </c>
      <c r="I366" s="33"/>
      <c r="J366" s="33"/>
      <c r="K366" s="33"/>
      <c r="L366" s="33"/>
      <c r="M366" s="33"/>
      <c r="N366" s="33"/>
      <c r="O366" s="33"/>
      <c r="P366" s="33"/>
      <c r="Q366" s="33"/>
      <c r="R366" s="33"/>
    </row>
    <row r="367" spans="1:18" ht="12.75">
      <c r="A367" s="273"/>
      <c r="B367" s="33" t="s">
        <v>78</v>
      </c>
      <c r="C367" s="76"/>
      <c r="D367" s="76"/>
      <c r="E367" s="33"/>
      <c r="F367" s="33"/>
      <c r="G367" s="33"/>
      <c r="H367" s="171" t="s">
        <v>22</v>
      </c>
      <c r="I367" s="33"/>
      <c r="J367" s="33"/>
      <c r="K367" s="33"/>
      <c r="L367" s="33"/>
      <c r="M367" s="33"/>
      <c r="N367" s="33"/>
      <c r="O367" s="33"/>
      <c r="P367" s="33"/>
      <c r="Q367" s="33"/>
      <c r="R367" s="33"/>
    </row>
    <row r="368" spans="1:18" ht="12.75">
      <c r="A368" s="273"/>
      <c r="B368" s="33" t="s">
        <v>78</v>
      </c>
      <c r="C368" s="76"/>
      <c r="D368" s="76"/>
      <c r="E368" s="33"/>
      <c r="F368" s="33"/>
      <c r="G368" s="33"/>
      <c r="H368" s="171" t="s">
        <v>24</v>
      </c>
      <c r="I368" s="33"/>
      <c r="J368" s="33"/>
      <c r="K368" s="33"/>
      <c r="L368" s="33"/>
      <c r="M368" s="33"/>
      <c r="N368" s="33"/>
      <c r="O368" s="33"/>
      <c r="P368" s="33"/>
      <c r="Q368" s="33"/>
      <c r="R368" s="33"/>
    </row>
    <row r="369" spans="1:18" ht="12.75">
      <c r="A369" s="273"/>
      <c r="B369" s="33" t="s">
        <v>78</v>
      </c>
      <c r="C369" s="76"/>
      <c r="D369" s="76"/>
      <c r="E369" s="33"/>
      <c r="F369" s="33"/>
      <c r="G369" s="33"/>
      <c r="H369" s="171" t="s">
        <v>25</v>
      </c>
      <c r="I369" s="33"/>
      <c r="J369" s="33"/>
      <c r="K369" s="33"/>
      <c r="L369" s="33"/>
      <c r="M369" s="33"/>
      <c r="N369" s="33"/>
      <c r="O369" s="33"/>
      <c r="P369" s="33"/>
      <c r="Q369" s="33"/>
      <c r="R369" s="33"/>
    </row>
    <row r="370" spans="1:18" ht="12.75">
      <c r="A370" s="273"/>
      <c r="B370" s="33" t="s">
        <v>78</v>
      </c>
      <c r="C370" s="76"/>
      <c r="D370" s="76"/>
      <c r="E370" s="33"/>
      <c r="F370" s="33"/>
      <c r="G370" s="33"/>
      <c r="H370" s="171" t="s">
        <v>26</v>
      </c>
      <c r="I370" s="33"/>
      <c r="J370" s="33"/>
      <c r="K370" s="33"/>
      <c r="L370" s="33"/>
      <c r="M370" s="33"/>
      <c r="N370" s="33"/>
      <c r="O370" s="33"/>
      <c r="P370" s="33"/>
      <c r="Q370" s="33"/>
      <c r="R370" s="33"/>
    </row>
    <row r="371" spans="1:18" ht="12.75">
      <c r="A371" s="273"/>
      <c r="B371" s="33" t="s">
        <v>522</v>
      </c>
      <c r="C371" s="76"/>
      <c r="D371" s="76"/>
      <c r="E371" s="33"/>
      <c r="F371" s="33"/>
      <c r="G371" s="33"/>
      <c r="H371" s="171" t="s">
        <v>27</v>
      </c>
      <c r="I371" s="33"/>
      <c r="J371" s="33"/>
      <c r="K371" s="33"/>
      <c r="L371" s="33"/>
      <c r="M371" s="33"/>
      <c r="N371" s="33"/>
      <c r="O371" s="33"/>
      <c r="P371" s="33"/>
      <c r="Q371" s="33"/>
      <c r="R371" s="33"/>
    </row>
    <row r="372" spans="1:18" ht="12.75">
      <c r="A372" s="273"/>
      <c r="B372" s="33" t="s">
        <v>522</v>
      </c>
      <c r="C372" s="76"/>
      <c r="D372" s="76"/>
      <c r="E372" s="33"/>
      <c r="F372" s="33"/>
      <c r="G372" s="33"/>
      <c r="H372" s="171" t="s">
        <v>28</v>
      </c>
      <c r="I372" s="33"/>
      <c r="J372" s="33"/>
      <c r="K372" s="33"/>
      <c r="L372" s="33"/>
      <c r="M372" s="33"/>
      <c r="N372" s="33"/>
      <c r="O372" s="33"/>
      <c r="P372" s="33"/>
      <c r="Q372" s="33"/>
      <c r="R372" s="33"/>
    </row>
    <row r="373" spans="1:18" ht="12.75">
      <c r="A373" s="273"/>
      <c r="B373" s="33" t="s">
        <v>522</v>
      </c>
      <c r="C373" s="76"/>
      <c r="D373" s="76"/>
      <c r="E373" s="33"/>
      <c r="F373" s="33"/>
      <c r="G373" s="33"/>
      <c r="H373" s="171" t="s">
        <v>29</v>
      </c>
      <c r="I373" s="33"/>
      <c r="J373" s="33"/>
      <c r="K373" s="33"/>
      <c r="L373" s="33"/>
      <c r="M373" s="33"/>
      <c r="N373" s="33"/>
      <c r="O373" s="33"/>
      <c r="P373" s="33"/>
      <c r="Q373" s="33"/>
      <c r="R373" s="33"/>
    </row>
    <row r="374" spans="1:18" ht="12.75">
      <c r="A374" s="273"/>
      <c r="B374" s="33" t="s">
        <v>522</v>
      </c>
      <c r="C374" s="76"/>
      <c r="D374" s="76"/>
      <c r="E374" s="33"/>
      <c r="F374" s="33"/>
      <c r="G374" s="33"/>
      <c r="H374" s="171" t="s">
        <v>30</v>
      </c>
      <c r="I374" s="33"/>
      <c r="J374" s="33"/>
      <c r="K374" s="33"/>
      <c r="L374" s="33"/>
      <c r="M374" s="33"/>
      <c r="N374" s="33"/>
      <c r="O374" s="33"/>
      <c r="P374" s="33"/>
      <c r="Q374" s="33"/>
      <c r="R374" s="33"/>
    </row>
    <row r="375" spans="1:18" ht="12.75">
      <c r="A375" s="273"/>
      <c r="B375" s="33" t="s">
        <v>522</v>
      </c>
      <c r="C375" s="76"/>
      <c r="D375" s="76"/>
      <c r="E375" s="33"/>
      <c r="F375" s="33"/>
      <c r="G375" s="33"/>
      <c r="H375" s="171" t="s">
        <v>34</v>
      </c>
      <c r="I375" s="33"/>
      <c r="J375" s="33"/>
      <c r="K375" s="33"/>
      <c r="L375" s="33"/>
      <c r="M375" s="33"/>
      <c r="N375" s="33"/>
      <c r="O375" s="33"/>
      <c r="P375" s="33"/>
      <c r="Q375" s="33"/>
      <c r="R375" s="33"/>
    </row>
    <row r="376" spans="1:18" ht="12.75">
      <c r="A376" s="273"/>
      <c r="B376" s="33" t="s">
        <v>522</v>
      </c>
      <c r="C376" s="76"/>
      <c r="D376" s="76"/>
      <c r="E376" s="33"/>
      <c r="F376" s="33"/>
      <c r="G376" s="33"/>
      <c r="H376" s="171" t="s">
        <v>35</v>
      </c>
      <c r="I376" s="33"/>
      <c r="J376" s="33"/>
      <c r="K376" s="33"/>
      <c r="L376" s="33"/>
      <c r="M376" s="33"/>
      <c r="N376" s="33"/>
      <c r="O376" s="33"/>
      <c r="P376" s="33"/>
      <c r="Q376" s="33"/>
      <c r="R376" s="33"/>
    </row>
    <row r="377" spans="1:18" ht="12.75">
      <c r="A377" s="273"/>
      <c r="B377" s="33" t="s">
        <v>640</v>
      </c>
      <c r="C377" s="76"/>
      <c r="D377" s="76"/>
      <c r="E377" s="33"/>
      <c r="F377" s="33"/>
      <c r="G377" s="33"/>
      <c r="H377" s="171" t="s">
        <v>36</v>
      </c>
      <c r="I377" s="33"/>
      <c r="J377" s="33"/>
      <c r="K377" s="33"/>
      <c r="L377" s="33"/>
      <c r="M377" s="33"/>
      <c r="N377" s="33"/>
      <c r="O377" s="33"/>
      <c r="P377" s="33"/>
      <c r="Q377" s="33"/>
      <c r="R377" s="33"/>
    </row>
    <row r="378" spans="1:18" ht="12.75">
      <c r="A378" s="273"/>
      <c r="B378" s="33" t="s">
        <v>640</v>
      </c>
      <c r="C378" s="76"/>
      <c r="D378" s="76"/>
      <c r="E378" s="33"/>
      <c r="F378" s="33"/>
      <c r="G378" s="33"/>
      <c r="H378" s="171" t="s">
        <v>37</v>
      </c>
      <c r="I378" s="33"/>
      <c r="J378" s="33"/>
      <c r="K378" s="33"/>
      <c r="L378" s="33"/>
      <c r="M378" s="33"/>
      <c r="N378" s="33"/>
      <c r="O378" s="33"/>
      <c r="P378" s="33"/>
      <c r="Q378" s="33"/>
      <c r="R378" s="33"/>
    </row>
    <row r="379" spans="1:18" ht="12.75">
      <c r="A379" s="274"/>
      <c r="B379" s="33" t="s">
        <v>640</v>
      </c>
      <c r="C379" s="76"/>
      <c r="D379" s="76"/>
      <c r="E379" s="33"/>
      <c r="F379" s="33"/>
      <c r="G379" s="33"/>
      <c r="H379" s="182" t="s">
        <v>38</v>
      </c>
      <c r="I379" s="33"/>
      <c r="J379" s="33"/>
      <c r="K379" s="33"/>
      <c r="L379" s="33"/>
      <c r="M379" s="33"/>
      <c r="N379" s="33"/>
      <c r="O379" s="33"/>
      <c r="P379" s="33"/>
      <c r="Q379" s="33"/>
      <c r="R379" s="33"/>
    </row>
    <row r="380" spans="1:18" ht="12.75">
      <c r="A380" s="272">
        <v>45593</v>
      </c>
      <c r="B380" s="33" t="s">
        <v>640</v>
      </c>
      <c r="C380" s="76"/>
      <c r="D380" s="76"/>
      <c r="E380" s="33"/>
      <c r="F380" s="33"/>
      <c r="G380" s="33"/>
      <c r="H380" s="180" t="s">
        <v>17</v>
      </c>
      <c r="I380" s="33"/>
      <c r="J380" s="33"/>
      <c r="K380" s="33"/>
      <c r="L380" s="33"/>
      <c r="M380" s="33"/>
      <c r="N380" s="33"/>
      <c r="O380" s="33"/>
      <c r="P380" s="33"/>
      <c r="Q380" s="33"/>
      <c r="R380" s="33"/>
    </row>
    <row r="381" spans="1:18" ht="12.75">
      <c r="A381" s="273"/>
      <c r="B381" s="33" t="s">
        <v>640</v>
      </c>
      <c r="C381" s="76"/>
      <c r="D381" s="76"/>
      <c r="E381" s="33"/>
      <c r="F381" s="33"/>
      <c r="G381" s="33"/>
      <c r="H381" s="171" t="s">
        <v>22</v>
      </c>
      <c r="I381" s="33"/>
      <c r="J381" s="33"/>
      <c r="K381" s="33"/>
      <c r="L381" s="33"/>
      <c r="M381" s="33"/>
      <c r="N381" s="33"/>
      <c r="O381" s="33"/>
      <c r="P381" s="33"/>
      <c r="Q381" s="33"/>
      <c r="R381" s="33"/>
    </row>
    <row r="382" spans="1:18" ht="12.75">
      <c r="A382" s="273"/>
      <c r="B382" s="33" t="s">
        <v>640</v>
      </c>
      <c r="C382" s="76"/>
      <c r="D382" s="76"/>
      <c r="E382" s="33"/>
      <c r="F382" s="33"/>
      <c r="G382" s="33"/>
      <c r="H382" s="171" t="s">
        <v>24</v>
      </c>
      <c r="I382" s="33"/>
      <c r="J382" s="33"/>
      <c r="K382" s="33"/>
      <c r="L382" s="33"/>
      <c r="M382" s="33"/>
      <c r="N382" s="33"/>
      <c r="O382" s="33"/>
      <c r="P382" s="33"/>
      <c r="Q382" s="33"/>
      <c r="R382" s="33"/>
    </row>
    <row r="383" spans="1:18" ht="12.75">
      <c r="A383" s="273"/>
      <c r="B383" s="33" t="s">
        <v>640</v>
      </c>
      <c r="C383" s="76"/>
      <c r="D383" s="76"/>
      <c r="E383" s="33"/>
      <c r="F383" s="33"/>
      <c r="G383" s="33"/>
      <c r="H383" s="171" t="s">
        <v>25</v>
      </c>
      <c r="I383" s="33"/>
      <c r="J383" s="33"/>
      <c r="K383" s="33"/>
      <c r="L383" s="33"/>
      <c r="M383" s="33"/>
      <c r="N383" s="33"/>
      <c r="O383" s="33"/>
      <c r="P383" s="33"/>
      <c r="Q383" s="33"/>
      <c r="R383" s="33"/>
    </row>
    <row r="384" spans="1:18" ht="12.75">
      <c r="A384" s="273"/>
      <c r="B384" s="33" t="s">
        <v>1119</v>
      </c>
      <c r="C384" s="76" t="s">
        <v>41</v>
      </c>
      <c r="D384" s="76" t="s">
        <v>19</v>
      </c>
      <c r="E384" s="33"/>
      <c r="F384" s="33"/>
      <c r="G384" s="160" t="s">
        <v>2003</v>
      </c>
      <c r="H384" s="171" t="s">
        <v>26</v>
      </c>
      <c r="I384" s="33"/>
      <c r="J384" s="33"/>
      <c r="K384" s="33"/>
      <c r="L384" s="33"/>
      <c r="M384" s="33"/>
      <c r="N384" s="33"/>
      <c r="O384" s="33"/>
      <c r="P384" s="33"/>
      <c r="Q384" s="33"/>
      <c r="R384" s="33"/>
    </row>
    <row r="385" spans="1:18" ht="12.75">
      <c r="A385" s="273"/>
      <c r="B385" s="33" t="s">
        <v>1119</v>
      </c>
      <c r="C385" s="76" t="s">
        <v>41</v>
      </c>
      <c r="D385" s="76" t="s">
        <v>92</v>
      </c>
      <c r="E385" s="33"/>
      <c r="F385" s="160" t="s">
        <v>2004</v>
      </c>
      <c r="G385" s="160" t="s">
        <v>2005</v>
      </c>
      <c r="H385" s="171" t="s">
        <v>27</v>
      </c>
      <c r="I385" s="33"/>
      <c r="J385" s="33"/>
      <c r="K385" s="33"/>
      <c r="L385" s="33"/>
      <c r="M385" s="33"/>
      <c r="N385" s="33"/>
      <c r="O385" s="33"/>
      <c r="P385" s="33"/>
      <c r="Q385" s="33"/>
      <c r="R385" s="33"/>
    </row>
    <row r="386" spans="1:18" ht="12.75">
      <c r="A386" s="273"/>
      <c r="B386" s="33" t="s">
        <v>1119</v>
      </c>
      <c r="C386" s="76"/>
      <c r="D386" s="76"/>
      <c r="E386" s="33"/>
      <c r="F386" s="33"/>
      <c r="G386" s="33"/>
      <c r="H386" s="171" t="s">
        <v>28</v>
      </c>
      <c r="I386" s="33"/>
      <c r="J386" s="33"/>
      <c r="K386" s="33"/>
      <c r="L386" s="33"/>
      <c r="M386" s="33"/>
      <c r="N386" s="33"/>
      <c r="O386" s="33"/>
      <c r="P386" s="33"/>
      <c r="Q386" s="33"/>
      <c r="R386" s="33"/>
    </row>
    <row r="387" spans="1:18" ht="12.75">
      <c r="A387" s="273"/>
      <c r="B387" s="33" t="s">
        <v>1119</v>
      </c>
      <c r="C387" s="76"/>
      <c r="D387" s="76"/>
      <c r="E387" s="33"/>
      <c r="F387" s="33"/>
      <c r="G387" s="33"/>
      <c r="H387" s="171" t="s">
        <v>29</v>
      </c>
      <c r="I387" s="33"/>
      <c r="J387" s="33"/>
      <c r="K387" s="33"/>
      <c r="L387" s="33"/>
      <c r="M387" s="33"/>
      <c r="N387" s="33"/>
      <c r="O387" s="33"/>
      <c r="P387" s="33"/>
      <c r="Q387" s="33"/>
      <c r="R387" s="33"/>
    </row>
    <row r="388" spans="1:18" ht="12.75">
      <c r="A388" s="273"/>
      <c r="B388" s="33" t="s">
        <v>522</v>
      </c>
      <c r="C388" s="76"/>
      <c r="D388" s="76"/>
      <c r="E388" s="33"/>
      <c r="F388" s="33"/>
      <c r="G388" s="33"/>
      <c r="H388" s="171" t="s">
        <v>30</v>
      </c>
      <c r="I388" s="33"/>
      <c r="J388" s="33"/>
      <c r="K388" s="33"/>
      <c r="L388" s="33"/>
      <c r="M388" s="33"/>
      <c r="N388" s="33"/>
      <c r="O388" s="33"/>
      <c r="P388" s="33"/>
      <c r="Q388" s="33"/>
      <c r="R388" s="33"/>
    </row>
    <row r="389" spans="1:18" ht="12.75">
      <c r="A389" s="273"/>
      <c r="B389" s="33" t="s">
        <v>522</v>
      </c>
      <c r="C389" s="76"/>
      <c r="D389" s="76"/>
      <c r="E389" s="33"/>
      <c r="F389" s="33"/>
      <c r="G389" s="33"/>
      <c r="H389" s="171" t="s">
        <v>34</v>
      </c>
      <c r="I389" s="33"/>
      <c r="J389" s="33"/>
      <c r="K389" s="33"/>
      <c r="L389" s="33"/>
      <c r="M389" s="33"/>
      <c r="N389" s="33"/>
      <c r="O389" s="33"/>
      <c r="P389" s="33"/>
      <c r="Q389" s="33"/>
      <c r="R389" s="33"/>
    </row>
    <row r="390" spans="1:18" ht="12.75">
      <c r="A390" s="273"/>
      <c r="B390" s="33" t="s">
        <v>522</v>
      </c>
      <c r="C390" s="76"/>
      <c r="D390" s="76"/>
      <c r="E390" s="33"/>
      <c r="F390" s="33"/>
      <c r="G390" s="33"/>
      <c r="H390" s="171" t="s">
        <v>35</v>
      </c>
      <c r="I390" s="33"/>
      <c r="J390" s="33"/>
      <c r="K390" s="33"/>
      <c r="L390" s="33"/>
      <c r="M390" s="33"/>
      <c r="N390" s="33"/>
      <c r="O390" s="33"/>
      <c r="P390" s="33"/>
      <c r="Q390" s="33"/>
      <c r="R390" s="33"/>
    </row>
    <row r="391" spans="1:18" ht="12.75">
      <c r="A391" s="273"/>
      <c r="B391" s="33" t="s">
        <v>522</v>
      </c>
      <c r="C391" s="76"/>
      <c r="D391" s="76"/>
      <c r="E391" s="33"/>
      <c r="F391" s="33"/>
      <c r="G391" s="33"/>
      <c r="H391" s="171" t="s">
        <v>36</v>
      </c>
      <c r="I391" s="33"/>
      <c r="J391" s="33"/>
      <c r="K391" s="33"/>
      <c r="L391" s="33"/>
      <c r="M391" s="33"/>
      <c r="N391" s="33"/>
      <c r="O391" s="33"/>
      <c r="P391" s="33"/>
      <c r="Q391" s="33"/>
      <c r="R391" s="33"/>
    </row>
    <row r="392" spans="1:18" ht="12.75">
      <c r="A392" s="273"/>
      <c r="B392" s="33" t="s">
        <v>522</v>
      </c>
      <c r="C392" s="76"/>
      <c r="D392" s="76"/>
      <c r="E392" s="33"/>
      <c r="F392" s="33"/>
      <c r="G392" s="33"/>
      <c r="H392" s="171" t="s">
        <v>37</v>
      </c>
      <c r="I392" s="33"/>
      <c r="J392" s="33"/>
      <c r="K392" s="33"/>
      <c r="L392" s="33"/>
      <c r="M392" s="33"/>
      <c r="N392" s="33"/>
      <c r="O392" s="33"/>
      <c r="P392" s="33"/>
      <c r="Q392" s="33"/>
      <c r="R392" s="33"/>
    </row>
    <row r="393" spans="1:18" ht="12.75">
      <c r="A393" s="274"/>
      <c r="B393" s="33" t="s">
        <v>522</v>
      </c>
      <c r="C393" s="76"/>
      <c r="D393" s="76"/>
      <c r="E393" s="33"/>
      <c r="F393" s="33"/>
      <c r="G393" s="33"/>
      <c r="H393" s="182" t="s">
        <v>38</v>
      </c>
      <c r="I393" s="33"/>
      <c r="J393" s="33"/>
      <c r="K393" s="33"/>
      <c r="L393" s="33"/>
      <c r="M393" s="33"/>
      <c r="N393" s="33"/>
      <c r="O393" s="33"/>
      <c r="P393" s="33"/>
      <c r="Q393" s="33"/>
      <c r="R393" s="33"/>
    </row>
    <row r="394" spans="1:18" ht="12.75">
      <c r="A394" s="272">
        <v>45594</v>
      </c>
      <c r="B394" s="33" t="s">
        <v>78</v>
      </c>
      <c r="C394" s="76" t="s">
        <v>18</v>
      </c>
      <c r="D394" s="76" t="s">
        <v>19</v>
      </c>
      <c r="E394" s="33"/>
      <c r="F394" s="33"/>
      <c r="G394" s="33" t="s">
        <v>2006</v>
      </c>
      <c r="H394" s="180" t="s">
        <v>17</v>
      </c>
      <c r="I394" s="33"/>
      <c r="J394" s="33"/>
      <c r="K394" s="33"/>
      <c r="L394" s="33"/>
      <c r="M394" s="33"/>
      <c r="N394" s="33"/>
      <c r="O394" s="33"/>
      <c r="P394" s="33"/>
      <c r="Q394" s="33"/>
      <c r="R394" s="33"/>
    </row>
    <row r="395" spans="1:18" ht="12.75">
      <c r="A395" s="273"/>
      <c r="B395" s="33" t="s">
        <v>78</v>
      </c>
      <c r="C395" s="76" t="s">
        <v>18</v>
      </c>
      <c r="D395" s="76" t="s">
        <v>19</v>
      </c>
      <c r="E395" s="33"/>
      <c r="F395" s="33"/>
      <c r="G395" s="33" t="s">
        <v>2007</v>
      </c>
      <c r="H395" s="171" t="s">
        <v>22</v>
      </c>
      <c r="I395" s="33"/>
      <c r="J395" s="33"/>
      <c r="K395" s="33"/>
      <c r="L395" s="33"/>
      <c r="M395" s="33"/>
      <c r="N395" s="33"/>
      <c r="O395" s="33"/>
      <c r="P395" s="33"/>
      <c r="Q395" s="33"/>
      <c r="R395" s="33"/>
    </row>
    <row r="396" spans="1:18" ht="21.75" customHeight="1">
      <c r="A396" s="273"/>
      <c r="B396" s="33" t="s">
        <v>78</v>
      </c>
      <c r="C396" s="76" t="s">
        <v>18</v>
      </c>
      <c r="D396" s="76" t="s">
        <v>19</v>
      </c>
      <c r="E396" s="33"/>
      <c r="F396" s="33"/>
      <c r="G396" s="33" t="s">
        <v>2008</v>
      </c>
      <c r="H396" s="171" t="s">
        <v>24</v>
      </c>
      <c r="I396" s="33"/>
      <c r="J396" s="33"/>
      <c r="K396" s="33"/>
      <c r="L396" s="33"/>
      <c r="M396" s="33"/>
      <c r="N396" s="33"/>
      <c r="O396" s="33"/>
      <c r="P396" s="33"/>
      <c r="Q396" s="33"/>
      <c r="R396" s="33"/>
    </row>
    <row r="397" spans="1:18" ht="18" customHeight="1">
      <c r="A397" s="273"/>
      <c r="B397" s="33" t="s">
        <v>78</v>
      </c>
      <c r="C397" s="76" t="s">
        <v>102</v>
      </c>
      <c r="D397" s="76" t="s">
        <v>19</v>
      </c>
      <c r="E397" s="33"/>
      <c r="F397" s="33"/>
      <c r="G397" s="33" t="s">
        <v>2009</v>
      </c>
      <c r="H397" s="171" t="s">
        <v>25</v>
      </c>
      <c r="I397" s="33"/>
      <c r="J397" s="33"/>
      <c r="K397" s="33"/>
      <c r="L397" s="33"/>
      <c r="M397" s="33"/>
      <c r="N397" s="33"/>
      <c r="O397" s="33"/>
      <c r="P397" s="33"/>
      <c r="Q397" s="33"/>
      <c r="R397" s="33"/>
    </row>
    <row r="398" spans="1:18" ht="12.75">
      <c r="A398" s="273"/>
      <c r="B398" s="33" t="s">
        <v>1774</v>
      </c>
      <c r="C398" s="76"/>
      <c r="D398" s="76"/>
      <c r="E398" s="33"/>
      <c r="F398" s="33"/>
      <c r="G398" s="33"/>
      <c r="H398" s="171" t="s">
        <v>26</v>
      </c>
      <c r="I398" s="33"/>
      <c r="J398" s="33"/>
      <c r="K398" s="33"/>
      <c r="L398" s="33"/>
      <c r="M398" s="33"/>
      <c r="N398" s="33"/>
      <c r="O398" s="33"/>
      <c r="P398" s="33"/>
      <c r="Q398" s="33"/>
      <c r="R398" s="33"/>
    </row>
    <row r="399" spans="1:18" ht="12.75">
      <c r="A399" s="273"/>
      <c r="B399" s="33" t="s">
        <v>1774</v>
      </c>
      <c r="C399" s="76"/>
      <c r="D399" s="76"/>
      <c r="E399" s="33"/>
      <c r="F399" s="33"/>
      <c r="G399" s="33"/>
      <c r="H399" s="171" t="s">
        <v>27</v>
      </c>
      <c r="I399" s="33"/>
      <c r="J399" s="33"/>
      <c r="K399" s="33"/>
      <c r="L399" s="33"/>
      <c r="M399" s="33"/>
      <c r="N399" s="33"/>
      <c r="O399" s="33"/>
      <c r="P399" s="33"/>
      <c r="Q399" s="33"/>
      <c r="R399" s="33"/>
    </row>
    <row r="400" spans="1:18" ht="12.75">
      <c r="A400" s="273"/>
      <c r="B400" s="33" t="s">
        <v>1774</v>
      </c>
      <c r="C400" s="76"/>
      <c r="D400" s="76"/>
      <c r="E400" s="33"/>
      <c r="F400" s="33"/>
      <c r="G400" s="33"/>
      <c r="H400" s="171" t="s">
        <v>28</v>
      </c>
      <c r="I400" s="33"/>
      <c r="J400" s="33"/>
      <c r="K400" s="33"/>
      <c r="L400" s="33"/>
      <c r="M400" s="33"/>
      <c r="N400" s="33"/>
      <c r="O400" s="33"/>
      <c r="P400" s="33"/>
      <c r="Q400" s="33"/>
      <c r="R400" s="33"/>
    </row>
    <row r="401" spans="1:18" ht="12.75">
      <c r="A401" s="273"/>
      <c r="B401" s="33" t="s">
        <v>1774</v>
      </c>
      <c r="C401" s="76"/>
      <c r="D401" s="76"/>
      <c r="E401" s="33"/>
      <c r="F401" s="33"/>
      <c r="G401" s="33"/>
      <c r="H401" s="171" t="s">
        <v>29</v>
      </c>
      <c r="I401" s="33"/>
      <c r="J401" s="33"/>
      <c r="K401" s="33"/>
      <c r="L401" s="33"/>
      <c r="M401" s="33"/>
      <c r="N401" s="33"/>
      <c r="O401" s="33"/>
      <c r="P401" s="33"/>
      <c r="Q401" s="33"/>
      <c r="R401" s="33"/>
    </row>
    <row r="402" spans="1:18" ht="12.75">
      <c r="A402" s="273"/>
      <c r="B402" s="33" t="s">
        <v>1774</v>
      </c>
      <c r="C402" s="76"/>
      <c r="D402" s="76"/>
      <c r="E402" s="33"/>
      <c r="F402" s="33"/>
      <c r="G402" s="33"/>
      <c r="H402" s="171" t="s">
        <v>30</v>
      </c>
      <c r="I402" s="33"/>
      <c r="J402" s="33"/>
      <c r="K402" s="33"/>
      <c r="L402" s="33"/>
      <c r="M402" s="33"/>
      <c r="N402" s="33"/>
      <c r="O402" s="33"/>
      <c r="P402" s="33"/>
      <c r="Q402" s="33"/>
      <c r="R402" s="33"/>
    </row>
    <row r="403" spans="1:18" ht="12.75">
      <c r="A403" s="273"/>
      <c r="B403" s="33" t="s">
        <v>78</v>
      </c>
      <c r="C403" s="76"/>
      <c r="D403" s="76"/>
      <c r="E403" s="33"/>
      <c r="F403" s="33"/>
      <c r="G403" s="33"/>
      <c r="H403" s="171" t="s">
        <v>34</v>
      </c>
      <c r="I403" s="33"/>
      <c r="J403" s="33"/>
      <c r="K403" s="33"/>
      <c r="L403" s="33"/>
      <c r="M403" s="33"/>
      <c r="N403" s="33"/>
      <c r="O403" s="33"/>
      <c r="P403" s="33"/>
      <c r="Q403" s="33"/>
      <c r="R403" s="33"/>
    </row>
    <row r="404" spans="1:18" ht="12.75">
      <c r="A404" s="273"/>
      <c r="B404" s="33" t="s">
        <v>78</v>
      </c>
      <c r="C404" s="76"/>
      <c r="D404" s="76"/>
      <c r="E404" s="33"/>
      <c r="F404" s="33"/>
      <c r="G404" s="33"/>
      <c r="H404" s="171" t="s">
        <v>35</v>
      </c>
      <c r="I404" s="33"/>
      <c r="J404" s="33"/>
      <c r="K404" s="33"/>
      <c r="L404" s="33"/>
      <c r="M404" s="33"/>
      <c r="N404" s="33"/>
      <c r="O404" s="33"/>
      <c r="P404" s="33"/>
      <c r="Q404" s="33"/>
      <c r="R404" s="33"/>
    </row>
    <row r="405" spans="1:18" ht="12.75">
      <c r="A405" s="273"/>
      <c r="B405" s="33" t="s">
        <v>78</v>
      </c>
      <c r="C405" s="76"/>
      <c r="D405" s="76"/>
      <c r="E405" s="33"/>
      <c r="F405" s="33"/>
      <c r="G405" s="33"/>
      <c r="H405" s="171" t="s">
        <v>36</v>
      </c>
      <c r="I405" s="33"/>
      <c r="J405" s="33"/>
      <c r="K405" s="33"/>
      <c r="L405" s="33"/>
      <c r="M405" s="33"/>
      <c r="N405" s="33"/>
      <c r="O405" s="33"/>
      <c r="P405" s="33"/>
      <c r="Q405" s="33"/>
      <c r="R405" s="33"/>
    </row>
    <row r="406" spans="1:18" ht="12.75">
      <c r="A406" s="273"/>
      <c r="B406" s="33" t="s">
        <v>78</v>
      </c>
      <c r="C406" s="76"/>
      <c r="D406" s="76"/>
      <c r="E406" s="33"/>
      <c r="F406" s="33"/>
      <c r="G406" s="33"/>
      <c r="H406" s="171" t="s">
        <v>37</v>
      </c>
      <c r="I406" s="33"/>
      <c r="J406" s="33"/>
      <c r="K406" s="33"/>
      <c r="L406" s="33"/>
      <c r="M406" s="33"/>
      <c r="N406" s="33"/>
      <c r="O406" s="33"/>
      <c r="P406" s="33"/>
      <c r="Q406" s="33"/>
      <c r="R406" s="33"/>
    </row>
    <row r="407" spans="1:18" ht="12.75">
      <c r="A407" s="274"/>
      <c r="B407" s="33" t="s">
        <v>78</v>
      </c>
      <c r="C407" s="76"/>
      <c r="D407" s="76"/>
      <c r="E407" s="33"/>
      <c r="F407" s="33"/>
      <c r="G407" s="33"/>
      <c r="H407" s="182" t="s">
        <v>38</v>
      </c>
      <c r="I407" s="33"/>
      <c r="J407" s="33"/>
      <c r="K407" s="33"/>
      <c r="L407" s="33"/>
      <c r="M407" s="33"/>
      <c r="N407" s="33"/>
      <c r="O407" s="33"/>
      <c r="P407" s="33"/>
      <c r="Q407" s="33"/>
      <c r="R407" s="33"/>
    </row>
    <row r="408" spans="1:18" ht="12.75">
      <c r="A408" s="282">
        <v>45595</v>
      </c>
      <c r="B408" s="84" t="s">
        <v>640</v>
      </c>
      <c r="C408" s="76"/>
      <c r="D408" s="84"/>
      <c r="E408" s="84"/>
      <c r="F408" s="84"/>
      <c r="G408" s="84"/>
      <c r="H408" s="180" t="s">
        <v>17</v>
      </c>
      <c r="I408" s="33"/>
      <c r="J408" s="33"/>
      <c r="K408" s="33"/>
      <c r="L408" s="33"/>
      <c r="M408" s="33"/>
      <c r="N408" s="33"/>
      <c r="O408" s="33"/>
      <c r="P408" s="33"/>
      <c r="Q408" s="33"/>
      <c r="R408" s="33"/>
    </row>
    <row r="409" spans="1:18" ht="12.75">
      <c r="A409" s="273"/>
      <c r="B409" s="84" t="s">
        <v>640</v>
      </c>
      <c r="C409" s="76" t="s">
        <v>41</v>
      </c>
      <c r="D409" s="84" t="s">
        <v>19</v>
      </c>
      <c r="E409" s="84"/>
      <c r="F409" s="84"/>
      <c r="G409" s="84" t="s">
        <v>2010</v>
      </c>
      <c r="H409" s="171" t="s">
        <v>22</v>
      </c>
      <c r="I409" s="33"/>
      <c r="J409" s="33"/>
      <c r="K409" s="33"/>
      <c r="L409" s="33"/>
      <c r="M409" s="33"/>
      <c r="N409" s="33"/>
      <c r="O409" s="33"/>
      <c r="P409" s="33"/>
      <c r="Q409" s="33"/>
      <c r="R409" s="33"/>
    </row>
    <row r="410" spans="1:18" ht="12.75">
      <c r="A410" s="273"/>
      <c r="B410" s="84" t="s">
        <v>640</v>
      </c>
      <c r="C410" s="76"/>
      <c r="D410" s="84"/>
      <c r="E410" s="84"/>
      <c r="F410" s="84"/>
      <c r="G410" s="84"/>
      <c r="H410" s="171" t="s">
        <v>24</v>
      </c>
      <c r="I410" s="33"/>
      <c r="J410" s="33"/>
      <c r="K410" s="33"/>
      <c r="L410" s="33"/>
      <c r="M410" s="33"/>
      <c r="N410" s="33"/>
      <c r="O410" s="33"/>
      <c r="P410" s="33"/>
      <c r="Q410" s="33"/>
      <c r="R410" s="33"/>
    </row>
    <row r="411" spans="1:18" ht="12.75">
      <c r="A411" s="273"/>
      <c r="B411" s="84" t="s">
        <v>640</v>
      </c>
      <c r="C411" s="76"/>
      <c r="D411" s="84"/>
      <c r="E411" s="84"/>
      <c r="F411" s="84"/>
      <c r="G411" s="84"/>
      <c r="H411" s="171" t="s">
        <v>25</v>
      </c>
      <c r="I411" s="33"/>
      <c r="J411" s="33"/>
      <c r="K411" s="33"/>
      <c r="L411" s="33"/>
      <c r="M411" s="33"/>
      <c r="N411" s="33"/>
      <c r="O411" s="33"/>
      <c r="P411" s="33"/>
      <c r="Q411" s="33"/>
      <c r="R411" s="33"/>
    </row>
    <row r="412" spans="1:18" ht="12.75">
      <c r="A412" s="273"/>
      <c r="B412" s="84" t="s">
        <v>640</v>
      </c>
      <c r="C412" s="76"/>
      <c r="D412" s="84"/>
      <c r="E412" s="84"/>
      <c r="F412" s="84"/>
      <c r="G412" s="84"/>
      <c r="H412" s="171" t="s">
        <v>26</v>
      </c>
      <c r="I412" s="33"/>
      <c r="J412" s="33"/>
      <c r="K412" s="33"/>
      <c r="L412" s="33"/>
      <c r="M412" s="33"/>
      <c r="N412" s="33"/>
      <c r="O412" s="33"/>
      <c r="P412" s="33"/>
      <c r="Q412" s="33"/>
      <c r="R412" s="33"/>
    </row>
    <row r="413" spans="1:18" ht="12.75">
      <c r="A413" s="273"/>
      <c r="B413" s="84" t="s">
        <v>640</v>
      </c>
      <c r="C413" s="76"/>
      <c r="D413" s="84"/>
      <c r="E413" s="84"/>
      <c r="F413" s="84"/>
      <c r="G413" s="84"/>
      <c r="H413" s="171" t="s">
        <v>27</v>
      </c>
      <c r="I413" s="33"/>
      <c r="J413" s="33"/>
      <c r="K413" s="33"/>
      <c r="L413" s="33"/>
      <c r="M413" s="33"/>
      <c r="N413" s="33"/>
      <c r="O413" s="33"/>
      <c r="P413" s="33"/>
      <c r="Q413" s="33"/>
      <c r="R413" s="33"/>
    </row>
    <row r="414" spans="1:18" ht="12.75">
      <c r="A414" s="273"/>
      <c r="B414" s="84" t="s">
        <v>1774</v>
      </c>
      <c r="C414" s="76"/>
      <c r="D414" s="84"/>
      <c r="E414" s="84"/>
      <c r="F414" s="84"/>
      <c r="G414" s="84"/>
      <c r="H414" s="171" t="s">
        <v>28</v>
      </c>
      <c r="I414" s="33"/>
      <c r="J414" s="33"/>
      <c r="K414" s="33"/>
      <c r="L414" s="33"/>
      <c r="M414" s="33"/>
      <c r="N414" s="33"/>
      <c r="O414" s="33"/>
      <c r="P414" s="33"/>
      <c r="Q414" s="33"/>
      <c r="R414" s="33"/>
    </row>
    <row r="415" spans="1:18" ht="12.75">
      <c r="A415" s="273"/>
      <c r="B415" s="84" t="s">
        <v>1774</v>
      </c>
      <c r="C415" s="76"/>
      <c r="D415" s="84"/>
      <c r="E415" s="84"/>
      <c r="F415" s="84"/>
      <c r="G415" s="84"/>
      <c r="H415" s="171" t="s">
        <v>29</v>
      </c>
      <c r="I415" s="33"/>
      <c r="J415" s="33"/>
      <c r="K415" s="33"/>
      <c r="L415" s="33"/>
      <c r="M415" s="33"/>
      <c r="N415" s="33"/>
      <c r="O415" s="33"/>
      <c r="P415" s="33"/>
      <c r="Q415" s="33"/>
      <c r="R415" s="33"/>
    </row>
    <row r="416" spans="1:18" ht="12.75">
      <c r="A416" s="273"/>
      <c r="B416" s="84" t="s">
        <v>1774</v>
      </c>
      <c r="C416" s="76"/>
      <c r="D416" s="84"/>
      <c r="E416" s="84"/>
      <c r="F416" s="84"/>
      <c r="G416" s="84"/>
      <c r="H416" s="171" t="s">
        <v>30</v>
      </c>
      <c r="I416" s="33"/>
      <c r="J416" s="33"/>
      <c r="K416" s="33"/>
      <c r="L416" s="33"/>
      <c r="M416" s="33"/>
      <c r="N416" s="33"/>
      <c r="O416" s="33"/>
      <c r="P416" s="33"/>
      <c r="Q416" s="33"/>
      <c r="R416" s="33"/>
    </row>
    <row r="417" spans="1:18" ht="12.75">
      <c r="A417" s="273"/>
      <c r="B417" s="84" t="s">
        <v>78</v>
      </c>
      <c r="C417" s="76" t="s">
        <v>44</v>
      </c>
      <c r="D417" s="84" t="s">
        <v>19</v>
      </c>
      <c r="E417" s="84"/>
      <c r="F417" s="84"/>
      <c r="G417" s="84" t="s">
        <v>2011</v>
      </c>
      <c r="H417" s="171" t="s">
        <v>34</v>
      </c>
      <c r="I417" s="33"/>
      <c r="J417" s="33"/>
      <c r="K417" s="33"/>
      <c r="L417" s="33"/>
      <c r="M417" s="33"/>
      <c r="N417" s="33"/>
      <c r="O417" s="33"/>
      <c r="P417" s="33"/>
      <c r="Q417" s="33"/>
      <c r="R417" s="33"/>
    </row>
    <row r="418" spans="1:18" ht="15" customHeight="1">
      <c r="A418" s="273"/>
      <c r="B418" s="84" t="s">
        <v>78</v>
      </c>
      <c r="C418" s="76" t="s">
        <v>41</v>
      </c>
      <c r="D418" s="84" t="s">
        <v>19</v>
      </c>
      <c r="E418" s="84"/>
      <c r="F418" s="84"/>
      <c r="G418" s="84" t="s">
        <v>2012</v>
      </c>
      <c r="H418" s="171" t="s">
        <v>35</v>
      </c>
      <c r="I418" s="33"/>
      <c r="J418" s="33"/>
      <c r="K418" s="33"/>
      <c r="L418" s="33"/>
      <c r="M418" s="33"/>
      <c r="N418" s="33"/>
      <c r="O418" s="33"/>
      <c r="P418" s="33"/>
      <c r="Q418" s="33"/>
      <c r="R418" s="33"/>
    </row>
    <row r="419" spans="1:18" ht="12.75">
      <c r="A419" s="273"/>
      <c r="B419" s="84" t="s">
        <v>78</v>
      </c>
      <c r="C419" s="76"/>
      <c r="D419" s="84"/>
      <c r="E419" s="84"/>
      <c r="F419" s="84"/>
      <c r="G419" s="84"/>
      <c r="H419" s="171" t="s">
        <v>36</v>
      </c>
      <c r="I419" s="33"/>
      <c r="J419" s="33"/>
      <c r="K419" s="33"/>
      <c r="L419" s="33"/>
      <c r="M419" s="33"/>
      <c r="N419" s="33"/>
      <c r="O419" s="33"/>
      <c r="P419" s="33"/>
      <c r="Q419" s="33"/>
      <c r="R419" s="33"/>
    </row>
    <row r="420" spans="1:18" ht="12.75">
      <c r="A420" s="273"/>
      <c r="B420" s="84" t="s">
        <v>78</v>
      </c>
      <c r="C420" s="76"/>
      <c r="D420" s="84"/>
      <c r="E420" s="84"/>
      <c r="F420" s="84"/>
      <c r="G420" s="84"/>
      <c r="H420" s="171" t="s">
        <v>37</v>
      </c>
      <c r="I420" s="33"/>
      <c r="J420" s="33"/>
      <c r="K420" s="33"/>
      <c r="L420" s="33"/>
      <c r="M420" s="33"/>
      <c r="N420" s="33"/>
      <c r="O420" s="33"/>
      <c r="P420" s="33"/>
      <c r="Q420" s="33"/>
      <c r="R420" s="33"/>
    </row>
    <row r="421" spans="1:18" ht="12.75">
      <c r="A421" s="274"/>
      <c r="B421" s="84" t="s">
        <v>78</v>
      </c>
      <c r="C421" s="76"/>
      <c r="D421" s="84"/>
      <c r="E421" s="84"/>
      <c r="F421" s="84"/>
      <c r="G421" s="84"/>
      <c r="H421" s="183" t="s">
        <v>38</v>
      </c>
      <c r="I421" s="33"/>
      <c r="J421" s="33"/>
      <c r="K421" s="33"/>
      <c r="L421" s="33"/>
      <c r="M421" s="33"/>
      <c r="N421" s="33"/>
      <c r="O421" s="33"/>
      <c r="P421" s="33"/>
      <c r="Q421" s="33"/>
      <c r="R421" s="33"/>
    </row>
    <row r="422" spans="1:18" ht="12.75">
      <c r="A422" s="282">
        <v>45596</v>
      </c>
      <c r="B422" s="33" t="s">
        <v>1119</v>
      </c>
      <c r="C422" s="76"/>
      <c r="D422" s="76"/>
      <c r="E422" s="33"/>
      <c r="F422" s="33"/>
      <c r="G422" s="33"/>
      <c r="H422" s="180" t="s">
        <v>17</v>
      </c>
      <c r="I422" s="33"/>
      <c r="J422" s="33"/>
      <c r="K422" s="33"/>
      <c r="L422" s="33"/>
      <c r="M422" s="33"/>
      <c r="N422" s="33"/>
      <c r="O422" s="33"/>
      <c r="P422" s="33"/>
      <c r="Q422" s="33"/>
      <c r="R422" s="33"/>
    </row>
    <row r="423" spans="1:18" ht="12.75">
      <c r="A423" s="273"/>
      <c r="B423" s="33" t="s">
        <v>1119</v>
      </c>
      <c r="C423" s="76"/>
      <c r="D423" s="76"/>
      <c r="E423" s="33"/>
      <c r="F423" s="33"/>
      <c r="G423" s="33"/>
      <c r="H423" s="171" t="s">
        <v>22</v>
      </c>
      <c r="I423" s="33"/>
      <c r="J423" s="33"/>
      <c r="K423" s="33"/>
      <c r="L423" s="33"/>
      <c r="M423" s="33"/>
      <c r="N423" s="33"/>
      <c r="O423" s="33"/>
      <c r="P423" s="33"/>
      <c r="Q423" s="33"/>
      <c r="R423" s="33"/>
    </row>
    <row r="424" spans="1:18" ht="12.75">
      <c r="A424" s="273"/>
      <c r="B424" s="33" t="s">
        <v>1119</v>
      </c>
      <c r="C424" s="76"/>
      <c r="D424" s="76"/>
      <c r="E424" s="33"/>
      <c r="F424" s="33"/>
      <c r="G424" s="33"/>
      <c r="H424" s="171" t="s">
        <v>24</v>
      </c>
      <c r="I424" s="33"/>
      <c r="J424" s="33"/>
      <c r="K424" s="33"/>
      <c r="L424" s="33"/>
      <c r="M424" s="33"/>
      <c r="N424" s="33"/>
      <c r="O424" s="33"/>
      <c r="P424" s="33"/>
      <c r="Q424" s="33"/>
      <c r="R424" s="33"/>
    </row>
    <row r="425" spans="1:18" ht="12.75">
      <c r="A425" s="273"/>
      <c r="B425" s="33" t="s">
        <v>522</v>
      </c>
      <c r="C425" s="76" t="s">
        <v>41</v>
      </c>
      <c r="D425" s="76" t="s">
        <v>19</v>
      </c>
      <c r="E425" s="33"/>
      <c r="F425" s="33"/>
      <c r="G425" s="33" t="s">
        <v>2013</v>
      </c>
      <c r="H425" s="171" t="s">
        <v>25</v>
      </c>
      <c r="I425" s="33"/>
      <c r="J425" s="33"/>
      <c r="K425" s="33"/>
      <c r="L425" s="33"/>
      <c r="M425" s="33"/>
      <c r="N425" s="33"/>
      <c r="O425" s="33"/>
      <c r="P425" s="33"/>
      <c r="Q425" s="33"/>
      <c r="R425" s="33"/>
    </row>
    <row r="426" spans="1:18" ht="12.75">
      <c r="A426" s="273"/>
      <c r="B426" s="33" t="s">
        <v>522</v>
      </c>
      <c r="C426" s="76"/>
      <c r="D426" s="76"/>
      <c r="E426" s="33"/>
      <c r="F426" s="33"/>
      <c r="G426" s="33"/>
      <c r="H426" s="171" t="s">
        <v>26</v>
      </c>
      <c r="I426" s="33"/>
      <c r="J426" s="33"/>
      <c r="K426" s="33"/>
      <c r="L426" s="33"/>
      <c r="M426" s="33"/>
      <c r="N426" s="33"/>
      <c r="O426" s="33"/>
      <c r="P426" s="33"/>
      <c r="Q426" s="33"/>
      <c r="R426" s="33"/>
    </row>
    <row r="427" spans="1:18" ht="12.75">
      <c r="A427" s="273"/>
      <c r="B427" s="33" t="s">
        <v>522</v>
      </c>
      <c r="C427" s="76"/>
      <c r="D427" s="76"/>
      <c r="E427" s="33"/>
      <c r="F427" s="33"/>
      <c r="G427" s="33"/>
      <c r="H427" s="171" t="s">
        <v>27</v>
      </c>
      <c r="I427" s="33"/>
      <c r="J427" s="33"/>
      <c r="K427" s="33"/>
      <c r="L427" s="33"/>
      <c r="M427" s="33"/>
      <c r="N427" s="33"/>
      <c r="O427" s="33"/>
      <c r="P427" s="33"/>
      <c r="Q427" s="33"/>
      <c r="R427" s="33"/>
    </row>
    <row r="428" spans="1:18" ht="12.75">
      <c r="A428" s="273"/>
      <c r="B428" s="33" t="s">
        <v>522</v>
      </c>
      <c r="C428" s="76" t="s">
        <v>18</v>
      </c>
      <c r="D428" s="76" t="s">
        <v>19</v>
      </c>
      <c r="E428" s="33"/>
      <c r="F428" s="33"/>
      <c r="G428" s="33" t="s">
        <v>2014</v>
      </c>
      <c r="H428" s="171" t="s">
        <v>28</v>
      </c>
      <c r="I428" s="33"/>
      <c r="J428" s="33"/>
      <c r="K428" s="33"/>
      <c r="L428" s="33"/>
      <c r="M428" s="33"/>
      <c r="N428" s="33"/>
      <c r="O428" s="33"/>
      <c r="P428" s="33"/>
      <c r="Q428" s="33"/>
      <c r="R428" s="33"/>
    </row>
    <row r="429" spans="1:18" ht="12.75">
      <c r="A429" s="273"/>
      <c r="B429" s="33" t="s">
        <v>522</v>
      </c>
      <c r="C429" s="76" t="s">
        <v>154</v>
      </c>
      <c r="D429" s="76" t="s">
        <v>19</v>
      </c>
      <c r="E429" s="33"/>
      <c r="F429" s="33"/>
      <c r="G429" s="33" t="s">
        <v>2015</v>
      </c>
      <c r="H429" s="171" t="s">
        <v>29</v>
      </c>
      <c r="I429" s="33"/>
      <c r="J429" s="33"/>
      <c r="K429" s="33"/>
      <c r="L429" s="33"/>
      <c r="M429" s="33"/>
      <c r="N429" s="33"/>
      <c r="O429" s="33"/>
      <c r="P429" s="33"/>
      <c r="Q429" s="33"/>
      <c r="R429" s="33"/>
    </row>
    <row r="430" spans="1:18" ht="12.75">
      <c r="A430" s="273"/>
      <c r="B430" s="33" t="s">
        <v>522</v>
      </c>
      <c r="C430" s="76" t="s">
        <v>18</v>
      </c>
      <c r="D430" s="76" t="s">
        <v>19</v>
      </c>
      <c r="E430" s="33"/>
      <c r="F430" s="33"/>
      <c r="G430" s="33" t="s">
        <v>2016</v>
      </c>
      <c r="H430" s="171" t="s">
        <v>30</v>
      </c>
      <c r="I430" s="33"/>
      <c r="J430" s="33"/>
      <c r="K430" s="33"/>
      <c r="L430" s="33"/>
      <c r="M430" s="33"/>
      <c r="N430" s="33"/>
      <c r="O430" s="33"/>
      <c r="P430" s="33"/>
      <c r="Q430" s="33"/>
      <c r="R430" s="33"/>
    </row>
    <row r="431" spans="1:18" ht="12.75">
      <c r="A431" s="273"/>
      <c r="B431" s="33" t="s">
        <v>522</v>
      </c>
      <c r="C431" s="76" t="s">
        <v>44</v>
      </c>
      <c r="D431" s="76" t="s">
        <v>19</v>
      </c>
      <c r="E431" s="33"/>
      <c r="F431" s="33"/>
      <c r="G431" s="33" t="s">
        <v>2017</v>
      </c>
      <c r="H431" s="171" t="s">
        <v>34</v>
      </c>
      <c r="I431" s="33"/>
      <c r="J431" s="33"/>
      <c r="K431" s="33"/>
      <c r="L431" s="33"/>
      <c r="M431" s="33"/>
      <c r="N431" s="33"/>
      <c r="O431" s="33"/>
      <c r="P431" s="33"/>
      <c r="Q431" s="33"/>
      <c r="R431" s="33"/>
    </row>
    <row r="432" spans="1:18" ht="12.75">
      <c r="A432" s="273"/>
      <c r="B432" s="33" t="s">
        <v>522</v>
      </c>
      <c r="C432" s="76" t="s">
        <v>18</v>
      </c>
      <c r="D432" s="76" t="s">
        <v>19</v>
      </c>
      <c r="E432" s="33"/>
      <c r="F432" s="33"/>
      <c r="G432" s="33" t="s">
        <v>2018</v>
      </c>
      <c r="H432" s="171" t="s">
        <v>35</v>
      </c>
      <c r="I432" s="33"/>
      <c r="J432" s="33"/>
      <c r="K432" s="33"/>
      <c r="L432" s="33"/>
      <c r="M432" s="33"/>
      <c r="N432" s="33"/>
      <c r="O432" s="33"/>
      <c r="P432" s="33"/>
      <c r="Q432" s="33"/>
      <c r="R432" s="33"/>
    </row>
    <row r="433" spans="1:18" ht="12.75">
      <c r="A433" s="273"/>
      <c r="B433" s="33" t="s">
        <v>522</v>
      </c>
      <c r="C433" s="76"/>
      <c r="D433" s="76"/>
      <c r="E433" s="33"/>
      <c r="F433" s="33"/>
      <c r="G433" s="33"/>
      <c r="H433" s="171" t="s">
        <v>36</v>
      </c>
      <c r="I433" s="33"/>
      <c r="J433" s="33"/>
      <c r="K433" s="33"/>
      <c r="L433" s="33"/>
      <c r="M433" s="33"/>
      <c r="N433" s="33"/>
      <c r="O433" s="33"/>
      <c r="P433" s="33"/>
      <c r="Q433" s="33"/>
      <c r="R433" s="33"/>
    </row>
    <row r="434" spans="1:18" ht="12.75">
      <c r="A434" s="273"/>
      <c r="B434" s="33" t="s">
        <v>640</v>
      </c>
      <c r="C434" s="76"/>
      <c r="D434" s="76"/>
      <c r="E434" s="33"/>
      <c r="F434" s="33"/>
      <c r="G434" s="33"/>
      <c r="H434" s="171" t="s">
        <v>37</v>
      </c>
      <c r="I434" s="33"/>
      <c r="J434" s="33"/>
      <c r="K434" s="33"/>
      <c r="L434" s="33"/>
      <c r="M434" s="33"/>
      <c r="N434" s="33"/>
      <c r="O434" s="33"/>
      <c r="P434" s="33"/>
      <c r="Q434" s="33"/>
      <c r="R434" s="33"/>
    </row>
    <row r="435" spans="1:18" ht="12.75">
      <c r="A435" s="274"/>
      <c r="B435" s="33" t="s">
        <v>640</v>
      </c>
      <c r="C435" s="76" t="s">
        <v>41</v>
      </c>
      <c r="D435" s="76" t="s">
        <v>19</v>
      </c>
      <c r="E435" s="33"/>
      <c r="F435" s="33"/>
      <c r="G435" s="33" t="s">
        <v>2019</v>
      </c>
      <c r="H435" s="183" t="s">
        <v>38</v>
      </c>
      <c r="I435" s="33"/>
      <c r="J435" s="33"/>
      <c r="K435" s="33"/>
      <c r="L435" s="33"/>
      <c r="M435" s="33"/>
      <c r="N435" s="33"/>
      <c r="O435" s="33"/>
      <c r="P435" s="33"/>
      <c r="Q435" s="33"/>
      <c r="R435" s="33"/>
    </row>
  </sheetData>
  <autoFilter ref="A1:AA435" xr:uid="{00000000-0009-0000-0000-000016000000}"/>
  <customSheetViews>
    <customSheetView guid="{EE409CCF-41C7-4BE1-8A6A-F342F255A85B}" filter="1" showAutoFilter="1">
      <pageMargins left="0.7" right="0.7" top="0.75" bottom="0.75" header="0.3" footer="0.3"/>
      <autoFilter ref="A1:AA435" xr:uid="{C9ABB61D-F829-4770-9A68-46A804A1B9F7}"/>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13" r:id="rId1" xr:uid="{00000000-0004-0000-1600-000000000000}"/>
    <hyperlink ref="G14" r:id="rId2" xr:uid="{00000000-0004-0000-1600-000001000000}"/>
    <hyperlink ref="F194" r:id="rId3" xr:uid="{00000000-0004-0000-1600-000002000000}"/>
    <hyperlink ref="G194" r:id="rId4" xr:uid="{00000000-0004-0000-1600-000003000000}"/>
    <hyperlink ref="G228" r:id="rId5" xr:uid="{00000000-0004-0000-1600-000004000000}"/>
    <hyperlink ref="F324" r:id="rId6" xr:uid="{00000000-0004-0000-1600-000005000000}"/>
    <hyperlink ref="G361" r:id="rId7" xr:uid="{00000000-0004-0000-1600-000006000000}"/>
    <hyperlink ref="G362" r:id="rId8" xr:uid="{00000000-0004-0000-1600-000007000000}"/>
    <hyperlink ref="G384" r:id="rId9" xr:uid="{00000000-0004-0000-1600-000008000000}"/>
    <hyperlink ref="F385" r:id="rId10" xr:uid="{00000000-0004-0000-1600-000009000000}"/>
    <hyperlink ref="G385" r:id="rId11" xr:uid="{00000000-0004-0000-1600-00000A000000}"/>
  </hyperlink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ErrorMessage="1" xr:uid="{00000000-0002-0000-1600-000000000000}">
          <x14:formula1>
            <xm:f>'Служебный лист'!$B$2:$B$20</xm:f>
          </x14:formula1>
          <xm:sqref>C2</xm:sqref>
        </x14:dataValidation>
        <x14:dataValidation type="list" allowBlank="1" showErrorMessage="1" xr:uid="{00000000-0002-0000-1600-000001000000}">
          <x14:formula1>
            <xm:f>'Служебный лист'!$B$2:$B$1000</xm:f>
          </x14:formula1>
          <xm:sqref>C3:C295</xm:sqref>
        </x14:dataValidation>
        <x14:dataValidation type="list" allowBlank="1" showErrorMessage="1" xr:uid="{00000000-0002-0000-1600-000002000000}">
          <x14:formula1>
            <xm:f>'Служебный лист 2'!$A$2:$A$5</xm:f>
          </x14:formula1>
          <xm:sqref>B2:B435</xm:sqref>
        </x14:dataValidation>
        <x14:dataValidation type="list" allowBlank="1" showErrorMessage="1" xr:uid="{00000000-0002-0000-1600-000003000000}">
          <x14:formula1>
            <xm:f>'Служебный лист 2'!$B$2:$B$20</xm:f>
          </x14:formula1>
          <xm:sqref>C296:C435</xm:sqref>
        </x14:dataValidation>
        <x14:dataValidation type="list" allowBlank="1" showErrorMessage="1" xr:uid="{00000000-0002-0000-1600-000004000000}">
          <x14:formula1>
            <xm:f>'Служебный лист'!$C$2:$C$1000</xm:f>
          </x14:formula1>
          <xm:sqref>D2:D435</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F52"/>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78</v>
      </c>
      <c r="B3" s="130">
        <f>COUNTIF('Октябрь 25'!$B$2:B1005, A3)</f>
        <v>259</v>
      </c>
      <c r="C3" s="129">
        <f t="shared" ref="C3:C11" si="0">SUM(B49:AE49)</f>
        <v>0</v>
      </c>
      <c r="D3" s="129">
        <f>COUNTIFS('Октябрь 25'!$B$2:B1005, A3, 'Октябрь 25'!$D$2:D1005, 'Служебный лист 2'!$C$2)</f>
        <v>96</v>
      </c>
      <c r="E3" s="129">
        <f>COUNTIFS('Октябрь 25'!$B$2:B1005, A3, 'Октябрь 25'!$D$2:D1005, 'Служебный лист 2'!$C$3)</f>
        <v>1</v>
      </c>
      <c r="F3" s="129">
        <f>COUNTIFS('Октябрь 25'!$B$2:B1005, A3, 'Октябрь 25'!$D$2:D1005, 'Служебный лист 2'!$C$4)</f>
        <v>1</v>
      </c>
      <c r="H3" s="129" t="s">
        <v>75</v>
      </c>
      <c r="I3" s="129">
        <f>COUNTIF('Октябрь 25'!$C$2:C1005, H3)</f>
        <v>4</v>
      </c>
      <c r="J3" s="129">
        <f>COUNTIFS('Октябрь 25'!$C$2:C1005, H3, 'Октябрь 25'!$D$2:D1005, 'Служебный лист 2'!$C$2)</f>
        <v>4</v>
      </c>
      <c r="K3" s="129">
        <f>COUNTIFS('Октябрь 25'!$C$2:C1005, H3, 'Октябрь 25'!$D$2:D1005, 'Служебный лист 2'!$C$3)</f>
        <v>0</v>
      </c>
      <c r="L3" s="129">
        <f>COUNTIFS('Октябрь 25'!$C$2:C1005, H3, 'Октябрь 25'!$D$2:D1005, 'Служебный лист 2'!$C$4)</f>
        <v>0</v>
      </c>
    </row>
    <row r="4" spans="1:32">
      <c r="A4" s="129" t="s">
        <v>522</v>
      </c>
      <c r="B4" s="130">
        <f>COUNTIF('Октябрь 25'!$B$2:B1005, A4)</f>
        <v>11</v>
      </c>
      <c r="C4" s="129">
        <f t="shared" si="0"/>
        <v>0</v>
      </c>
      <c r="D4" s="129">
        <f>COUNTIFS('Октябрь 25'!$B$2:B1005, A4, 'Октябрь 25'!$D$2:D1005, 'Служебный лист 2'!$C$2)</f>
        <v>6</v>
      </c>
      <c r="E4" s="129">
        <f>COUNTIFS('Октябрь 25'!$B$2:B1005, A4, 'Октябрь 25'!$D$2:D1005, 'Служебный лист 2'!$C$3)</f>
        <v>0</v>
      </c>
      <c r="F4" s="129">
        <f>COUNTIFS('Октябрь 25'!$B$2:B1005, A4, 'Октябрь 25'!$D$2:D1005, 'Служебный лист 2'!$C$4)</f>
        <v>0</v>
      </c>
      <c r="H4" s="129" t="s">
        <v>44</v>
      </c>
      <c r="I4" s="129">
        <f>COUNTIF('Октябрь 25'!$C$2:C1005, H4)</f>
        <v>9</v>
      </c>
      <c r="J4" s="129">
        <f>COUNTIFS('Октябрь 25'!$C$2:C1005, H4, 'Октябрь 25'!$D$2:D1005, 'Служебный лист 2'!$C$2)</f>
        <v>9</v>
      </c>
      <c r="K4" s="129">
        <f>COUNTIFS('Октябрь 25'!$C$2:C1005, H4, 'Октябрь 25'!$D$2:D1005, 'Служебный лист 2'!$C$3)</f>
        <v>0</v>
      </c>
      <c r="L4" s="129">
        <f>COUNTIFS('Октябрь 25'!$C$2:C1005, H4, 'Октябрь 25'!$D$2:D1005, 'Служебный лист 2'!$C$4)</f>
        <v>0</v>
      </c>
    </row>
    <row r="5" spans="1:32">
      <c r="A5" s="129" t="s">
        <v>343</v>
      </c>
      <c r="B5" s="130">
        <f>COUNTIF('Октябрь 25'!$B$2:B1005, A5)</f>
        <v>45</v>
      </c>
      <c r="C5" s="129">
        <f t="shared" si="0"/>
        <v>0</v>
      </c>
      <c r="D5" s="129">
        <f>COUNTIFS('Октябрь 25'!$B$2:B1005, A5, 'Октябрь 25'!$D$2:D1005, 'Служебный лист 2'!$C$2)</f>
        <v>16</v>
      </c>
      <c r="E5" s="129">
        <f>COUNTIFS('Октябрь 25'!$B$2:B1005, A5, 'Октябрь 25'!$D$2:D1005, 'Служебный лист 2'!$C$3)</f>
        <v>0</v>
      </c>
      <c r="F5" s="129">
        <f>COUNTIFS('Октябрь 25'!$B$2:B1005, A5, 'Октябрь 25'!$D$2:D1005, 'Служебный лист 2'!$C$4)</f>
        <v>0</v>
      </c>
      <c r="H5" s="129" t="s">
        <v>541</v>
      </c>
      <c r="I5" s="129">
        <f>COUNTIF('Октябрь 25'!$C$2:C1005, H5)</f>
        <v>1</v>
      </c>
      <c r="J5" s="129">
        <f>COUNTIFS('Октябрь 25'!$C$2:C1005, H5, 'Октябрь 25'!$D$2:D1005, 'Служебный лист 2'!$C$2)</f>
        <v>1</v>
      </c>
      <c r="K5" s="129">
        <f>COUNTIFS('Октябрь 25'!$C$2:C1005, H5, 'Октябрь 25'!$D$2:D1005, 'Служебный лист 2'!$C$3)</f>
        <v>0</v>
      </c>
      <c r="L5" s="129">
        <f>COUNTIFS('Октябрь 25'!$C$2:C1005, H5, 'Октябрь 25'!$D$2:D1005, 'Служебный лист 2'!$C$4)</f>
        <v>0</v>
      </c>
    </row>
    <row r="6" spans="1:32">
      <c r="A6" s="129" t="s">
        <v>531</v>
      </c>
      <c r="B6" s="130">
        <f>COUNTIF('Октябрь 25'!$B$2:B1005, A6)</f>
        <v>24</v>
      </c>
      <c r="C6" s="129">
        <f t="shared" si="0"/>
        <v>0</v>
      </c>
      <c r="D6" s="129">
        <f>COUNTIFS('Октябрь 25'!$B$2:B1005, A6, 'Октябрь 25'!$D$2:D1005, 'Служебный лист 2'!$C$2)</f>
        <v>5</v>
      </c>
      <c r="E6" s="129">
        <f>COUNTIFS('Октябрь 25'!$B$2:B1005, A6, 'Октябрь 25'!$D$2:D1005, 'Служебный лист 2'!$C$3)</f>
        <v>0</v>
      </c>
      <c r="F6" s="129">
        <f>COUNTIFS('Октябрь 25'!$B$2:B1005, A6, 'Октябрь 25'!$D$2:D1005, 'Служебный лист 2'!$C$4)</f>
        <v>0</v>
      </c>
      <c r="H6" s="129" t="s">
        <v>102</v>
      </c>
      <c r="I6" s="129">
        <f>COUNTIF('Октябрь 25'!$C$2:C1005, H6)</f>
        <v>9</v>
      </c>
      <c r="J6" s="129">
        <f>COUNTIFS('Октябрь 25'!$C$2:C1005, H6, 'Октябрь 25'!$D$2:D1005, 'Служебный лист 2'!$C$2)</f>
        <v>8</v>
      </c>
      <c r="K6" s="129">
        <f>COUNTIFS('Октябрь 25'!$C$2:C1005, H6, 'Октябрь 25'!$D$2:D1005, 'Служебный лист 2'!$C$3)</f>
        <v>1</v>
      </c>
      <c r="L6" s="129">
        <f>COUNTIFS('Октябрь 25'!$C$2:C1005, H6, 'Октябрь 25'!$D$2:D1005, 'Служебный лист 2'!$C$4)</f>
        <v>0</v>
      </c>
    </row>
    <row r="7" spans="1:32">
      <c r="A7" s="129" t="s">
        <v>632</v>
      </c>
      <c r="B7" s="130">
        <f>COUNTIF('Октябрь 25'!$B$2:B1005, A7)</f>
        <v>2</v>
      </c>
      <c r="C7" s="129">
        <f t="shared" si="0"/>
        <v>0</v>
      </c>
      <c r="D7" s="129">
        <f>COUNTIFS('Октябрь 25'!$B$2:B1005, A7, 'Октябрь 25'!$D$2:D1005, 'Служебный лист 2'!$C$2)</f>
        <v>0</v>
      </c>
      <c r="E7" s="129">
        <f>COUNTIFS('Октябрь 25'!$B$2:B1005, A7, 'Октябрь 25'!$D$2:D1005, 'Служебный лист 2'!$C$3)</f>
        <v>0</v>
      </c>
      <c r="F7" s="129">
        <f>COUNTIFS('Октябрь 25'!$B$2:B1005, A7, 'Октябрь 25'!$D$2:D1005, 'Служебный лист 2'!$C$4)</f>
        <v>0</v>
      </c>
      <c r="H7" s="129" t="s">
        <v>638</v>
      </c>
      <c r="I7" s="129">
        <f>COUNTIF('Октябрь 25'!$C$2:C1005, H7)</f>
        <v>2</v>
      </c>
      <c r="J7" s="129">
        <f>COUNTIFS('Октябрь 25'!$C$2:C1005, H7, 'Октябрь 25'!$D$2:D1005, 'Служебный лист 2'!$C$2)</f>
        <v>2</v>
      </c>
      <c r="K7" s="129">
        <f>COUNTIFS('Октябрь 25'!$C$2:C1005, H7, 'Октябрь 25'!$D$2:D1005, 'Служебный лист 2'!$C$3)</f>
        <v>0</v>
      </c>
      <c r="L7" s="129">
        <f>COUNTIFS('Октябрь 25'!$C$2:C1005, H7, 'Октябрь 25'!$D$2:D1005, 'Служебный лист 2'!$C$4)</f>
        <v>0</v>
      </c>
    </row>
    <row r="8" spans="1:32">
      <c r="A8" s="129" t="s">
        <v>783</v>
      </c>
      <c r="B8" s="130">
        <f>COUNTIF('Октябрь 25'!$B$2:B1005, A8)</f>
        <v>0</v>
      </c>
      <c r="C8" s="129">
        <f t="shared" si="0"/>
        <v>0</v>
      </c>
      <c r="D8" s="129">
        <f>COUNTIFS('Октябрь 25'!$B$2:B1005, A8, 'Октябрь 25'!$D$2:D1005, 'Служебный лист 2'!$C$2)</f>
        <v>0</v>
      </c>
      <c r="E8" s="129">
        <f>COUNTIFS('Октябрь 25'!$B$2:B1005, A8, 'Октябрь 25'!$D$2:D1005, 'Служебный лист 2'!$C$3)</f>
        <v>0</v>
      </c>
      <c r="F8" s="129">
        <f>COUNTIFS('Октябрь 25'!$B$2:B1005, A8, 'Октябрь 25'!$D$2:D1005, 'Служебный лист 2'!$C$4)</f>
        <v>0</v>
      </c>
      <c r="H8" s="129" t="s">
        <v>1112</v>
      </c>
      <c r="I8" s="129">
        <f>COUNTIF('Октябрь 25'!$C$2:C1005, H8)</f>
        <v>0</v>
      </c>
      <c r="J8" s="129">
        <f>COUNTIFS('Октябрь 25'!$C$2:C1005, H8, 'Октябрь 25'!$D$2:D1005, 'Служебный лист 2'!$C$2)</f>
        <v>0</v>
      </c>
      <c r="K8" s="129">
        <f>COUNTIFS('Октябрь 25'!$C$2:C1005, H8, 'Октябрь 25'!$D$2:D1005, 'Служебный лист 2'!$C$3)</f>
        <v>0</v>
      </c>
      <c r="L8" s="129">
        <f>COUNTIFS('Октябрь 25'!$C$2:C1005, H8, 'Октябрь 25'!$D$2:D1005, 'Служебный лист 2'!$C$4)</f>
        <v>0</v>
      </c>
    </row>
    <row r="9" spans="1:32">
      <c r="A9" s="129" t="s">
        <v>51</v>
      </c>
      <c r="B9" s="130">
        <f>COUNTIF('Октябрь 25'!$B$2:B1005, A9)</f>
        <v>46</v>
      </c>
      <c r="C9" s="129">
        <f t="shared" si="0"/>
        <v>0</v>
      </c>
      <c r="D9" s="129">
        <f>COUNTIFS('Октябрь 25'!$B$2:B1005, A9, 'Октябрь 25'!$D$2:D1005, 'Служебный лист 2'!$C$2)</f>
        <v>6</v>
      </c>
      <c r="E9" s="129">
        <f>COUNTIFS('Октябрь 25'!$B$2:B1005, A9, 'Октябрь 25'!$D$2:D1005, 'Служебный лист 2'!$C$3)</f>
        <v>0</v>
      </c>
      <c r="F9" s="129">
        <f>COUNTIFS('Октябрь 25'!$B$2:B1005, A9, 'Октябрь 25'!$D$2:D1005, 'Служебный лист 2'!$C$4)</f>
        <v>0</v>
      </c>
      <c r="H9" s="129" t="s">
        <v>399</v>
      </c>
      <c r="I9" s="129">
        <f>COUNTIF('Октябрь 25'!$C$2:C1005, H9)</f>
        <v>1</v>
      </c>
      <c r="J9" s="129">
        <f>COUNTIFS('Октябрь 25'!$C$2:C1005, H9, 'Октябрь 25'!$D$2:D1005, 'Служебный лист 2'!$C$2)</f>
        <v>1</v>
      </c>
      <c r="K9" s="129">
        <f>COUNTIFS('Октябрь 25'!$C$2:C1005, H9, 'Октябрь 25'!$D$2:D1005, 'Служебный лист 2'!$C$3)</f>
        <v>0</v>
      </c>
      <c r="L9" s="129">
        <f>COUNTIFS('Октябрь 25'!$C$2:C1005, H9, 'Октябрь 25'!$D$2:D1005, 'Служебный лист 2'!$C$4)</f>
        <v>0</v>
      </c>
    </row>
    <row r="10" spans="1:32">
      <c r="A10" s="129" t="s">
        <v>16</v>
      </c>
      <c r="B10" s="130">
        <f>COUNTIF('Октябрь 25'!$B$2:B1005, A10)</f>
        <v>43</v>
      </c>
      <c r="C10" s="129">
        <f t="shared" si="0"/>
        <v>0</v>
      </c>
      <c r="D10" s="129">
        <f>COUNTIFS('Октябрь 25'!$B$2:B1005, A10, 'Октябрь 25'!$D$2:D1005, 'Служебный лист 2'!$C$2)</f>
        <v>11</v>
      </c>
      <c r="E10" s="129">
        <f>COUNTIFS('Октябрь 25'!$B$2:B1005, A10, 'Октябрь 25'!$D$2:D1005, 'Служебный лист 2'!$C$3)</f>
        <v>1</v>
      </c>
      <c r="F10" s="129">
        <f>COUNTIFS('Октябрь 25'!$B$2:B1005, A10, 'Октябрь 25'!$D$2:D1005, 'Служебный лист 2'!$C$4)</f>
        <v>0</v>
      </c>
      <c r="H10" s="129" t="s">
        <v>41</v>
      </c>
      <c r="I10" s="129">
        <f>COUNTIF('Октябрь 25'!$C$2:C1005, H10)</f>
        <v>27</v>
      </c>
      <c r="J10" s="129">
        <f>COUNTIFS('Октябрь 25'!$C$2:C1005, H10, 'Октябрь 25'!$D$2:D1005, 'Служебный лист 2'!$C$2)</f>
        <v>25</v>
      </c>
      <c r="K10" s="129">
        <f>COUNTIFS('Октябрь 25'!$C$2:C1005, H10, 'Октябрь 25'!$D$2:D1005, 'Служебный лист 2'!$C$3)</f>
        <v>1</v>
      </c>
      <c r="L10" s="129">
        <f>COUNTIFS('Октябрь 25'!$C$2:C1005, H10, 'Октябрь 25'!$D$2:D1005, 'Служебный лист 2'!$C$4)</f>
        <v>1</v>
      </c>
    </row>
    <row r="11" spans="1:32">
      <c r="A11" s="129" t="s">
        <v>640</v>
      </c>
      <c r="B11" s="130">
        <f>COUNTIF('Октябрь 25'!$B$2:B1005, A11)</f>
        <v>4</v>
      </c>
      <c r="C11" s="129">
        <f t="shared" si="0"/>
        <v>0</v>
      </c>
      <c r="D11" s="129">
        <f>COUNTIFS('Октябрь 25'!$B$2:B1005, A11, 'Октябрь 25'!$D$2:D1005, 'Служебный лист 2'!$C$2)</f>
        <v>0</v>
      </c>
      <c r="E11" s="129">
        <f>COUNTIFS('Октябрь 25'!$B$2:B1005, A11, 'Октябрь 25'!$D$2:D1005, 'Служебный лист 2'!$C$3)</f>
        <v>0</v>
      </c>
      <c r="F11" s="129">
        <f>COUNTIFS('Октябрь 25'!$B$2:B1005, A11, 'Октябрь 25'!$D$2:D1005, 'Служебный лист 2'!$C$4)</f>
        <v>0</v>
      </c>
      <c r="H11" s="129" t="s">
        <v>355</v>
      </c>
      <c r="I11" s="129">
        <f>COUNTIF('Октябрь 25'!$C$2:C1005, H11)</f>
        <v>4</v>
      </c>
      <c r="J11" s="129">
        <f>COUNTIFS('Октябрь 25'!$C$2:C1005, H11, 'Октябрь 25'!$D$2:D1005, 'Служебный лист 2'!$C$2)</f>
        <v>4</v>
      </c>
      <c r="K11" s="129">
        <f>COUNTIFS('Октябрь 25'!$C$2:C1005, H11, 'Октябрь 25'!$D$2:D1005, 'Служебный лист 2'!$C$3)</f>
        <v>0</v>
      </c>
      <c r="L11" s="129">
        <f>COUNTIFS('Октябрь 25'!$C$2:C1005, H11, 'Октябрь 25'!$D$2:D1005, 'Служебный лист 2'!$C$4)</f>
        <v>0</v>
      </c>
    </row>
    <row r="12" spans="1:32">
      <c r="A12" s="131" t="s">
        <v>1113</v>
      </c>
      <c r="B12" s="1">
        <f t="shared" ref="B12:E12" si="1">SUM(B3:B9)</f>
        <v>387</v>
      </c>
      <c r="C12" s="1">
        <f t="shared" si="1"/>
        <v>0</v>
      </c>
      <c r="D12" s="1">
        <f t="shared" si="1"/>
        <v>129</v>
      </c>
      <c r="E12" s="1">
        <f t="shared" si="1"/>
        <v>1</v>
      </c>
      <c r="F12" s="1">
        <f>SUM(F3:F10)</f>
        <v>1</v>
      </c>
      <c r="H12" s="129" t="s">
        <v>154</v>
      </c>
      <c r="I12" s="129">
        <f>COUNTIF('Октябрь 25'!$C$2:C1005, H12)</f>
        <v>1</v>
      </c>
      <c r="J12" s="129">
        <f>COUNTIFS('Октябрь 25'!$C$2:C1005, H12, 'Октябрь 25'!$D$2:D1005, 'Служебный лист 2'!$C$2)</f>
        <v>1</v>
      </c>
      <c r="K12" s="129">
        <f>COUNTIFS('Октябрь 25'!$C$2:C1005, H12, 'Октябрь 25'!$D$2:D1005, 'Служебный лист 2'!$C$3)</f>
        <v>0</v>
      </c>
      <c r="L12" s="129">
        <f>COUNTIFS('Октябрь 25'!$C$2:C1005, H12, 'Октябрь 25'!$D$2:D1005, 'Служебный лист 2'!$C$4)</f>
        <v>0</v>
      </c>
    </row>
    <row r="13" spans="1:32">
      <c r="H13" s="129" t="s">
        <v>1114</v>
      </c>
      <c r="I13" s="129">
        <f>COUNTIF('Октябрь 25'!$C$2:C1005, H13)</f>
        <v>0</v>
      </c>
      <c r="J13" s="129">
        <f>COUNTIFS('Октябрь 25'!$C$2:C1005, H13, 'Октябрь 25'!$D$2:D1005, 'Служебный лист 2'!$C$2)</f>
        <v>0</v>
      </c>
      <c r="K13" s="129">
        <f>COUNTIFS('Октябрь 25'!$C$2:C1005, H13, 'Октябрь 25'!$D$2:D1005, 'Служебный лист 2'!$C$3)</f>
        <v>0</v>
      </c>
      <c r="L13" s="129">
        <f>COUNTIFS('Октябрь 25'!$C$2:C1005, H13, 'Октябрь 25'!$D$2:D1005, 'Служебный лист 2'!$C$4)</f>
        <v>0</v>
      </c>
    </row>
    <row r="14" spans="1:32">
      <c r="H14" s="129" t="s">
        <v>224</v>
      </c>
      <c r="I14" s="129">
        <f>COUNTIF('Октябрь 25'!$C$2:C1005, H14)</f>
        <v>1</v>
      </c>
      <c r="J14" s="129">
        <f>COUNTIFS('Октябрь 25'!$C$2:C1005, H14, 'Октябрь 25'!$D$2:D1005, 'Служебный лист 2'!$C$2)</f>
        <v>1</v>
      </c>
      <c r="K14" s="129">
        <f>COUNTIFS('Октябрь 25'!$C$2:C1005, H14, 'Октябрь 25'!$D$2:D1005, 'Служебный лист 2'!$C$3)</f>
        <v>0</v>
      </c>
      <c r="L14" s="129">
        <f>COUNTIFS('Октябрь 25'!$C$2:C1005, H14, 'Октябрь 25'!$D$2:D1005, 'Служебный лист 2'!$C$4)</f>
        <v>0</v>
      </c>
    </row>
    <row r="15" spans="1:32">
      <c r="H15" s="129" t="s">
        <v>1115</v>
      </c>
      <c r="I15" s="129">
        <f>COUNTIF('Октябрь 25'!$C$2:C1005, H15)</f>
        <v>0</v>
      </c>
      <c r="J15" s="129">
        <f>COUNTIFS('Октябрь 25'!$C$2:C1005, H15, 'Октябрь 25'!$D$2:D1005, 'Служебный лист 2'!$C$2)</f>
        <v>0</v>
      </c>
      <c r="K15" s="129">
        <f>COUNTIFS('Октябрь 25'!$C$2:C1005, H15, 'Октябрь 25'!$D$2:D1005, 'Служебный лист 2'!$C$3)</f>
        <v>0</v>
      </c>
      <c r="L15" s="129">
        <f>COUNTIFS('Октябрь 25'!$C$2:C1005, H15, 'Октябрь 25'!$D$2:D1005, 'Служебный лист 2'!$C$4)</f>
        <v>0</v>
      </c>
    </row>
    <row r="16" spans="1:32">
      <c r="H16" s="129" t="s">
        <v>1116</v>
      </c>
      <c r="I16" s="129">
        <f>COUNTIF('Октябрь 25'!$C$2:C1005, H16)</f>
        <v>0</v>
      </c>
      <c r="J16" s="129">
        <f>COUNTIFS('Октябрь 25'!$C$2:C1005, H16, 'Октябрь 25'!$D$2:D1005, 'Служебный лист 2'!$C$2)</f>
        <v>0</v>
      </c>
      <c r="K16" s="129">
        <f>COUNTIFS('Октябрь 25'!$C$2:C1005, H16, 'Октябрь 25'!$D$2:D1005, 'Служебный лист 2'!$C$3)</f>
        <v>0</v>
      </c>
      <c r="L16" s="129">
        <f>COUNTIFS('Октябрь 25'!$C$2:C1005, H16, 'Октябрь 25'!$D$2:D1005, 'Служебный лист 2'!$C$4)</f>
        <v>0</v>
      </c>
    </row>
    <row r="17" spans="1:12">
      <c r="H17" s="129" t="s">
        <v>1117</v>
      </c>
      <c r="I17" s="129">
        <f>COUNTIF('Октябрь 25'!$C$2:C1005, H17)</f>
        <v>0</v>
      </c>
      <c r="J17" s="129">
        <f>COUNTIFS('Октябрь 25'!$C$2:C1005, H17, 'Октябрь 25'!$D$2:D1005, 'Служебный лист 2'!$C$2)</f>
        <v>0</v>
      </c>
      <c r="K17" s="129">
        <f>COUNTIFS('Октябрь 25'!$C$2:C1005, H17, 'Октябрь 25'!$D$2:D1005, 'Служебный лист 2'!$C$3)</f>
        <v>0</v>
      </c>
      <c r="L17" s="129">
        <f>COUNTIFS('Октябрь 25'!$C$2:C1005, H17, 'Октябрь 25'!$D$2:D1005, 'Служебный лист 2'!$C$4)</f>
        <v>0</v>
      </c>
    </row>
    <row r="18" spans="1:12">
      <c r="A18" s="129">
        <f>'Служебный лист'!A13:A1005</f>
        <v>0</v>
      </c>
      <c r="H18" s="129" t="s">
        <v>928</v>
      </c>
      <c r="I18" s="129">
        <f>COUNTIF('Октябрь 25'!$C$2:C1005, H18)</f>
        <v>0</v>
      </c>
      <c r="J18" s="129">
        <f>COUNTIFS('Октябрь 25'!$C$2:C1005, H18, 'Октябрь 25'!$D$2:D1005, 'Служебный лист 2'!$C$2)</f>
        <v>0</v>
      </c>
      <c r="K18" s="129">
        <f>COUNTIFS('Октябрь 25'!$C$2:C1005, H18, 'Октябрь 25'!$D$2:D1005, 'Служебный лист 2'!$C$3)</f>
        <v>0</v>
      </c>
      <c r="L18" s="129">
        <f>COUNTIFS('Октябрь 25'!$C$2:C1005, H18, 'Октябрь 25'!$D$2:D1005, 'Служебный лист 2'!$C$4)</f>
        <v>0</v>
      </c>
    </row>
    <row r="19" spans="1:12">
      <c r="A19" s="129">
        <f>'Служебный лист'!A14:A1005</f>
        <v>0</v>
      </c>
      <c r="H19" s="129" t="s">
        <v>18</v>
      </c>
      <c r="I19" s="129">
        <f>COUNTIF('Октябрь 25'!$C$2:C1005, H19)</f>
        <v>75</v>
      </c>
      <c r="J19" s="129">
        <f>COUNTIFS('Октябрь 25'!$C$2:C1005, H19, 'Октябрь 25'!$D$2:D1005, 'Служебный лист 2'!$C$2)</f>
        <v>74</v>
      </c>
      <c r="K19" s="129">
        <f>COUNTIFS('Октябрь 25'!$C$2:C1005, H19, 'Октябрь 25'!$D$2:D1005, 'Служебный лист 2'!$C$3)</f>
        <v>0</v>
      </c>
      <c r="L19" s="129">
        <f>COUNTIFS('Октябрь 25'!$C$2:C1005, H19, 'Октябрь 25'!$D$2:D1005, 'Служебный лист 2'!$C$4)</f>
        <v>0</v>
      </c>
    </row>
    <row r="20" spans="1:12">
      <c r="C20" s="132" t="s">
        <v>1105</v>
      </c>
      <c r="D20" s="129">
        <f>D12</f>
        <v>129</v>
      </c>
      <c r="H20" s="129" t="s">
        <v>54</v>
      </c>
      <c r="I20" s="129">
        <f>COUNTIF('Октябрь 25'!$C$2:C1005, H20)</f>
        <v>8</v>
      </c>
      <c r="J20" s="129">
        <f>COUNTIFS('Октябрь 25'!$C$2:C1005, H20, 'Октябрь 25'!$D$2:D1005, 'Служебный лист 2'!$C$2)</f>
        <v>8</v>
      </c>
      <c r="K20" s="129">
        <f>COUNTIFS('Октябрь 25'!$C$2:C1005, H20, 'Октябрь 25'!$D$2:D1005, 'Служебный лист 2'!$C$3)</f>
        <v>0</v>
      </c>
      <c r="L20" s="129">
        <f>COUNTIFS('Октябрь 25'!$C$2:C1005, H20, 'Октябрь 25'!$D$2:D1005, 'Служебный лист 2'!$C$4)</f>
        <v>0</v>
      </c>
    </row>
    <row r="21" spans="1:12">
      <c r="A21" s="129">
        <f>'Служебный лист'!A15:A1005</f>
        <v>0</v>
      </c>
      <c r="C21" s="132" t="s">
        <v>1106</v>
      </c>
      <c r="D21" s="129">
        <f>E12</f>
        <v>1</v>
      </c>
      <c r="H21" s="8" t="s">
        <v>308</v>
      </c>
      <c r="I21" s="129">
        <f>COUNTIF('Октябрь 25'!$C$2:C1005, H21)</f>
        <v>0</v>
      </c>
      <c r="J21" s="129">
        <f>COUNTIFS('Октябрь 25'!$C$2:C1005, H21, 'Октябрь 25'!$D$2:D1005, 'Служебный лист 2'!$C$2)</f>
        <v>0</v>
      </c>
      <c r="K21" s="129">
        <f>COUNTIFS('Октябрь 25'!$C$2:C1005, H21, 'Октябрь 25'!$D$2:D1005, 'Служебный лист 2'!$C$3)</f>
        <v>0</v>
      </c>
      <c r="L21" s="129">
        <f>COUNTIFS('Октябрь 25'!$C$2:C1005, H21, 'Октябрь 25'!$D$2:D1005, 'Служебный лист 2'!$C$4)</f>
        <v>0</v>
      </c>
    </row>
    <row r="22" spans="1:12">
      <c r="C22" s="132" t="s">
        <v>1107</v>
      </c>
      <c r="D22" s="129">
        <f>F12</f>
        <v>1</v>
      </c>
      <c r="H22" s="8" t="s">
        <v>68</v>
      </c>
      <c r="I22" s="129">
        <f>COUNTIF('Октябрь 25'!$C$2:C1005, H22)</f>
        <v>1</v>
      </c>
      <c r="J22" s="129">
        <f>COUNTIFS('Октябрь 25'!$C$2:C1005, H22, 'Октябрь 25'!$D$2:D1005, 'Служебный лист 2'!$C$2)</f>
        <v>1</v>
      </c>
      <c r="K22" s="129">
        <f>COUNTIFS('Октябрь 25'!$C$2:C1005, H22, 'Октябрь 25'!$D$2:D1005, 'Служебный лист 2'!$C$3)</f>
        <v>0</v>
      </c>
      <c r="L22" s="129">
        <f>COUNTIFS('Октябрь 25'!$C$2:C1005, H22, 'Октябрь 25'!$D$2:D1005, 'Служебный лист 2'!$C$4)</f>
        <v>0</v>
      </c>
    </row>
    <row r="23" spans="1:12">
      <c r="C23" s="132"/>
      <c r="H23" s="131" t="s">
        <v>1113</v>
      </c>
      <c r="I23" s="129">
        <f t="shared" ref="I23:K23" si="2">SUM(I3:I22)</f>
        <v>143</v>
      </c>
      <c r="J23" s="129">
        <f t="shared" si="2"/>
        <v>139</v>
      </c>
      <c r="K23" s="129">
        <f t="shared" si="2"/>
        <v>2</v>
      </c>
      <c r="L23" s="129">
        <f>SUM(L2:L22)</f>
        <v>1</v>
      </c>
    </row>
    <row r="24" spans="1:12">
      <c r="C24" s="132"/>
    </row>
    <row r="25" spans="1:12">
      <c r="C25" s="132"/>
    </row>
    <row r="27" spans="1:12">
      <c r="H27" s="129">
        <f>'Служебный лист'!B19:B1005</f>
        <v>0</v>
      </c>
    </row>
    <row r="28" spans="1:12">
      <c r="H28" s="129">
        <f>'Служебный лист'!B20:B1005</f>
        <v>0</v>
      </c>
    </row>
    <row r="29" spans="1:12">
      <c r="H29" s="129">
        <f>'Служебный лист'!B21:B1005</f>
        <v>0</v>
      </c>
    </row>
    <row r="30" spans="1:12">
      <c r="H30" s="129">
        <f>'Служебный лист'!B22:B1005</f>
        <v>0</v>
      </c>
    </row>
    <row r="31" spans="1:12">
      <c r="H31" s="129">
        <f>'Служебный лист'!B23:B1005</f>
        <v>0</v>
      </c>
    </row>
    <row r="32" spans="1:12">
      <c r="H32" s="129">
        <f>'Служебный лист'!B24:B1005</f>
        <v>0</v>
      </c>
    </row>
    <row r="33" spans="1:32">
      <c r="H33" s="129">
        <f>'Служебный лист'!B25:B1005</f>
        <v>0</v>
      </c>
    </row>
    <row r="34" spans="1:32">
      <c r="H34" s="129">
        <f>'Служебный лист'!B26:B1005</f>
        <v>0</v>
      </c>
    </row>
    <row r="35" spans="1:32">
      <c r="H35" s="129">
        <f>'Служебный лист'!B27:B1005</f>
        <v>0</v>
      </c>
    </row>
    <row r="36" spans="1:32">
      <c r="H36" s="129">
        <f>'Служебный лист'!B28:B1005</f>
        <v>0</v>
      </c>
    </row>
    <row r="37" spans="1:32">
      <c r="H37" s="129">
        <f>'Служебный лист'!B29:B1005</f>
        <v>0</v>
      </c>
    </row>
    <row r="46" spans="1:32">
      <c r="A46" s="279" t="s">
        <v>1118</v>
      </c>
      <c r="B46" s="278"/>
    </row>
    <row r="48" spans="1:32">
      <c r="A48" s="133"/>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row>
    <row r="50" spans="5:22">
      <c r="E50" s="135"/>
      <c r="I50" s="135"/>
      <c r="L50" s="135"/>
      <c r="M50" s="135"/>
      <c r="O50" s="135"/>
      <c r="U50" s="135"/>
      <c r="V50" s="135"/>
    </row>
    <row r="52" spans="5:22">
      <c r="S52" s="136"/>
      <c r="T52" s="136"/>
      <c r="U52" s="136"/>
    </row>
  </sheetData>
  <mergeCells count="3">
    <mergeCell ref="A1:F1"/>
    <mergeCell ref="H1:L1"/>
    <mergeCell ref="A46:B46"/>
  </mergeCells>
  <conditionalFormatting sqref="L3:L26">
    <cfRule type="cellIs" dxfId="37" priority="1" operator="greaterThanOrEqual">
      <formula>1</formula>
    </cfRule>
  </conditionalFormatting>
  <conditionalFormatting sqref="F3:F17">
    <cfRule type="cellIs" dxfId="36" priority="2" operator="greaterThanOrEqual">
      <formula>1</formula>
    </cfRule>
  </conditionalFormatting>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F50"/>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78</v>
      </c>
      <c r="B3" s="184">
        <f>COUNTIF('Сентябрь 25'!$B$2:B1003, A3)</f>
        <v>183</v>
      </c>
      <c r="C3" s="129">
        <f t="shared" ref="C3:C9" si="0">SUM(B47:AE47)</f>
        <v>0</v>
      </c>
      <c r="D3" s="129">
        <f>COUNTIFS('Сентябрь 25'!$B$2:B1003, A3, 'Сентябрь 25'!$D$2:D1003, 'Служебный лист 2'!$C$2)</f>
        <v>31</v>
      </c>
      <c r="E3" s="129">
        <f>COUNTIFS('Сентябрь 25'!$B$2:B1003, A3, 'Сентябрь 25'!$D$2:D1003, 'Служебный лист 2'!$C$3)</f>
        <v>0</v>
      </c>
      <c r="F3" s="129">
        <f>COUNTIFS('Сентябрь 25'!$B$2:B1003, A3, 'Сентябрь 25'!$D$2:D1003, 'Служебный лист 2'!$C$4)</f>
        <v>1</v>
      </c>
      <c r="H3" s="129" t="s">
        <v>75</v>
      </c>
      <c r="I3" s="129">
        <f>COUNTIF('Сентябрь 25'!$C$2:C1003, H3)</f>
        <v>3</v>
      </c>
      <c r="J3" s="129">
        <f>COUNTIFS('Сентябрь 25'!$C$2:C1003, H3, 'Сентябрь 25'!$D$2:D1003, 'Служебный лист 2'!$C$2)</f>
        <v>3</v>
      </c>
      <c r="K3" s="129">
        <f>COUNTIFS('Сентябрь 25'!$C$2:C1003, H3, 'Сентябрь 25'!$D$2:D1003, 'Служебный лист 2'!$C$3)</f>
        <v>0</v>
      </c>
      <c r="L3" s="129">
        <f>COUNTIFS('Сентябрь 25'!$C$2:C1003, H3, 'Сентябрь 25'!$D$2:D1003, 'Служебный лист 2'!$C$4)</f>
        <v>0</v>
      </c>
    </row>
    <row r="4" spans="1:32">
      <c r="A4" s="129" t="s">
        <v>522</v>
      </c>
      <c r="B4" s="184">
        <f>COUNTIF('Сентябрь 25'!$B$2:B1003, A4)</f>
        <v>51</v>
      </c>
      <c r="C4" s="129">
        <f t="shared" si="0"/>
        <v>0</v>
      </c>
      <c r="D4" s="129">
        <f>COUNTIFS('Сентябрь 25'!$B$2:B1003, A4, 'Сентябрь 25'!$D$2:D1003, 'Служебный лист 2'!$C$2)</f>
        <v>10</v>
      </c>
      <c r="E4" s="129">
        <f>COUNTIFS('Сентябрь 25'!$B$2:B1003, A4, 'Сентябрь 25'!$D$2:D1003, 'Служебный лист 2'!$C$3)</f>
        <v>0</v>
      </c>
      <c r="F4" s="129">
        <f>COUNTIFS('Сентябрь 25'!$B$2:B1003, A4, 'Сентябрь 25'!$D$2:D1003, 'Служебный лист 2'!$C$4)</f>
        <v>1</v>
      </c>
      <c r="H4" s="129" t="s">
        <v>44</v>
      </c>
      <c r="I4" s="129">
        <f>COUNTIF('Сентябрь 25'!$C$2:C1003, H4)</f>
        <v>1</v>
      </c>
      <c r="J4" s="129">
        <f>COUNTIFS('Сентябрь 25'!$C$2:C1003, H4, 'Сентябрь 25'!$D$2:D1003, 'Служебный лист 2'!$C$2)</f>
        <v>1</v>
      </c>
      <c r="K4" s="129">
        <f>COUNTIFS('Сентябрь 25'!$C$2:C1003, H4, 'Сентябрь 25'!$D$2:D1003, 'Служебный лист 2'!$C$3)</f>
        <v>0</v>
      </c>
      <c r="L4" s="129">
        <f>COUNTIFS('Сентябрь 25'!$C$2:C1003, H4, 'Сентябрь 25'!$D$2:D1003, 'Служебный лист 2'!$C$4)</f>
        <v>0</v>
      </c>
    </row>
    <row r="5" spans="1:32">
      <c r="A5" s="129" t="s">
        <v>343</v>
      </c>
      <c r="B5" s="184">
        <f>COUNTIF('Сентябрь 25'!$B$2:B1003, A5)</f>
        <v>58</v>
      </c>
      <c r="C5" s="129">
        <f t="shared" si="0"/>
        <v>0</v>
      </c>
      <c r="D5" s="129">
        <f>COUNTIFS('Сентябрь 25'!$B$2:B1003, A5, 'Сентябрь 25'!$D$2:D1003, 'Служебный лист 2'!$C$2)</f>
        <v>4</v>
      </c>
      <c r="E5" s="129">
        <f>COUNTIFS('Сентябрь 25'!$B$2:B1003, A5, 'Сентябрь 25'!$D$2:D1003, 'Служебный лист 2'!$C$3)</f>
        <v>0</v>
      </c>
      <c r="F5" s="129">
        <f>COUNTIFS('Сентябрь 25'!$B$2:B1003, A5, 'Сентябрь 25'!$D$2:D1003, 'Служебный лист 2'!$C$4)</f>
        <v>0</v>
      </c>
      <c r="H5" s="129" t="s">
        <v>541</v>
      </c>
      <c r="I5" s="129">
        <f>COUNTIF('Сентябрь 25'!$C$2:C1003, H5)</f>
        <v>0</v>
      </c>
      <c r="J5" s="129">
        <f>COUNTIFS('Сентябрь 25'!$C$2:C1003, H5, 'Сентябрь 25'!$D$2:D1003, 'Служебный лист 2'!$C$2)</f>
        <v>0</v>
      </c>
      <c r="K5" s="129">
        <f>COUNTIFS('Сентябрь 25'!$C$2:C1003, H5, 'Сентябрь 25'!$D$2:D1003, 'Служебный лист 2'!$C$3)</f>
        <v>0</v>
      </c>
      <c r="L5" s="129">
        <f>COUNTIFS('Сентябрь 25'!$C$2:C1003, H5, 'Сентябрь 25'!$D$2:D1003, 'Служебный лист 2'!$C$4)</f>
        <v>0</v>
      </c>
    </row>
    <row r="6" spans="1:32">
      <c r="A6" s="129" t="s">
        <v>531</v>
      </c>
      <c r="B6" s="184">
        <f>COUNTIF('Сентябрь 25'!$B$2:B1003, A6)</f>
        <v>12</v>
      </c>
      <c r="C6" s="129">
        <f t="shared" si="0"/>
        <v>0</v>
      </c>
      <c r="D6" s="129">
        <f>COUNTIFS('Сентябрь 25'!$B$2:B1003, A6, 'Сентябрь 25'!$D$2:D1003, 'Служебный лист 2'!$C$2)</f>
        <v>6</v>
      </c>
      <c r="E6" s="129">
        <f>COUNTIFS('Сентябрь 25'!$B$2:B1003, A6, 'Сентябрь 25'!$D$2:D1003, 'Служебный лист 2'!$C$3)</f>
        <v>0</v>
      </c>
      <c r="F6" s="129">
        <f>COUNTIFS('Сентябрь 25'!$B$2:B1003, A6, 'Сентябрь 25'!$D$2:D1003, 'Служебный лист 2'!$C$4)</f>
        <v>0</v>
      </c>
      <c r="H6" s="129" t="s">
        <v>102</v>
      </c>
      <c r="I6" s="129">
        <f>COUNTIF('Сентябрь 25'!$C$2:C1003, H6)</f>
        <v>6</v>
      </c>
      <c r="J6" s="129">
        <f>COUNTIFS('Сентябрь 25'!$C$2:C1003, H6, 'Сентябрь 25'!$D$2:D1003, 'Служебный лист 2'!$C$2)</f>
        <v>6</v>
      </c>
      <c r="K6" s="129">
        <f>COUNTIFS('Сентябрь 25'!$C$2:C1003, H6, 'Сентябрь 25'!$D$2:D1003, 'Служебный лист 2'!$C$3)</f>
        <v>0</v>
      </c>
      <c r="L6" s="129">
        <f>COUNTIFS('Сентябрь 25'!$C$2:C1003, H6, 'Сентябрь 25'!$D$2:D1003, 'Служебный лист 2'!$C$4)</f>
        <v>0</v>
      </c>
    </row>
    <row r="7" spans="1:32">
      <c r="A7" s="129" t="s">
        <v>632</v>
      </c>
      <c r="B7" s="184">
        <f>COUNTIF('Сентябрь 25'!$B$2:B1003, A7)</f>
        <v>5</v>
      </c>
      <c r="C7" s="129">
        <f t="shared" si="0"/>
        <v>0</v>
      </c>
      <c r="D7" s="129">
        <f>COUNTIFS('Сентябрь 25'!$B$2:B1003, A7, 'Сентябрь 25'!$D$2:D1003, 'Служебный лист 2'!$C$2)</f>
        <v>0</v>
      </c>
      <c r="E7" s="129">
        <f>COUNTIFS('Сентябрь 25'!$B$2:B1003, A7, 'Сентябрь 25'!$D$2:D1003, 'Служебный лист 2'!$C$3)</f>
        <v>0</v>
      </c>
      <c r="F7" s="129">
        <f>COUNTIFS('Сентябрь 25'!$B$2:B1003, A7, 'Сентябрь 25'!$D$2:D1003, 'Служебный лист 2'!$C$4)</f>
        <v>0</v>
      </c>
      <c r="H7" s="129" t="s">
        <v>638</v>
      </c>
      <c r="I7" s="129">
        <f>COUNTIF('Сентябрь 25'!$C$2:C1003, H7)</f>
        <v>1</v>
      </c>
      <c r="J7" s="129">
        <f>COUNTIFS('Сентябрь 25'!$C$2:C1003, H7, 'Сентябрь 25'!$D$2:D1003, 'Служебный лист 2'!$C$2)</f>
        <v>1</v>
      </c>
      <c r="K7" s="129">
        <f>COUNTIFS('Сентябрь 25'!$C$2:C1003, H7, 'Сентябрь 25'!$D$2:D1003, 'Служебный лист 2'!$C$3)</f>
        <v>0</v>
      </c>
      <c r="L7" s="129">
        <f>COUNTIFS('Сентябрь 25'!$C$2:C1003, H7, 'Сентябрь 25'!$D$2:D1003, 'Служебный лист 2'!$C$4)</f>
        <v>0</v>
      </c>
    </row>
    <row r="8" spans="1:32">
      <c r="A8" s="129" t="s">
        <v>783</v>
      </c>
      <c r="B8" s="184">
        <f>COUNTIF('Сентябрь 25'!$B$2:B1003, A8)</f>
        <v>36</v>
      </c>
      <c r="C8" s="129">
        <f t="shared" si="0"/>
        <v>0</v>
      </c>
      <c r="D8" s="129">
        <f>COUNTIFS('Сентябрь 25'!$B$2:B1003, A8, 'Сентябрь 25'!$D$2:D1003, 'Служебный лист 2'!$C$2)</f>
        <v>4</v>
      </c>
      <c r="E8" s="129">
        <f>COUNTIFS('Сентябрь 25'!$B$2:B1003, A8, 'Сентябрь 25'!$D$2:D1003, 'Служебный лист 2'!$C$3)</f>
        <v>0</v>
      </c>
      <c r="F8" s="129">
        <f>COUNTIFS('Сентябрь 25'!$B$2:B1003, A8, 'Сентябрь 25'!$D$2:D1003, 'Служебный лист 2'!$C$4)</f>
        <v>0</v>
      </c>
      <c r="H8" s="129" t="s">
        <v>1112</v>
      </c>
      <c r="I8" s="129">
        <f>COUNTIF('Сентябрь 25'!$C$2:C1003, H8)</f>
        <v>0</v>
      </c>
      <c r="J8" s="129">
        <f>COUNTIFS('Сентябрь 25'!$C$2:C1003, H8, 'Сентябрь 25'!$D$2:D1003, 'Служебный лист 2'!$C$2)</f>
        <v>0</v>
      </c>
      <c r="K8" s="129">
        <f>COUNTIFS('Сентябрь 25'!$C$2:C1003, H8, 'Сентябрь 25'!$D$2:D1003, 'Служебный лист 2'!$C$3)</f>
        <v>0</v>
      </c>
      <c r="L8" s="129">
        <f>COUNTIFS('Сентябрь 25'!$C$2:C1003, H8, 'Сентябрь 25'!$D$2:D1003, 'Служебный лист 2'!$C$4)</f>
        <v>0</v>
      </c>
    </row>
    <row r="9" spans="1:32">
      <c r="A9" s="129" t="s">
        <v>51</v>
      </c>
      <c r="B9" s="184">
        <f>COUNTIF('Сентябрь 25'!$B$2:B1003, A9)</f>
        <v>75</v>
      </c>
      <c r="C9" s="129">
        <f t="shared" si="0"/>
        <v>0</v>
      </c>
      <c r="D9" s="129">
        <f>COUNTIFS('Сентябрь 25'!$B$2:B1003, A9, 'Сентябрь 25'!$D$2:D1003, 'Служебный лист 2'!$C$2)</f>
        <v>11</v>
      </c>
      <c r="E9" s="129">
        <f>COUNTIFS('Сентябрь 25'!$B$2:B1003, A9, 'Сентябрь 25'!$D$2:D1003, 'Служебный лист 2'!$C$3)</f>
        <v>1</v>
      </c>
      <c r="F9" s="129">
        <f>COUNTIFS('Сентябрь 25'!$B$2:B1003, A9, 'Сентябрь 25'!$D$2:D1003, 'Служебный лист 2'!$C$4)</f>
        <v>2</v>
      </c>
      <c r="H9" s="129" t="s">
        <v>399</v>
      </c>
      <c r="I9" s="129">
        <f>COUNTIF('Сентябрь 25'!$C$2:C1003, H9)</f>
        <v>1</v>
      </c>
      <c r="J9" s="129">
        <f>COUNTIFS('Сентябрь 25'!$C$2:C1003, H9, 'Сентябрь 25'!$D$2:D1003, 'Служебный лист 2'!$C$2)</f>
        <v>1</v>
      </c>
      <c r="K9" s="129">
        <f>COUNTIFS('Сентябрь 25'!$C$2:C1003, H9, 'Сентябрь 25'!$D$2:D1003, 'Служебный лист 2'!$C$3)</f>
        <v>0</v>
      </c>
      <c r="L9" s="129">
        <f>COUNTIFS('Сентябрь 25'!$C$2:C1003, H9, 'Сентябрь 25'!$D$2:D1003, 'Служебный лист 2'!$C$4)</f>
        <v>0</v>
      </c>
    </row>
    <row r="10" spans="1:32">
      <c r="A10" s="131" t="s">
        <v>1113</v>
      </c>
      <c r="B10" s="1">
        <f t="shared" ref="B10:F10" si="1">SUM(B3:B9)</f>
        <v>420</v>
      </c>
      <c r="C10" s="1">
        <f t="shared" si="1"/>
        <v>0</v>
      </c>
      <c r="D10" s="1">
        <f t="shared" si="1"/>
        <v>66</v>
      </c>
      <c r="E10" s="1">
        <f t="shared" si="1"/>
        <v>1</v>
      </c>
      <c r="F10" s="1">
        <f t="shared" si="1"/>
        <v>4</v>
      </c>
      <c r="H10" s="129" t="s">
        <v>41</v>
      </c>
      <c r="I10" s="129">
        <f>COUNTIF('Сентябрь 25'!$C$2:C1003, H10)</f>
        <v>17</v>
      </c>
      <c r="J10" s="129">
        <f>COUNTIFS('Сентябрь 25'!$C$2:C1003, H10, 'Сентябрь 25'!$D$2:D1003, 'Служебный лист 2'!$C$2)</f>
        <v>14</v>
      </c>
      <c r="K10" s="129">
        <f>COUNTIFS('Сентябрь 25'!$C$2:C1003, H10, 'Сентябрь 25'!$D$2:D1003, 'Служебный лист 2'!$C$3)</f>
        <v>0</v>
      </c>
      <c r="L10" s="129">
        <f>COUNTIFS('Сентябрь 25'!$C$2:C1003, H10, 'Сентябрь 25'!$D$2:D1003, 'Служебный лист 2'!$C$4)</f>
        <v>3</v>
      </c>
    </row>
    <row r="11" spans="1:32">
      <c r="H11" s="129" t="s">
        <v>355</v>
      </c>
      <c r="I11" s="129">
        <f>COUNTIF('Сентябрь 25'!$C$2:C1003, H11)</f>
        <v>1</v>
      </c>
      <c r="J11" s="129">
        <f>COUNTIFS('Сентябрь 25'!$C$2:C1003, H11, 'Сентябрь 25'!$D$2:D1003, 'Служебный лист 2'!$C$2)</f>
        <v>0</v>
      </c>
      <c r="K11" s="129">
        <f>COUNTIFS('Сентябрь 25'!$C$2:C1003, H11, 'Сентябрь 25'!$D$2:D1003, 'Служебный лист 2'!$C$3)</f>
        <v>1</v>
      </c>
      <c r="L11" s="129">
        <f>COUNTIFS('Сентябрь 25'!$C$2:C1003, H11, 'Сентябрь 25'!$D$2:D1003, 'Служебный лист 2'!$C$4)</f>
        <v>0</v>
      </c>
    </row>
    <row r="12" spans="1:32">
      <c r="H12" s="129" t="s">
        <v>154</v>
      </c>
      <c r="I12" s="129">
        <f>COUNTIF('Сентябрь 25'!$C$2:C1003, H12)</f>
        <v>1</v>
      </c>
      <c r="J12" s="129">
        <f>COUNTIFS('Сентябрь 25'!$C$2:C1003, H12, 'Сентябрь 25'!$D$2:D1003, 'Служебный лист 2'!$C$2)</f>
        <v>1</v>
      </c>
      <c r="K12" s="129">
        <f>COUNTIFS('Сентябрь 25'!$C$2:C1003, H12, 'Сентябрь 25'!$D$2:D1003, 'Служебный лист 2'!$C$3)</f>
        <v>0</v>
      </c>
      <c r="L12" s="129">
        <f>COUNTIFS('Сентябрь 25'!$C$2:C1003, H12, 'Сентябрь 25'!$D$2:D1003, 'Служебный лист 2'!$C$4)</f>
        <v>0</v>
      </c>
    </row>
    <row r="13" spans="1:32">
      <c r="H13" s="129" t="s">
        <v>1114</v>
      </c>
      <c r="I13" s="129">
        <f>COUNTIF('Сентябрь 25'!$C$2:C1003, H13)</f>
        <v>0</v>
      </c>
      <c r="J13" s="129">
        <f>COUNTIFS('Сентябрь 25'!$C$2:C1003, H13, 'Сентябрь 25'!$D$2:D1003, 'Служебный лист 2'!$C$2)</f>
        <v>0</v>
      </c>
      <c r="K13" s="129">
        <f>COUNTIFS('Сентябрь 25'!$C$2:C1003, H13, 'Сентябрь 25'!$D$2:D1003, 'Служебный лист 2'!$C$3)</f>
        <v>0</v>
      </c>
      <c r="L13" s="129">
        <f>COUNTIFS('Сентябрь 25'!$C$2:C1003, H13, 'Сентябрь 25'!$D$2:D1003, 'Служебный лист 2'!$C$4)</f>
        <v>0</v>
      </c>
    </row>
    <row r="14" spans="1:32">
      <c r="H14" s="129" t="s">
        <v>224</v>
      </c>
      <c r="I14" s="129">
        <f>COUNTIF('Сентябрь 25'!$C$2:C1003, H14)</f>
        <v>0</v>
      </c>
      <c r="J14" s="129">
        <f>COUNTIFS('Сентябрь 25'!$C$2:C1003, H14, 'Сентябрь 25'!$D$2:D1003, 'Служебный лист 2'!$C$2)</f>
        <v>0</v>
      </c>
      <c r="K14" s="129">
        <f>COUNTIFS('Сентябрь 25'!$C$2:C1003, H14, 'Сентябрь 25'!$D$2:D1003, 'Служебный лист 2'!$C$3)</f>
        <v>0</v>
      </c>
      <c r="L14" s="129">
        <f>COUNTIFS('Сентябрь 25'!$C$2:C1003, H14, 'Сентябрь 25'!$D$2:D1003, 'Служебный лист 2'!$C$4)</f>
        <v>0</v>
      </c>
    </row>
    <row r="15" spans="1:32">
      <c r="H15" s="129" t="s">
        <v>1115</v>
      </c>
      <c r="I15" s="129">
        <f>COUNTIF('Сентябрь 25'!$C$2:C1003, H15)</f>
        <v>0</v>
      </c>
      <c r="J15" s="129">
        <f>COUNTIFS('Сентябрь 25'!$C$2:C1003, H15, 'Сентябрь 25'!$D$2:D1003, 'Служебный лист 2'!$C$2)</f>
        <v>0</v>
      </c>
      <c r="K15" s="129">
        <f>COUNTIFS('Сентябрь 25'!$C$2:C1003, H15, 'Сентябрь 25'!$D$2:D1003, 'Служебный лист 2'!$C$3)</f>
        <v>0</v>
      </c>
      <c r="L15" s="129">
        <f>COUNTIFS('Сентябрь 25'!$C$2:C1003, H15, 'Сентябрь 25'!$D$2:D1003, 'Служебный лист 2'!$C$4)</f>
        <v>0</v>
      </c>
    </row>
    <row r="16" spans="1:32">
      <c r="A16" s="129">
        <f>'Служебный лист'!A13:A1003</f>
        <v>0</v>
      </c>
      <c r="H16" s="129" t="s">
        <v>1116</v>
      </c>
      <c r="I16" s="129">
        <f>COUNTIF('Сентябрь 25'!$C$2:C1003, H16)</f>
        <v>0</v>
      </c>
      <c r="J16" s="129">
        <f>COUNTIFS('Сентябрь 25'!$C$2:C1003, H16, 'Сентябрь 25'!$D$2:D1003, 'Служебный лист 2'!$C$2)</f>
        <v>0</v>
      </c>
      <c r="K16" s="129">
        <f>COUNTIFS('Сентябрь 25'!$C$2:C1003, H16, 'Сентябрь 25'!$D$2:D1003, 'Служебный лист 2'!$C$3)</f>
        <v>0</v>
      </c>
      <c r="L16" s="129">
        <f>COUNTIFS('Сентябрь 25'!$C$2:C1003, H16, 'Сентябрь 25'!$D$2:D1003, 'Служебный лист 2'!$C$4)</f>
        <v>0</v>
      </c>
    </row>
    <row r="17" spans="1:12">
      <c r="A17" s="129">
        <f>'Служебный лист'!A14:A1003</f>
        <v>0</v>
      </c>
      <c r="H17" s="129" t="s">
        <v>1117</v>
      </c>
      <c r="I17" s="129">
        <f>COUNTIF('Сентябрь 25'!$C$2:C1003, H17)</f>
        <v>0</v>
      </c>
      <c r="J17" s="129">
        <f>COUNTIFS('Сентябрь 25'!$C$2:C1003, H17, 'Сентябрь 25'!$D$2:D1003, 'Служебный лист 2'!$C$2)</f>
        <v>0</v>
      </c>
      <c r="K17" s="129">
        <f>COUNTIFS('Сентябрь 25'!$C$2:C1003, H17, 'Сентябрь 25'!$D$2:D1003, 'Служебный лист 2'!$C$3)</f>
        <v>0</v>
      </c>
      <c r="L17" s="129">
        <f>COUNTIFS('Сентябрь 25'!$C$2:C1003, H17, 'Сентябрь 25'!$D$2:D1003, 'Служебный лист 2'!$C$4)</f>
        <v>0</v>
      </c>
    </row>
    <row r="18" spans="1:12">
      <c r="C18" s="132" t="s">
        <v>1105</v>
      </c>
      <c r="D18" s="129">
        <f>D10</f>
        <v>66</v>
      </c>
      <c r="H18" s="129" t="s">
        <v>928</v>
      </c>
      <c r="I18" s="129">
        <f>COUNTIF('Сентябрь 25'!$C$2:C1003, H18)</f>
        <v>0</v>
      </c>
      <c r="J18" s="129">
        <f>COUNTIFS('Сентябрь 25'!$C$2:C1003, H18, 'Сентябрь 25'!$D$2:D1003, 'Служебный лист 2'!$C$2)</f>
        <v>0</v>
      </c>
      <c r="K18" s="129">
        <f>COUNTIFS('Сентябрь 25'!$C$2:C1003, H18, 'Сентябрь 25'!$D$2:D1003, 'Служебный лист 2'!$C$3)</f>
        <v>0</v>
      </c>
      <c r="L18" s="129">
        <f>COUNTIFS('Сентябрь 25'!$C$2:C1003, H18, 'Сентябрь 25'!$D$2:D1003, 'Служебный лист 2'!$C$4)</f>
        <v>0</v>
      </c>
    </row>
    <row r="19" spans="1:12">
      <c r="A19" s="129">
        <f>'Служебный лист'!A15:A1003</f>
        <v>0</v>
      </c>
      <c r="C19" s="132" t="s">
        <v>1106</v>
      </c>
      <c r="D19" s="129">
        <f>E10</f>
        <v>1</v>
      </c>
      <c r="H19" s="129" t="s">
        <v>18</v>
      </c>
      <c r="I19" s="129">
        <f>COUNTIF('Сентябрь 25'!$C$2:C1003, H19)</f>
        <v>34</v>
      </c>
      <c r="J19" s="129">
        <f>COUNTIFS('Сентябрь 25'!$C$2:C1003, H19, 'Сентябрь 25'!$D$2:D1003, 'Служебный лист 2'!$C$2)</f>
        <v>31</v>
      </c>
      <c r="K19" s="129">
        <f>COUNTIFS('Сентябрь 25'!$C$2:C1003, H19, 'Сентябрь 25'!$D$2:D1003, 'Служебный лист 2'!$C$3)</f>
        <v>0</v>
      </c>
      <c r="L19" s="129">
        <f>COUNTIFS('Сентябрь 25'!$C$2:C1003, H19, 'Сентябрь 25'!$D$2:D1003, 'Служебный лист 2'!$C$4)</f>
        <v>1</v>
      </c>
    </row>
    <row r="20" spans="1:12">
      <c r="C20" s="132" t="s">
        <v>1107</v>
      </c>
      <c r="D20" s="129">
        <f>F10</f>
        <v>4</v>
      </c>
      <c r="H20" s="129" t="s">
        <v>54</v>
      </c>
      <c r="I20" s="129">
        <f>COUNTIF('Сентябрь 25'!$C$2:C1003, H20)</f>
        <v>8</v>
      </c>
      <c r="J20" s="129">
        <f>COUNTIFS('Сентябрь 25'!$C$2:C1003, H20, 'Сентябрь 25'!$D$2:D1003, 'Служебный лист 2'!$C$2)</f>
        <v>8</v>
      </c>
      <c r="K20" s="129">
        <f>COUNTIFS('Сентябрь 25'!$C$2:C1003, H20, 'Сентябрь 25'!$D$2:D1003, 'Служебный лист 2'!$C$3)</f>
        <v>0</v>
      </c>
      <c r="L20" s="129">
        <f>COUNTIFS('Сентябрь 25'!$C$2:C1003, H20, 'Сентябрь 25'!$D$2:D1003, 'Служебный лист 2'!$C$4)</f>
        <v>0</v>
      </c>
    </row>
    <row r="21" spans="1:12">
      <c r="C21" s="132"/>
      <c r="H21" s="8" t="s">
        <v>308</v>
      </c>
      <c r="I21" s="129">
        <f>COUNTIF('Сентябрь 25'!$C$2:C1003, H21)</f>
        <v>0</v>
      </c>
      <c r="J21" s="129">
        <f>COUNTIFS('Сентябрь 25'!$C$2:C1003, H21, 'Сентябрь 25'!$D$2:D1003, 'Служебный лист 2'!$C$2)</f>
        <v>0</v>
      </c>
      <c r="K21" s="129">
        <f>COUNTIFS('Сентябрь 25'!$C$2:C1003, H21, 'Сентябрь 25'!$D$2:D1003, 'Служебный лист 2'!$C$3)</f>
        <v>0</v>
      </c>
      <c r="L21" s="129">
        <f>COUNTIFS('Сентябрь 25'!$C$2:C1003, H21, 'Сентябрь 25'!$D$2:D1003, 'Служебный лист 2'!$C$4)</f>
        <v>0</v>
      </c>
    </row>
    <row r="22" spans="1:12">
      <c r="C22" s="132"/>
      <c r="H22" s="8" t="s">
        <v>68</v>
      </c>
      <c r="I22" s="129">
        <f>COUNTIF('Сентябрь 25'!$C$2:C1003, H22)</f>
        <v>0</v>
      </c>
      <c r="J22" s="129">
        <f>COUNTIFS('Сентябрь 25'!$C$2:C1003, H22, 'Сентябрь 25'!$D$2:D1003, 'Служебный лист 2'!$C$2)</f>
        <v>0</v>
      </c>
      <c r="K22" s="129">
        <f>COUNTIFS('Сентябрь 25'!$C$2:C1003, H22, 'Сентябрь 25'!$D$2:D1003, 'Служебный лист 2'!$C$3)</f>
        <v>0</v>
      </c>
      <c r="L22" s="129">
        <f>COUNTIFS('Сентябрь 25'!$C$2:C1003, H22, 'Сентябрь 25'!$D$2:D1003, 'Служебный лист 2'!$C$4)</f>
        <v>0</v>
      </c>
    </row>
    <row r="23" spans="1:12">
      <c r="C23" s="132"/>
      <c r="H23" s="131" t="s">
        <v>1113</v>
      </c>
      <c r="I23" s="129">
        <f t="shared" ref="I23:K23" si="2">SUM(I3:I22)</f>
        <v>73</v>
      </c>
      <c r="J23" s="129">
        <f t="shared" si="2"/>
        <v>66</v>
      </c>
      <c r="K23" s="129">
        <f t="shared" si="2"/>
        <v>1</v>
      </c>
      <c r="L23" s="129">
        <f>SUM(L2:L22)</f>
        <v>4</v>
      </c>
    </row>
    <row r="25" spans="1:12">
      <c r="H25" s="129">
        <f>'Служебный лист'!B19:B1003</f>
        <v>0</v>
      </c>
    </row>
    <row r="26" spans="1:12">
      <c r="H26" s="129">
        <f>'Служебный лист'!B20:B1003</f>
        <v>0</v>
      </c>
    </row>
    <row r="27" spans="1:12">
      <c r="H27" s="129">
        <f>'Служебный лист'!B21:B1003</f>
        <v>0</v>
      </c>
    </row>
    <row r="28" spans="1:12">
      <c r="H28" s="129">
        <f>'Служебный лист'!B22:B1003</f>
        <v>0</v>
      </c>
    </row>
    <row r="29" spans="1:12">
      <c r="H29" s="129">
        <f>'Служебный лист'!B23:B1003</f>
        <v>0</v>
      </c>
    </row>
    <row r="30" spans="1:12">
      <c r="H30" s="129">
        <f>'Служебный лист'!B24:B1003</f>
        <v>0</v>
      </c>
    </row>
    <row r="31" spans="1:12">
      <c r="H31" s="129">
        <f>'Служебный лист'!B25:B1003</f>
        <v>0</v>
      </c>
    </row>
    <row r="32" spans="1:12">
      <c r="H32" s="129">
        <f>'Служебный лист'!B26:B1003</f>
        <v>0</v>
      </c>
    </row>
    <row r="33" spans="1:32">
      <c r="H33" s="129">
        <f>'Служебный лист'!B27:B1003</f>
        <v>0</v>
      </c>
    </row>
    <row r="34" spans="1:32">
      <c r="H34" s="129">
        <f>'Служебный лист'!B28:B1003</f>
        <v>0</v>
      </c>
    </row>
    <row r="35" spans="1:32">
      <c r="H35" s="129">
        <f>'Служебный лист'!B29:B1003</f>
        <v>0</v>
      </c>
    </row>
    <row r="44" spans="1:32">
      <c r="A44" s="279" t="s">
        <v>1118</v>
      </c>
      <c r="B44" s="278"/>
    </row>
    <row r="46" spans="1:32">
      <c r="A46" s="133"/>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c r="AB46" s="134"/>
      <c r="AC46" s="134"/>
      <c r="AD46" s="134"/>
      <c r="AE46" s="134"/>
      <c r="AF46" s="134"/>
    </row>
    <row r="48" spans="1:32">
      <c r="E48" s="135"/>
      <c r="I48" s="135"/>
      <c r="L48" s="135"/>
      <c r="M48" s="135"/>
      <c r="O48" s="135"/>
      <c r="U48" s="135"/>
      <c r="V48" s="135"/>
    </row>
    <row r="50" spans="19:21">
      <c r="S50" s="136"/>
      <c r="T50" s="136"/>
      <c r="U50" s="136"/>
    </row>
  </sheetData>
  <mergeCells count="3">
    <mergeCell ref="A1:F1"/>
    <mergeCell ref="H1:L1"/>
    <mergeCell ref="A44:B44"/>
  </mergeCells>
  <conditionalFormatting sqref="L3:L24">
    <cfRule type="cellIs" dxfId="35" priority="1" operator="greaterThanOrEqual">
      <formula>1</formula>
    </cfRule>
  </conditionalFormatting>
  <conditionalFormatting sqref="F3:F15">
    <cfRule type="cellIs" dxfId="34" priority="2" operator="greaterThanOrEqual">
      <formula>1</formula>
    </cfRule>
  </conditionalFormatting>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F50"/>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78</v>
      </c>
      <c r="B3" s="184">
        <f>COUNTIF('Август 25'!$B$2:B1003, A3)</f>
        <v>244</v>
      </c>
      <c r="C3" s="129">
        <f t="shared" ref="C3:C9" si="0">SUM(B47:AE47)</f>
        <v>0</v>
      </c>
      <c r="D3" s="129">
        <f>COUNTIFS('Август 25'!$B$2:B1003, A3, 'Август 25'!$D$2:D1003, 'Служебный лист 2'!$C$2)</f>
        <v>46</v>
      </c>
      <c r="E3" s="129">
        <f>COUNTIFS('Август 25'!$B$2:B1003, A3, 'Август 25'!$D$2:D1003, 'Служебный лист 2'!$C$3)</f>
        <v>2</v>
      </c>
      <c r="F3" s="129">
        <f>COUNTIFS('Август 25'!$B$2:B1003, A3, 'Август 25'!$D$2:D1003, 'Служебный лист 2'!$C$4)</f>
        <v>3</v>
      </c>
      <c r="H3" s="129" t="s">
        <v>75</v>
      </c>
      <c r="I3" s="129">
        <f>COUNTIF('Август 25'!$C$2:C1003, H3)</f>
        <v>0</v>
      </c>
      <c r="J3" s="129">
        <f>COUNTIFS('Август 25'!$C$2:C1003, H3, 'Август 25'!$D$2:D1003, 'Служебный лист 2'!$C$2)</f>
        <v>0</v>
      </c>
      <c r="K3" s="129">
        <f>COUNTIFS('Август 25'!$C$2:C1003, H3, 'Август 25'!$D$2:D1003, 'Служебный лист 2'!$C$3)</f>
        <v>0</v>
      </c>
      <c r="L3" s="129">
        <f>COUNTIFS('Август 25'!$C$2:C1003, H3, 'Август 25'!$D$2:D1003, 'Служебный лист 2'!$C$4)</f>
        <v>0</v>
      </c>
    </row>
    <row r="4" spans="1:32">
      <c r="A4" s="129" t="s">
        <v>522</v>
      </c>
      <c r="B4" s="184">
        <f>COUNTIF('Август 25'!$B$2:B1003, A4)</f>
        <v>5</v>
      </c>
      <c r="C4" s="129">
        <f t="shared" si="0"/>
        <v>0</v>
      </c>
      <c r="D4" s="129">
        <f>COUNTIFS('Август 25'!$B$2:B1003, A4, 'Август 25'!$D$2:D1003, 'Служебный лист 2'!$C$2)</f>
        <v>2</v>
      </c>
      <c r="E4" s="129">
        <f>COUNTIFS('Август 25'!$B$2:B1003, A4, 'Август 25'!$D$2:D1003, 'Служебный лист 2'!$C$3)</f>
        <v>0</v>
      </c>
      <c r="F4" s="129">
        <f>COUNTIFS('Август 25'!$B$2:B1003, A4, 'Август 25'!$D$2:D1003, 'Служебный лист 2'!$C$4)</f>
        <v>0</v>
      </c>
      <c r="H4" s="129" t="s">
        <v>44</v>
      </c>
      <c r="I4" s="129">
        <f>COUNTIF('Август 25'!$C$2:C1003, H4)</f>
        <v>0</v>
      </c>
      <c r="J4" s="129">
        <f>COUNTIFS('Август 25'!$C$2:C1003, H4, 'Август 25'!$D$2:D1003, 'Служебный лист 2'!$C$2)</f>
        <v>0</v>
      </c>
      <c r="K4" s="129">
        <f>COUNTIFS('Август 25'!$C$2:C1003, H4, 'Август 25'!$D$2:D1003, 'Служебный лист 2'!$C$3)</f>
        <v>0</v>
      </c>
      <c r="L4" s="129">
        <f>COUNTIFS('Август 25'!$C$2:C1003, H4, 'Август 25'!$D$2:D1003, 'Служебный лист 2'!$C$4)</f>
        <v>0</v>
      </c>
    </row>
    <row r="5" spans="1:32">
      <c r="A5" s="129" t="s">
        <v>640</v>
      </c>
      <c r="B5" s="184">
        <f>COUNTIF('Август 25'!$B$2:B1003, A5)</f>
        <v>33</v>
      </c>
      <c r="C5" s="129">
        <f t="shared" si="0"/>
        <v>0</v>
      </c>
      <c r="D5" s="129">
        <f>COUNTIFS('Август 25'!$B$2:B1003, A5, 'Август 25'!$D$2:D1003, 'Служебный лист 2'!$C$2)</f>
        <v>4</v>
      </c>
      <c r="E5" s="129">
        <f>COUNTIFS('Август 25'!$B$2:B1003, A5, 'Август 25'!$D$2:D1003, 'Служебный лист 2'!$C$3)</f>
        <v>0</v>
      </c>
      <c r="F5" s="129">
        <f>COUNTIFS('Август 25'!$B$2:B1003, A5, 'Август 25'!$D$2:D1003, 'Служебный лист 2'!$C$4)</f>
        <v>0</v>
      </c>
      <c r="H5" s="129" t="s">
        <v>541</v>
      </c>
      <c r="I5" s="129">
        <f>COUNTIF('Август 25'!$C$2:C1003, H5)</f>
        <v>0</v>
      </c>
      <c r="J5" s="129">
        <f>COUNTIFS('Август 25'!$C$2:C1003, H5, 'Август 25'!$D$2:D1003, 'Служебный лист 2'!$C$2)</f>
        <v>0</v>
      </c>
      <c r="K5" s="129">
        <f>COUNTIFS('Август 25'!$C$2:C1003, H5, 'Август 25'!$D$2:D1003, 'Служебный лист 2'!$C$3)</f>
        <v>0</v>
      </c>
      <c r="L5" s="129">
        <f>COUNTIFS('Август 25'!$C$2:C1003, H5, 'Август 25'!$D$2:D1003, 'Служебный лист 2'!$C$4)</f>
        <v>0</v>
      </c>
    </row>
    <row r="6" spans="1:32">
      <c r="A6" s="129" t="s">
        <v>1119</v>
      </c>
      <c r="B6" s="184">
        <f>COUNTIF('Август 25'!$B$2:B1003, A6)</f>
        <v>0</v>
      </c>
      <c r="C6" s="129">
        <f t="shared" si="0"/>
        <v>0</v>
      </c>
      <c r="D6" s="129">
        <f>COUNTIFS('Август 25'!$B$2:B1003, A6, 'Август 25'!$D$2:D1003, 'Служебный лист 2'!$C$2)</f>
        <v>0</v>
      </c>
      <c r="E6" s="129">
        <f>COUNTIFS('Август 25'!$B$2:B1003, A6, 'Август 25'!$D$2:D1003, 'Служебный лист 2'!$C$3)</f>
        <v>0</v>
      </c>
      <c r="F6" s="129">
        <f>COUNTIFS('Август 25'!$B$2:B1003, A6, 'Август 25'!$D$2:D1003, 'Служебный лист 2'!$C$4)</f>
        <v>0</v>
      </c>
      <c r="H6" s="129" t="s">
        <v>102</v>
      </c>
      <c r="I6" s="129">
        <f>COUNTIF('Август 25'!$C$2:C1003, H6)</f>
        <v>4</v>
      </c>
      <c r="J6" s="129">
        <f>COUNTIFS('Август 25'!$C$2:C1003, H6, 'Август 25'!$D$2:D1003, 'Служебный лист 2'!$C$2)</f>
        <v>4</v>
      </c>
      <c r="K6" s="129">
        <f>COUNTIFS('Август 25'!$C$2:C1003, H6, 'Август 25'!$D$2:D1003, 'Служебный лист 2'!$C$3)</f>
        <v>0</v>
      </c>
      <c r="L6" s="129">
        <f>COUNTIFS('Август 25'!$C$2:C1003, H6, 'Август 25'!$D$2:D1003, 'Служебный лист 2'!$C$4)</f>
        <v>0</v>
      </c>
    </row>
    <row r="7" spans="1:32">
      <c r="A7" s="129" t="s">
        <v>632</v>
      </c>
      <c r="B7" s="184">
        <f>COUNTIF('Август 25'!$B$2:B1003, A7)</f>
        <v>8</v>
      </c>
      <c r="C7" s="129">
        <f t="shared" si="0"/>
        <v>0</v>
      </c>
      <c r="D7" s="129">
        <f>COUNTIFS('Август 25'!$B$2:B1003, A7, 'Август 25'!$D$2:D1003, 'Служебный лист 2'!$C$2)</f>
        <v>1</v>
      </c>
      <c r="E7" s="129">
        <f>COUNTIFS('Август 25'!$B$2:B1003, A7, 'Август 25'!$D$2:D1003, 'Служебный лист 2'!$C$3)</f>
        <v>0</v>
      </c>
      <c r="F7" s="129">
        <f>COUNTIFS('Август 25'!$B$2:B1003, A7, 'Август 25'!$D$2:D1003, 'Служебный лист 2'!$C$4)</f>
        <v>0</v>
      </c>
      <c r="H7" s="129" t="s">
        <v>638</v>
      </c>
      <c r="I7" s="129">
        <f>COUNTIF('Август 25'!$C$2:C1003, H7)</f>
        <v>0</v>
      </c>
      <c r="J7" s="129">
        <f>COUNTIFS('Август 25'!$C$2:C1003, H7, 'Август 25'!$D$2:D1003, 'Служебный лист 2'!$C$2)</f>
        <v>0</v>
      </c>
      <c r="K7" s="129">
        <f>COUNTIFS('Август 25'!$C$2:C1003, H7, 'Август 25'!$D$2:D1003, 'Служебный лист 2'!$C$3)</f>
        <v>0</v>
      </c>
      <c r="L7" s="129">
        <f>COUNTIFS('Август 25'!$C$2:C1003, H7, 'Август 25'!$D$2:D1003, 'Служебный лист 2'!$C$4)</f>
        <v>0</v>
      </c>
    </row>
    <row r="8" spans="1:32">
      <c r="A8" s="129" t="s">
        <v>783</v>
      </c>
      <c r="B8" s="184">
        <f>COUNTIF('Август 25'!$B$2:B1003, A8)</f>
        <v>87</v>
      </c>
      <c r="C8" s="129">
        <f t="shared" si="0"/>
        <v>0</v>
      </c>
      <c r="D8" s="129">
        <f>COUNTIFS('Август 25'!$B$2:B1003, A8, 'Август 25'!$D$2:D1003, 'Служебный лист 2'!$C$2)</f>
        <v>13</v>
      </c>
      <c r="E8" s="129">
        <f>COUNTIFS('Август 25'!$B$2:B1003, A8, 'Август 25'!$D$2:D1003, 'Служебный лист 2'!$C$3)</f>
        <v>0</v>
      </c>
      <c r="F8" s="129">
        <f>COUNTIFS('Август 25'!$B$2:B1003, A8, 'Август 25'!$D$2:D1003, 'Служебный лист 2'!$C$4)</f>
        <v>0</v>
      </c>
      <c r="H8" s="129" t="s">
        <v>1112</v>
      </c>
      <c r="I8" s="129">
        <f>COUNTIF('Август 25'!$C$2:C1003, H8)</f>
        <v>0</v>
      </c>
      <c r="J8" s="129">
        <f>COUNTIFS('Август 25'!$C$2:C1003, H8, 'Август 25'!$D$2:D1003, 'Служебный лист 2'!$C$2)</f>
        <v>0</v>
      </c>
      <c r="K8" s="129">
        <f>COUNTIFS('Август 25'!$C$2:C1003, H8, 'Август 25'!$D$2:D1003, 'Служебный лист 2'!$C$3)</f>
        <v>0</v>
      </c>
      <c r="L8" s="129">
        <f>COUNTIFS('Август 25'!$C$2:C1003, H8, 'Август 25'!$D$2:D1003, 'Служебный лист 2'!$C$4)</f>
        <v>0</v>
      </c>
    </row>
    <row r="9" spans="1:32">
      <c r="A9" s="129" t="s">
        <v>51</v>
      </c>
      <c r="B9" s="184">
        <f>COUNTIF('Август 25'!$B$2:B1003, A9)</f>
        <v>56</v>
      </c>
      <c r="C9" s="129">
        <f t="shared" si="0"/>
        <v>0</v>
      </c>
      <c r="D9" s="129">
        <f>COUNTIFS('Август 25'!$B$2:B1003, A9, 'Август 25'!$D$2:D1003, 'Служебный лист 2'!$C$2)</f>
        <v>12</v>
      </c>
      <c r="E9" s="129">
        <f>COUNTIFS('Август 25'!$B$2:B1003, A9, 'Август 25'!$D$2:D1003, 'Служебный лист 2'!$C$3)</f>
        <v>0</v>
      </c>
      <c r="F9" s="129">
        <f>COUNTIFS('Август 25'!$B$2:B1003, A9, 'Август 25'!$D$2:D1003, 'Служебный лист 2'!$C$4)</f>
        <v>2</v>
      </c>
      <c r="H9" s="129" t="s">
        <v>399</v>
      </c>
      <c r="I9" s="129">
        <f>COUNTIF('Август 25'!$C$2:C1003, H9)</f>
        <v>2</v>
      </c>
      <c r="J9" s="129">
        <f>COUNTIFS('Август 25'!$C$2:C1003, H9, 'Август 25'!$D$2:D1003, 'Служебный лист 2'!$C$2)</f>
        <v>2</v>
      </c>
      <c r="K9" s="129">
        <f>COUNTIFS('Август 25'!$C$2:C1003, H9, 'Август 25'!$D$2:D1003, 'Служебный лист 2'!$C$3)</f>
        <v>0</v>
      </c>
      <c r="L9" s="129">
        <f>COUNTIFS('Август 25'!$C$2:C1003, H9, 'Август 25'!$D$2:D1003, 'Служебный лист 2'!$C$4)</f>
        <v>0</v>
      </c>
    </row>
    <row r="10" spans="1:32">
      <c r="A10" s="131" t="s">
        <v>1113</v>
      </c>
      <c r="B10" s="1">
        <f t="shared" ref="B10:F10" si="1">SUM(B3:B9)</f>
        <v>433</v>
      </c>
      <c r="C10" s="1">
        <f t="shared" si="1"/>
        <v>0</v>
      </c>
      <c r="D10" s="1">
        <f t="shared" si="1"/>
        <v>78</v>
      </c>
      <c r="E10" s="1">
        <f t="shared" si="1"/>
        <v>2</v>
      </c>
      <c r="F10" s="1">
        <f t="shared" si="1"/>
        <v>5</v>
      </c>
      <c r="H10" s="129" t="s">
        <v>41</v>
      </c>
      <c r="I10" s="129">
        <f>COUNTIF('Август 25'!$C$2:C1003, H10)</f>
        <v>35</v>
      </c>
      <c r="J10" s="129">
        <f>COUNTIFS('Август 25'!$C$2:C1003, H10, 'Август 25'!$D$2:D1003, 'Служебный лист 2'!$C$2)</f>
        <v>30</v>
      </c>
      <c r="K10" s="129">
        <f>COUNTIFS('Август 25'!$C$2:C1003, H10, 'Август 25'!$D$2:D1003, 'Служебный лист 2'!$C$3)</f>
        <v>1</v>
      </c>
      <c r="L10" s="129">
        <f>COUNTIFS('Август 25'!$C$2:C1003, H10, 'Август 25'!$D$2:D1003, 'Служебный лист 2'!$C$4)</f>
        <v>4</v>
      </c>
    </row>
    <row r="11" spans="1:32">
      <c r="H11" s="129" t="s">
        <v>355</v>
      </c>
      <c r="I11" s="129">
        <f>COUNTIF('Август 25'!$C$2:C1003, H11)</f>
        <v>5</v>
      </c>
      <c r="J11" s="129">
        <f>COUNTIFS('Август 25'!$C$2:C1003, H11, 'Август 25'!$D$2:D1003, 'Служебный лист 2'!$C$2)</f>
        <v>5</v>
      </c>
      <c r="K11" s="129">
        <f>COUNTIFS('Август 25'!$C$2:C1003, H11, 'Август 25'!$D$2:D1003, 'Служебный лист 2'!$C$3)</f>
        <v>0</v>
      </c>
      <c r="L11" s="129">
        <f>COUNTIFS('Август 25'!$C$2:C1003, H11, 'Август 25'!$D$2:D1003, 'Служебный лист 2'!$C$4)</f>
        <v>0</v>
      </c>
    </row>
    <row r="12" spans="1:32">
      <c r="H12" s="129" t="s">
        <v>154</v>
      </c>
      <c r="I12" s="129">
        <f>COUNTIF('Август 25'!$C$2:C1003, H12)</f>
        <v>5</v>
      </c>
      <c r="J12" s="129">
        <f>COUNTIFS('Август 25'!$C$2:C1003, H12, 'Август 25'!$D$2:D1003, 'Служебный лист 2'!$C$2)</f>
        <v>4</v>
      </c>
      <c r="K12" s="129">
        <f>COUNTIFS('Август 25'!$C$2:C1003, H12, 'Август 25'!$D$2:D1003, 'Служебный лист 2'!$C$3)</f>
        <v>1</v>
      </c>
      <c r="L12" s="129">
        <f>COUNTIFS('Август 25'!$C$2:C1003, H12, 'Август 25'!$D$2:D1003, 'Служебный лист 2'!$C$4)</f>
        <v>0</v>
      </c>
    </row>
    <row r="13" spans="1:32">
      <c r="H13" s="129" t="s">
        <v>1114</v>
      </c>
      <c r="I13" s="129">
        <f>COUNTIF('Август 25'!$C$2:C1003, H13)</f>
        <v>0</v>
      </c>
      <c r="J13" s="129">
        <f>COUNTIFS('Август 25'!$C$2:C1003, H13, 'Август 25'!$D$2:D1003, 'Служебный лист 2'!$C$2)</f>
        <v>0</v>
      </c>
      <c r="K13" s="129">
        <f>COUNTIFS('Август 25'!$C$2:C1003, H13, 'Август 25'!$D$2:D1003, 'Служебный лист 2'!$C$3)</f>
        <v>0</v>
      </c>
      <c r="L13" s="129">
        <f>COUNTIFS('Август 25'!$C$2:C1003, H13, 'Август 25'!$D$2:D1003, 'Служебный лист 2'!$C$4)</f>
        <v>0</v>
      </c>
    </row>
    <row r="14" spans="1:32">
      <c r="H14" s="129" t="s">
        <v>224</v>
      </c>
      <c r="I14" s="129">
        <f>COUNTIF('Август 25'!$C$2:C1003, H14)</f>
        <v>1</v>
      </c>
      <c r="J14" s="129">
        <f>COUNTIFS('Август 25'!$C$2:C1003, H14, 'Август 25'!$D$2:D1003, 'Служебный лист 2'!$C$2)</f>
        <v>1</v>
      </c>
      <c r="K14" s="129">
        <f>COUNTIFS('Август 25'!$C$2:C1003, H14, 'Август 25'!$D$2:D1003, 'Служебный лист 2'!$C$3)</f>
        <v>0</v>
      </c>
      <c r="L14" s="129">
        <f>COUNTIFS('Август 25'!$C$2:C1003, H14, 'Август 25'!$D$2:D1003, 'Служебный лист 2'!$C$4)</f>
        <v>0</v>
      </c>
    </row>
    <row r="15" spans="1:32">
      <c r="H15" s="129" t="s">
        <v>1115</v>
      </c>
      <c r="I15" s="129">
        <f>COUNTIF('Август 25'!$C$2:C1003, H15)</f>
        <v>0</v>
      </c>
      <c r="J15" s="129">
        <f>COUNTIFS('Август 25'!$C$2:C1003, H15, 'Август 25'!$D$2:D1003, 'Служебный лист 2'!$C$2)</f>
        <v>0</v>
      </c>
      <c r="K15" s="129">
        <f>COUNTIFS('Август 25'!$C$2:C1003, H15, 'Август 25'!$D$2:D1003, 'Служебный лист 2'!$C$3)</f>
        <v>0</v>
      </c>
      <c r="L15" s="129">
        <f>COUNTIFS('Август 25'!$C$2:C1003, H15, 'Август 25'!$D$2:D1003, 'Служебный лист 2'!$C$4)</f>
        <v>0</v>
      </c>
    </row>
    <row r="16" spans="1:32">
      <c r="A16" s="129">
        <f>'Служебный лист'!A13:A1003</f>
        <v>0</v>
      </c>
      <c r="H16" s="129" t="s">
        <v>1116</v>
      </c>
      <c r="I16" s="129">
        <f>COUNTIF('Август 25'!$C$2:C1003, H16)</f>
        <v>0</v>
      </c>
      <c r="J16" s="129">
        <f>COUNTIFS('Август 25'!$C$2:C1003, H16, 'Август 25'!$D$2:D1003, 'Служебный лист 2'!$C$2)</f>
        <v>0</v>
      </c>
      <c r="K16" s="129">
        <f>COUNTIFS('Август 25'!$C$2:C1003, H16, 'Август 25'!$D$2:D1003, 'Служебный лист 2'!$C$3)</f>
        <v>0</v>
      </c>
      <c r="L16" s="129">
        <f>COUNTIFS('Август 25'!$C$2:C1003, H16, 'Август 25'!$D$2:D1003, 'Служебный лист 2'!$C$4)</f>
        <v>0</v>
      </c>
    </row>
    <row r="17" spans="1:12">
      <c r="A17" s="129">
        <f>'Служебный лист'!A14:A1003</f>
        <v>0</v>
      </c>
      <c r="H17" s="129" t="s">
        <v>1117</v>
      </c>
      <c r="I17" s="129">
        <f>COUNTIF('Август 25'!$C$2:C1003, H17)</f>
        <v>0</v>
      </c>
      <c r="J17" s="129">
        <f>COUNTIFS('Август 25'!$C$2:C1003, H17, 'Август 25'!$D$2:D1003, 'Служебный лист 2'!$C$2)</f>
        <v>0</v>
      </c>
      <c r="K17" s="129">
        <f>COUNTIFS('Август 25'!$C$2:C1003, H17, 'Август 25'!$D$2:D1003, 'Служебный лист 2'!$C$3)</f>
        <v>0</v>
      </c>
      <c r="L17" s="129">
        <f>COUNTIFS('Август 25'!$C$2:C1003, H17, 'Август 25'!$D$2:D1003, 'Служебный лист 2'!$C$4)</f>
        <v>0</v>
      </c>
    </row>
    <row r="18" spans="1:12">
      <c r="C18" s="132" t="s">
        <v>1105</v>
      </c>
      <c r="D18" s="129">
        <f>D10</f>
        <v>78</v>
      </c>
      <c r="H18" s="129" t="s">
        <v>928</v>
      </c>
      <c r="I18" s="129">
        <f>COUNTIF('Август 25'!$C$2:C1003, H18)</f>
        <v>1</v>
      </c>
      <c r="J18" s="129">
        <f>COUNTIFS('Август 25'!$C$2:C1003, H18, 'Август 25'!$D$2:D1003, 'Служебный лист 2'!$C$2)</f>
        <v>1</v>
      </c>
      <c r="K18" s="129">
        <f>COUNTIFS('Август 25'!$C$2:C1003, H18, 'Август 25'!$D$2:D1003, 'Служебный лист 2'!$C$3)</f>
        <v>0</v>
      </c>
      <c r="L18" s="129">
        <f>COUNTIFS('Август 25'!$C$2:C1003, H18, 'Август 25'!$D$2:D1003, 'Служебный лист 2'!$C$4)</f>
        <v>0</v>
      </c>
    </row>
    <row r="19" spans="1:12">
      <c r="A19" s="129">
        <f>'Служебный лист'!A15:A1003</f>
        <v>0</v>
      </c>
      <c r="C19" s="132" t="s">
        <v>1106</v>
      </c>
      <c r="D19" s="129">
        <f>E10</f>
        <v>2</v>
      </c>
      <c r="H19" s="129" t="s">
        <v>18</v>
      </c>
      <c r="I19" s="129">
        <f>COUNTIF('Август 25'!$C$2:C1003, H19)</f>
        <v>28</v>
      </c>
      <c r="J19" s="129">
        <f>COUNTIFS('Август 25'!$C$2:C1003, H19, 'Август 25'!$D$2:D1003, 'Служебный лист 2'!$C$2)</f>
        <v>27</v>
      </c>
      <c r="K19" s="129">
        <f>COUNTIFS('Август 25'!$C$2:C1003, H19, 'Август 25'!$D$2:D1003, 'Служебный лист 2'!$C$3)</f>
        <v>0</v>
      </c>
      <c r="L19" s="129">
        <f>COUNTIFS('Август 25'!$C$2:C1003, H19, 'Август 25'!$D$2:D1003, 'Служебный лист 2'!$C$4)</f>
        <v>1</v>
      </c>
    </row>
    <row r="20" spans="1:12">
      <c r="C20" s="132" t="s">
        <v>1107</v>
      </c>
      <c r="D20" s="129">
        <f>F10</f>
        <v>5</v>
      </c>
      <c r="H20" s="129" t="s">
        <v>54</v>
      </c>
      <c r="I20" s="129">
        <f>COUNTIF('Август 25'!$C$2:C1003, H20)</f>
        <v>1</v>
      </c>
      <c r="J20" s="129">
        <f>COUNTIFS('Август 25'!$C$2:C1003, H20, 'Август 25'!$D$2:D1003, 'Служебный лист 2'!$C$2)</f>
        <v>1</v>
      </c>
      <c r="K20" s="129">
        <f>COUNTIFS('Август 25'!$C$2:C1003, H20, 'Август 25'!$D$2:D1003, 'Служебный лист 2'!$C$3)</f>
        <v>0</v>
      </c>
      <c r="L20" s="129">
        <f>COUNTIFS('Август 25'!$C$2:C1003, H20, 'Август 25'!$D$2:D1003, 'Служебный лист 2'!$C$4)</f>
        <v>0</v>
      </c>
    </row>
    <row r="21" spans="1:12">
      <c r="C21" s="132"/>
      <c r="H21" s="8" t="s">
        <v>308</v>
      </c>
      <c r="I21" s="129">
        <f>COUNTIF('Август 25'!$C$2:C1003, H21)</f>
        <v>1</v>
      </c>
      <c r="J21" s="129">
        <f>COUNTIFS('Август 25'!$C$2:C1003, H21, 'Август 25'!$D$2:D1003, 'Служебный лист 2'!$C$2)</f>
        <v>1</v>
      </c>
      <c r="K21" s="129">
        <f>COUNTIFS('Август 25'!$C$2:C1003, H21, 'Август 25'!$D$2:D1003, 'Служебный лист 2'!$C$3)</f>
        <v>0</v>
      </c>
      <c r="L21" s="129">
        <f>COUNTIFS('Август 25'!$C$2:C1003, H21, 'Август 25'!$D$2:D1003, 'Служебный лист 2'!$C$4)</f>
        <v>0</v>
      </c>
    </row>
    <row r="22" spans="1:12">
      <c r="C22" s="132"/>
      <c r="H22" s="8" t="s">
        <v>68</v>
      </c>
      <c r="I22" s="129">
        <f>COUNTIF('Август 25'!$C$2:C1003, H22)</f>
        <v>1</v>
      </c>
      <c r="J22" s="129">
        <f>COUNTIFS('Август 25'!$C$2:C1003, H22, 'Август 25'!$D$2:D1003, 'Служебный лист 2'!$C$2)</f>
        <v>1</v>
      </c>
      <c r="K22" s="129">
        <f>COUNTIFS('Август 25'!$C$2:C1003, H22, 'Август 25'!$D$2:D1003, 'Служебный лист 2'!$C$3)</f>
        <v>0</v>
      </c>
      <c r="L22" s="129">
        <f>COUNTIFS('Август 25'!$C$2:C1003, H22, 'Август 25'!$D$2:D1003, 'Служебный лист 2'!$C$4)</f>
        <v>0</v>
      </c>
    </row>
    <row r="23" spans="1:12">
      <c r="C23" s="132"/>
      <c r="H23" s="131" t="s">
        <v>1113</v>
      </c>
      <c r="I23" s="129">
        <f t="shared" ref="I23:K23" si="2">SUM(I3:I22)</f>
        <v>84</v>
      </c>
      <c r="J23" s="129">
        <f t="shared" si="2"/>
        <v>77</v>
      </c>
      <c r="K23" s="129">
        <f t="shared" si="2"/>
        <v>2</v>
      </c>
      <c r="L23" s="129">
        <f>SUM(L2:L22)</f>
        <v>5</v>
      </c>
    </row>
    <row r="25" spans="1:12">
      <c r="H25" s="129">
        <f>'Служебный лист'!B19:B1003</f>
        <v>0</v>
      </c>
    </row>
    <row r="26" spans="1:12">
      <c r="H26" s="129">
        <f>'Служебный лист'!B20:B1003</f>
        <v>0</v>
      </c>
    </row>
    <row r="27" spans="1:12">
      <c r="H27" s="129">
        <f>'Служебный лист'!B21:B1003</f>
        <v>0</v>
      </c>
    </row>
    <row r="28" spans="1:12">
      <c r="H28" s="129">
        <f>'Служебный лист'!B22:B1003</f>
        <v>0</v>
      </c>
    </row>
    <row r="29" spans="1:12">
      <c r="H29" s="129">
        <f>'Служебный лист'!B23:B1003</f>
        <v>0</v>
      </c>
    </row>
    <row r="30" spans="1:12">
      <c r="H30" s="129">
        <f>'Служебный лист'!B24:B1003</f>
        <v>0</v>
      </c>
    </row>
    <row r="31" spans="1:12">
      <c r="H31" s="129">
        <f>'Служебный лист'!B25:B1003</f>
        <v>0</v>
      </c>
    </row>
    <row r="32" spans="1:12">
      <c r="H32" s="129">
        <f>'Служебный лист'!B26:B1003</f>
        <v>0</v>
      </c>
    </row>
    <row r="33" spans="1:32">
      <c r="H33" s="129">
        <f>'Служебный лист'!B27:B1003</f>
        <v>0</v>
      </c>
    </row>
    <row r="34" spans="1:32">
      <c r="H34" s="129">
        <f>'Служебный лист'!B28:B1003</f>
        <v>0</v>
      </c>
    </row>
    <row r="35" spans="1:32">
      <c r="H35" s="129">
        <f>'Служебный лист'!B29:B1003</f>
        <v>0</v>
      </c>
    </row>
    <row r="44" spans="1:32">
      <c r="A44" s="279" t="s">
        <v>1118</v>
      </c>
      <c r="B44" s="278"/>
    </row>
    <row r="46" spans="1:32">
      <c r="A46" s="133"/>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c r="AB46" s="134"/>
      <c r="AC46" s="134"/>
      <c r="AD46" s="134"/>
      <c r="AE46" s="134"/>
      <c r="AF46" s="134"/>
    </row>
    <row r="48" spans="1:32">
      <c r="E48" s="135"/>
      <c r="I48" s="135"/>
      <c r="L48" s="135"/>
      <c r="M48" s="135"/>
      <c r="O48" s="135"/>
      <c r="U48" s="135"/>
      <c r="V48" s="135"/>
    </row>
    <row r="50" spans="19:21">
      <c r="S50" s="136"/>
      <c r="T50" s="136"/>
      <c r="U50" s="136"/>
    </row>
  </sheetData>
  <mergeCells count="3">
    <mergeCell ref="A1:F1"/>
    <mergeCell ref="H1:L1"/>
    <mergeCell ref="A44:B44"/>
  </mergeCells>
  <conditionalFormatting sqref="L3:L24">
    <cfRule type="cellIs" dxfId="33" priority="1" operator="greaterThanOrEqual">
      <formula>1</formula>
    </cfRule>
  </conditionalFormatting>
  <conditionalFormatting sqref="F3:F15">
    <cfRule type="cellIs" dxfId="32" priority="2" operator="greaterThanOrEqual">
      <formula>1</formula>
    </cfRule>
  </conditionalFormatting>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F53"/>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78</v>
      </c>
      <c r="B3" s="184">
        <f>COUNTIF('Июль 25'!$B$2:B1003, A3)</f>
        <v>205</v>
      </c>
      <c r="C3" s="129">
        <f t="shared" ref="C3:C9" si="0">SUM(B47:AE47)</f>
        <v>0</v>
      </c>
      <c r="D3" s="129">
        <f>COUNTIFS('Июль 25'!$B$2:B1003, A3, 'Июль 25'!$D$2:D1003, 'Служебный лист 2'!$C$2)</f>
        <v>23</v>
      </c>
      <c r="E3" s="129">
        <f>COUNTIFS('Июль 25'!$B$2:B1003, A3, 'Июль 25'!$D$2:D1003, 'Служебный лист 2'!$C$3)</f>
        <v>1</v>
      </c>
      <c r="F3" s="129">
        <f>COUNTIFS('Июль 25'!$B$2:B1003, A3, 'Июль 25'!$D$2:D1003, 'Служебный лист 2'!$C$4)</f>
        <v>3</v>
      </c>
      <c r="H3" s="129" t="s">
        <v>75</v>
      </c>
      <c r="I3" s="129">
        <f>COUNTIF('Июль 25'!$C$2:C1003, H3)</f>
        <v>2</v>
      </c>
      <c r="J3" s="129">
        <f>COUNTIFS('Июль 25'!$C$2:C1003, H3, 'Июль 25'!$D$2:D1003, 'Служебный лист 2'!$C$2)</f>
        <v>2</v>
      </c>
      <c r="K3" s="129">
        <f>COUNTIFS('Июль 25'!$C$2:C1003, H3, 'Июль 25'!$D$2:D1003, 'Служебный лист 2'!$C$3)</f>
        <v>0</v>
      </c>
      <c r="L3" s="129">
        <f>COUNTIFS('Июль 25'!$C$2:C1003, H3, 'Июль 25'!$D$2:D1003, 'Служебный лист 2'!$C$4)</f>
        <v>0</v>
      </c>
    </row>
    <row r="4" spans="1:32">
      <c r="A4" s="129" t="s">
        <v>522</v>
      </c>
      <c r="B4" s="184">
        <f>COUNTIF('Июль 25'!$B$2:B1003, A4)</f>
        <v>17</v>
      </c>
      <c r="C4" s="129">
        <f t="shared" si="0"/>
        <v>0</v>
      </c>
      <c r="D4" s="129">
        <f>COUNTIFS('Июль 25'!$B$2:B1003, A4, 'Июль 25'!$D$2:D1003, 'Служебный лист 2'!$C$2)</f>
        <v>1</v>
      </c>
      <c r="E4" s="129">
        <f>COUNTIFS('Июль 25'!$B$2:B1003, A4, 'Июль 25'!$D$2:D1003, 'Служебный лист 2'!$C$3)</f>
        <v>0</v>
      </c>
      <c r="F4" s="129">
        <f>COUNTIFS('Июль 25'!$B$2:B1003, A4, 'Июль 25'!$D$2:D1003, 'Служебный лист 2'!$C$4)</f>
        <v>0</v>
      </c>
      <c r="H4" s="129" t="s">
        <v>44</v>
      </c>
      <c r="I4" s="129">
        <f>COUNTIF('Июль 25'!$C$2:C1003, H4)</f>
        <v>1</v>
      </c>
      <c r="J4" s="129">
        <f>COUNTIFS('Июль 25'!$C$2:C1003, H4, 'Июль 25'!$D$2:D1003, 'Служебный лист 2'!$C$2)</f>
        <v>0</v>
      </c>
      <c r="K4" s="129">
        <f>COUNTIFS('Июль 25'!$C$2:C1003, H4, 'Июль 25'!$D$2:D1003, 'Служебный лист 2'!$C$3)</f>
        <v>1</v>
      </c>
      <c r="L4" s="129">
        <f>COUNTIFS('Июль 25'!$C$2:C1003, H4, 'Июль 25'!$D$2:D1003, 'Служебный лист 2'!$C$4)</f>
        <v>0</v>
      </c>
    </row>
    <row r="5" spans="1:32">
      <c r="A5" s="129" t="s">
        <v>640</v>
      </c>
      <c r="B5" s="184">
        <f>COUNTIF('Июль 25'!$B$2:B1003, A5)</f>
        <v>106</v>
      </c>
      <c r="C5" s="129">
        <f t="shared" si="0"/>
        <v>0</v>
      </c>
      <c r="D5" s="129">
        <f>COUNTIFS('Июль 25'!$B$2:B1003, A5, 'Июль 25'!$D$2:D1003, 'Служебный лист 2'!$C$2)</f>
        <v>11</v>
      </c>
      <c r="E5" s="129">
        <f>COUNTIFS('Июль 25'!$B$2:B1003, A5, 'Июль 25'!$D$2:D1003, 'Служебный лист 2'!$C$3)</f>
        <v>0</v>
      </c>
      <c r="F5" s="129">
        <f>COUNTIFS('Июль 25'!$B$2:B1003, A5, 'Июль 25'!$D$2:D1003, 'Служебный лист 2'!$C$4)</f>
        <v>0</v>
      </c>
      <c r="H5" s="129" t="s">
        <v>541</v>
      </c>
      <c r="I5" s="129">
        <f>COUNTIF('Июль 25'!$C$2:C1003, H5)</f>
        <v>0</v>
      </c>
      <c r="J5" s="129">
        <f>COUNTIFS('Июль 25'!$C$2:C1003, H5, 'Июль 25'!$D$2:D1003, 'Служебный лист 2'!$C$2)</f>
        <v>0</v>
      </c>
      <c r="K5" s="129">
        <f>COUNTIFS('Июль 25'!$C$2:C1003, H5, 'Июль 25'!$D$2:D1003, 'Служебный лист 2'!$C$3)</f>
        <v>0</v>
      </c>
      <c r="L5" s="129">
        <f>COUNTIFS('Июль 25'!$C$2:C1003, H5, 'Июль 25'!$D$2:D1003, 'Служебный лист 2'!$C$4)</f>
        <v>0</v>
      </c>
    </row>
    <row r="6" spans="1:32">
      <c r="A6" s="129" t="s">
        <v>1119</v>
      </c>
      <c r="B6" s="41">
        <f>COUNTIF('Июль 25'!$B$2:B1003, A6)</f>
        <v>0</v>
      </c>
      <c r="C6" s="129">
        <f t="shared" si="0"/>
        <v>0</v>
      </c>
      <c r="D6" s="129">
        <f>COUNTIFS('Июль 25'!$B$2:B1003, A6, 'Июль 25'!$D$2:D1003, 'Служебный лист 2'!$C$2)</f>
        <v>0</v>
      </c>
      <c r="E6" s="129">
        <f>COUNTIFS('Июль 25'!$B$2:B1003, A6, 'Июль 25'!$D$2:D1003, 'Служебный лист 2'!$C$3)</f>
        <v>0</v>
      </c>
      <c r="F6" s="129">
        <f>COUNTIFS('Июль 25'!$B$2:B1003, A6, 'Июль 25'!$D$2:D1003, 'Служебный лист 2'!$C$4)</f>
        <v>0</v>
      </c>
      <c r="H6" s="129" t="s">
        <v>102</v>
      </c>
      <c r="I6" s="129">
        <f>COUNTIF('Июль 25'!$C$2:C1003, H6)</f>
        <v>4</v>
      </c>
      <c r="J6" s="129">
        <f>COUNTIFS('Июль 25'!$C$2:C1003, H6, 'Июль 25'!$D$2:D1003, 'Служебный лист 2'!$C$2)</f>
        <v>4</v>
      </c>
      <c r="K6" s="129">
        <f>COUNTIFS('Июль 25'!$C$2:C1003, H6, 'Июль 25'!$D$2:D1003, 'Служебный лист 2'!$C$3)</f>
        <v>0</v>
      </c>
      <c r="L6" s="129">
        <f>COUNTIFS('Июль 25'!$C$2:C1003, H6, 'Июль 25'!$D$2:D1003, 'Служебный лист 2'!$C$4)</f>
        <v>0</v>
      </c>
    </row>
    <row r="7" spans="1:32">
      <c r="A7" s="129" t="s">
        <v>632</v>
      </c>
      <c r="B7" s="41">
        <f>COUNTIF('Июль 25'!$B$2:B1003, A7)</f>
        <v>4</v>
      </c>
      <c r="C7" s="129">
        <f t="shared" si="0"/>
        <v>0</v>
      </c>
      <c r="D7" s="129">
        <f>COUNTIFS('Июль 25'!$B$2:B1003, A7, 'Июль 25'!$D$2:D1003, 'Служебный лист 2'!$C$2)</f>
        <v>0</v>
      </c>
      <c r="E7" s="129">
        <f>COUNTIFS('Июль 25'!$B$2:B1003, A7, 'Июль 25'!$D$2:D1003, 'Служебный лист 2'!$C$3)</f>
        <v>0</v>
      </c>
      <c r="F7" s="129">
        <f>COUNTIFS('Июль 25'!$B$2:B1003, A7, 'Июль 25'!$D$2:D1003, 'Служебный лист 2'!$C$4)</f>
        <v>0</v>
      </c>
      <c r="H7" s="129" t="s">
        <v>638</v>
      </c>
      <c r="I7" s="129">
        <f>COUNTIF('Июль 25'!$C$2:C1003, H7)</f>
        <v>0</v>
      </c>
      <c r="J7" s="129">
        <f>COUNTIFS('Июль 25'!$C$2:C1003, H7, 'Июль 25'!$D$2:D1003, 'Служебный лист 2'!$C$2)</f>
        <v>0</v>
      </c>
      <c r="K7" s="129">
        <f>COUNTIFS('Июль 25'!$C$2:C1003, H7, 'Июль 25'!$D$2:D1003, 'Служебный лист 2'!$C$3)</f>
        <v>0</v>
      </c>
      <c r="L7" s="129">
        <f>COUNTIFS('Июль 25'!$C$2:C1003, H7, 'Июль 25'!$D$2:D1003, 'Служебный лист 2'!$C$4)</f>
        <v>0</v>
      </c>
    </row>
    <row r="8" spans="1:32">
      <c r="A8" s="129" t="s">
        <v>783</v>
      </c>
      <c r="B8" s="184">
        <f>COUNTIF('Июль 25'!$B$2:B1003, A8)</f>
        <v>78</v>
      </c>
      <c r="C8" s="129">
        <f t="shared" si="0"/>
        <v>0</v>
      </c>
      <c r="D8" s="129">
        <f>COUNTIFS('Июль 25'!$B$2:B1003, A8, 'Июль 25'!$D$2:D1003, 'Служебный лист 2'!$C$2)</f>
        <v>3</v>
      </c>
      <c r="E8" s="129">
        <f>COUNTIFS('Июль 25'!$B$2:B1003, A8, 'Июль 25'!$D$2:D1003, 'Служебный лист 2'!$C$3)</f>
        <v>0</v>
      </c>
      <c r="F8" s="129">
        <f>COUNTIFS('Июль 25'!$B$2:B1003, A8, 'Июль 25'!$D$2:D1003, 'Служебный лист 2'!$C$4)</f>
        <v>0</v>
      </c>
      <c r="H8" s="129" t="s">
        <v>1112</v>
      </c>
      <c r="I8" s="129">
        <f>COUNTIF('Июль 25'!$C$2:C1003, H8)</f>
        <v>0</v>
      </c>
      <c r="J8" s="129">
        <f>COUNTIFS('Июль 25'!$C$2:C1003, H8, 'Июль 25'!$D$2:D1003, 'Служебный лист 2'!$C$2)</f>
        <v>0</v>
      </c>
      <c r="K8" s="129">
        <f>COUNTIFS('Июль 25'!$C$2:C1003, H8, 'Июль 25'!$D$2:D1003, 'Служебный лист 2'!$C$3)</f>
        <v>0</v>
      </c>
      <c r="L8" s="129">
        <f>COUNTIFS('Июль 25'!$C$2:C1003, H8, 'Июль 25'!$D$2:D1003, 'Служебный лист 2'!$C$4)</f>
        <v>0</v>
      </c>
    </row>
    <row r="9" spans="1:32">
      <c r="A9" s="129" t="s">
        <v>51</v>
      </c>
      <c r="B9" s="184">
        <f>COUNTIF('Июль 25'!$B$2:B1003, A9)</f>
        <v>24</v>
      </c>
      <c r="C9" s="129">
        <f t="shared" si="0"/>
        <v>0</v>
      </c>
      <c r="D9" s="129">
        <f>COUNTIFS('Июль 25'!$B$2:B1003, A9, 'Июль 25'!$D$2:D1003, 'Служебный лист 2'!$C$2)</f>
        <v>4</v>
      </c>
      <c r="E9" s="129">
        <f>COUNTIFS('Июль 25'!$B$2:B1003, A9, 'Июль 25'!$D$2:D1003, 'Служебный лист 2'!$C$3)</f>
        <v>0</v>
      </c>
      <c r="F9" s="129">
        <f>COUNTIFS('Июль 25'!$B$2:B1003, A9, 'Июль 25'!$D$2:D1003, 'Служебный лист 2'!$C$4)</f>
        <v>0</v>
      </c>
      <c r="H9" s="129" t="s">
        <v>399</v>
      </c>
      <c r="I9" s="129">
        <f>COUNTIF('Июль 25'!$C$2:C1003, H9)</f>
        <v>1</v>
      </c>
      <c r="J9" s="129">
        <f>COUNTIFS('Июль 25'!$C$2:C1003, H9, 'Июль 25'!$D$2:D1003, 'Служебный лист 2'!$C$2)</f>
        <v>1</v>
      </c>
      <c r="K9" s="129">
        <f>COUNTIFS('Июль 25'!$C$2:C1003, H9, 'Июль 25'!$D$2:D1003, 'Служебный лист 2'!$C$3)</f>
        <v>0</v>
      </c>
      <c r="L9" s="129">
        <f>COUNTIFS('Июль 25'!$C$2:C1003, H9, 'Июль 25'!$D$2:D1003, 'Служебный лист 2'!$C$4)</f>
        <v>0</v>
      </c>
    </row>
    <row r="10" spans="1:32">
      <c r="A10" s="131" t="s">
        <v>1113</v>
      </c>
      <c r="B10" s="1">
        <f t="shared" ref="B10:F10" si="1">SUM(B3:B9)</f>
        <v>434</v>
      </c>
      <c r="C10" s="1">
        <f t="shared" si="1"/>
        <v>0</v>
      </c>
      <c r="D10" s="1">
        <f t="shared" si="1"/>
        <v>42</v>
      </c>
      <c r="E10" s="1">
        <f t="shared" si="1"/>
        <v>1</v>
      </c>
      <c r="F10" s="1">
        <f t="shared" si="1"/>
        <v>3</v>
      </c>
      <c r="H10" s="129" t="s">
        <v>41</v>
      </c>
      <c r="I10" s="129">
        <f>COUNTIF('Июль 25'!$C$2:C1003, H10)</f>
        <v>16</v>
      </c>
      <c r="J10" s="129">
        <f>COUNTIFS('Июль 25'!$C$2:C1003, H10, 'Июль 25'!$D$2:D1003, 'Служебный лист 2'!$C$2)</f>
        <v>14</v>
      </c>
      <c r="K10" s="129">
        <f>COUNTIFS('Июль 25'!$C$2:C1003, H10, 'Июль 25'!$D$2:D1003, 'Служебный лист 2'!$C$3)</f>
        <v>0</v>
      </c>
      <c r="L10" s="129">
        <f>COUNTIFS('Июль 25'!$C$2:C1003, H10, 'Июль 25'!$D$2:D1003, 'Служебный лист 2'!$C$4)</f>
        <v>2</v>
      </c>
    </row>
    <row r="11" spans="1:32">
      <c r="H11" s="129" t="s">
        <v>355</v>
      </c>
      <c r="I11" s="129">
        <f>COUNTIF('Июль 25'!$C$2:C1003, H11)</f>
        <v>1</v>
      </c>
      <c r="J11" s="129">
        <f>COUNTIFS('Июль 25'!$C$2:C1003, H11, 'Июль 25'!$D$2:D1003, 'Служебный лист 2'!$C$2)</f>
        <v>0</v>
      </c>
      <c r="K11" s="129">
        <f>COUNTIFS('Июль 25'!$C$2:C1003, H11, 'Июль 25'!$D$2:D1003, 'Служебный лист 2'!$C$3)</f>
        <v>0</v>
      </c>
      <c r="L11" s="129">
        <f>COUNTIFS('Июль 25'!$C$2:C1003, H11, 'Июль 25'!$D$2:D1003, 'Служебный лист 2'!$C$4)</f>
        <v>1</v>
      </c>
    </row>
    <row r="12" spans="1:32">
      <c r="H12" s="129" t="s">
        <v>154</v>
      </c>
      <c r="I12" s="129">
        <f>COUNTIF('Июль 25'!$C$2:C1003, H12)</f>
        <v>1</v>
      </c>
      <c r="J12" s="129">
        <f>COUNTIFS('Июль 25'!$C$2:C1003, H12, 'Июль 25'!$D$2:D1003, 'Служебный лист 2'!$C$2)</f>
        <v>1</v>
      </c>
      <c r="K12" s="129">
        <f>COUNTIFS('Июль 25'!$C$2:C1003, H12, 'Июль 25'!$D$2:D1003, 'Служебный лист 2'!$C$3)</f>
        <v>0</v>
      </c>
      <c r="L12" s="129">
        <f>COUNTIFS('Июль 25'!$C$2:C1003, H12, 'Июль 25'!$D$2:D1003, 'Служебный лист 2'!$C$4)</f>
        <v>0</v>
      </c>
    </row>
    <row r="13" spans="1:32">
      <c r="H13" s="129" t="s">
        <v>1114</v>
      </c>
      <c r="I13" s="129">
        <f>COUNTIF('Июль 25'!$C$2:C1003, H13)</f>
        <v>0</v>
      </c>
      <c r="J13" s="129">
        <f>COUNTIFS('Июль 25'!$C$2:C1003, H13, 'Июль 25'!$D$2:D1003, 'Служебный лист 2'!$C$2)</f>
        <v>0</v>
      </c>
      <c r="K13" s="129">
        <f>COUNTIFS('Июль 25'!$C$2:C1003, H13, 'Июль 25'!$D$2:D1003, 'Служебный лист 2'!$C$3)</f>
        <v>0</v>
      </c>
      <c r="L13" s="129">
        <f>COUNTIFS('Июль 25'!$C$2:C1003, H13, 'Июль 25'!$D$2:D1003, 'Служебный лист 2'!$C$4)</f>
        <v>0</v>
      </c>
    </row>
    <row r="14" spans="1:32">
      <c r="H14" s="129" t="s">
        <v>224</v>
      </c>
      <c r="I14" s="129">
        <f>COUNTIF('Июль 25'!$C$2:C1003, H14)</f>
        <v>0</v>
      </c>
      <c r="J14" s="129">
        <f>COUNTIFS('Июль 25'!$C$2:C1003, H14, 'Июль 25'!$D$2:D1003, 'Служебный лист 2'!$C$2)</f>
        <v>0</v>
      </c>
      <c r="K14" s="129">
        <f>COUNTIFS('Июль 25'!$C$2:C1003, H14, 'Июль 25'!$D$2:D1003, 'Служебный лист 2'!$C$3)</f>
        <v>0</v>
      </c>
      <c r="L14" s="129">
        <f>COUNTIFS('Июль 25'!$C$2:C1003, H14, 'Июль 25'!$D$2:D1003, 'Служебный лист 2'!$C$4)</f>
        <v>0</v>
      </c>
    </row>
    <row r="15" spans="1:32">
      <c r="H15" s="129" t="s">
        <v>1115</v>
      </c>
      <c r="I15" s="129">
        <f>COUNTIF('Июль 25'!$C$2:C1003, H15)</f>
        <v>0</v>
      </c>
      <c r="J15" s="129">
        <f>COUNTIFS('Июль 25'!$C$2:C1003, H15, 'Июль 25'!$D$2:D1003, 'Служебный лист 2'!$C$2)</f>
        <v>0</v>
      </c>
      <c r="K15" s="129">
        <f>COUNTIFS('Июль 25'!$C$2:C1003, H15, 'Июль 25'!$D$2:D1003, 'Служебный лист 2'!$C$3)</f>
        <v>0</v>
      </c>
      <c r="L15" s="129">
        <f>COUNTIFS('Июль 25'!$C$2:C1003, H15, 'Июль 25'!$D$2:D1003, 'Служебный лист 2'!$C$4)</f>
        <v>0</v>
      </c>
    </row>
    <row r="16" spans="1:32">
      <c r="A16" s="129">
        <f>'Служебный лист'!A13:A1003</f>
        <v>0</v>
      </c>
      <c r="H16" s="129" t="s">
        <v>1116</v>
      </c>
      <c r="I16" s="129">
        <f>COUNTIF('Июль 25'!$C$2:C1003, H16)</f>
        <v>0</v>
      </c>
      <c r="J16" s="129">
        <f>COUNTIFS('Июль 25'!$C$2:C1003, H16, 'Июль 25'!$D$2:D1003, 'Служебный лист 2'!$C$2)</f>
        <v>0</v>
      </c>
      <c r="K16" s="129">
        <f>COUNTIFS('Июль 25'!$C$2:C1003, H16, 'Июль 25'!$D$2:D1003, 'Служебный лист 2'!$C$3)</f>
        <v>0</v>
      </c>
      <c r="L16" s="129">
        <f>COUNTIFS('Июль 25'!$C$2:C1003, H16, 'Июль 25'!$D$2:D1003, 'Служебный лист 2'!$C$4)</f>
        <v>0</v>
      </c>
    </row>
    <row r="17" spans="1:12">
      <c r="A17" s="129">
        <f>'Служебный лист'!A14:A1003</f>
        <v>0</v>
      </c>
      <c r="H17" s="129" t="s">
        <v>1117</v>
      </c>
      <c r="I17" s="129">
        <f>COUNTIF('Июль 25'!$C$2:C1003, H17)</f>
        <v>0</v>
      </c>
      <c r="J17" s="129">
        <f>COUNTIFS('Июль 25'!$C$2:C1003, H17, 'Июль 25'!$D$2:D1003, 'Служебный лист 2'!$C$2)</f>
        <v>0</v>
      </c>
      <c r="K17" s="129">
        <f>COUNTIFS('Июль 25'!$C$2:C1003, H17, 'Июль 25'!$D$2:D1003, 'Служебный лист 2'!$C$3)</f>
        <v>0</v>
      </c>
      <c r="L17" s="129">
        <f>COUNTIFS('Июль 25'!$C$2:C1003, H17, 'Июль 25'!$D$2:D1003, 'Служебный лист 2'!$C$4)</f>
        <v>0</v>
      </c>
    </row>
    <row r="18" spans="1:12">
      <c r="C18" s="132" t="s">
        <v>1105</v>
      </c>
      <c r="D18" s="129">
        <f>D10</f>
        <v>42</v>
      </c>
      <c r="H18" s="129" t="s">
        <v>928</v>
      </c>
      <c r="I18" s="129">
        <f>COUNTIF('Июль 25'!$C$2:C1003, H18)</f>
        <v>0</v>
      </c>
      <c r="J18" s="129">
        <f>COUNTIFS('Июль 25'!$C$2:C1003, H18, 'Июль 25'!$D$2:D1003, 'Служебный лист 2'!$C$2)</f>
        <v>0</v>
      </c>
      <c r="K18" s="129">
        <f>COUNTIFS('Июль 25'!$C$2:C1003, H18, 'Июль 25'!$D$2:D1003, 'Служебный лист 2'!$C$3)</f>
        <v>0</v>
      </c>
      <c r="L18" s="129">
        <f>COUNTIFS('Июль 25'!$C$2:C1003, H18, 'Июль 25'!$D$2:D1003, 'Служебный лист 2'!$C$4)</f>
        <v>0</v>
      </c>
    </row>
    <row r="19" spans="1:12">
      <c r="A19" s="129">
        <f>'Служебный лист'!A15:A1003</f>
        <v>0</v>
      </c>
      <c r="C19" s="132" t="s">
        <v>1106</v>
      </c>
      <c r="D19" s="129">
        <f>E10</f>
        <v>1</v>
      </c>
      <c r="H19" s="129" t="s">
        <v>18</v>
      </c>
      <c r="I19" s="129">
        <f>COUNTIF('Июль 25'!$C$2:C1003, H19)</f>
        <v>17</v>
      </c>
      <c r="J19" s="129">
        <f>COUNTIFS('Июль 25'!$C$2:C1003, H19, 'Июль 25'!$D$2:D1003, 'Служебный лист 2'!$C$2)</f>
        <v>17</v>
      </c>
      <c r="K19" s="129">
        <f>COUNTIFS('Июль 25'!$C$2:C1003, H19, 'Июль 25'!$D$2:D1003, 'Служебный лист 2'!$C$3)</f>
        <v>0</v>
      </c>
      <c r="L19" s="129">
        <f>COUNTIFS('Июль 25'!$C$2:C1003, H19, 'Июль 25'!$D$2:D1003, 'Служебный лист 2'!$C$4)</f>
        <v>0</v>
      </c>
    </row>
    <row r="20" spans="1:12">
      <c r="C20" s="132" t="s">
        <v>1107</v>
      </c>
      <c r="D20" s="129">
        <f>F10</f>
        <v>3</v>
      </c>
      <c r="H20" s="129" t="s">
        <v>54</v>
      </c>
      <c r="I20" s="129">
        <f>COUNTIF('Июль 25'!$C$2:C1003, H20)</f>
        <v>0</v>
      </c>
      <c r="J20" s="129">
        <f>COUNTIFS('Июль 25'!$C$2:C1003, H20, 'Июль 25'!$D$2:D1003, 'Служебный лист 2'!$C$2)</f>
        <v>0</v>
      </c>
      <c r="K20" s="129">
        <f>COUNTIFS('Июль 25'!$C$2:C1003, H20, 'Июль 25'!$D$2:D1003, 'Служебный лист 2'!$C$3)</f>
        <v>0</v>
      </c>
      <c r="L20" s="129">
        <f>COUNTIFS('Июль 25'!$C$2:C1003, H20, 'Июль 25'!$D$2:D1003, 'Служебный лист 2'!$C$4)</f>
        <v>0</v>
      </c>
    </row>
    <row r="21" spans="1:12">
      <c r="C21" s="132"/>
      <c r="H21" s="8" t="s">
        <v>308</v>
      </c>
      <c r="I21" s="129">
        <f>COUNTIF('Июль 25'!$C$2:C1003, H21)</f>
        <v>0</v>
      </c>
      <c r="J21" s="129">
        <f>COUNTIFS('Июль 25'!$C$2:C1003, H21, 'Июль 25'!$D$2:D1003, 'Служебный лист 2'!$C$2)</f>
        <v>0</v>
      </c>
      <c r="K21" s="129">
        <f>COUNTIFS('Июль 25'!$C$2:C1003, H21, 'Июль 25'!$D$2:D1003, 'Служебный лист 2'!$C$3)</f>
        <v>0</v>
      </c>
      <c r="L21" s="129">
        <f>COUNTIFS('Июль 25'!$C$2:C1003, H21, 'Июль 25'!$D$2:D1003, 'Служебный лист 2'!$C$4)</f>
        <v>0</v>
      </c>
    </row>
    <row r="22" spans="1:12">
      <c r="C22" s="132"/>
      <c r="H22" s="8" t="s">
        <v>68</v>
      </c>
      <c r="I22" s="129">
        <f>COUNTIF('Июль 25'!$C$2:C1003, H22)</f>
        <v>2</v>
      </c>
      <c r="J22" s="129">
        <f>COUNTIFS('Июль 25'!$C$2:C1003, H22, 'Июль 25'!$D$2:D1003, 'Служебный лист 2'!$C$2)</f>
        <v>2</v>
      </c>
      <c r="K22" s="129">
        <f>COUNTIFS('Июль 25'!$C$2:C1003, H22, 'Июль 25'!$D$2:D1003, 'Служебный лист 2'!$C$3)</f>
        <v>0</v>
      </c>
      <c r="L22" s="129">
        <f>COUNTIFS('Июль 25'!$C$2:C1003, H22, 'Июль 25'!$D$2:D1003, 'Служебный лист 2'!$C$4)</f>
        <v>0</v>
      </c>
    </row>
    <row r="23" spans="1:12">
      <c r="C23" s="132"/>
      <c r="H23" s="131" t="s">
        <v>1113</v>
      </c>
      <c r="I23" s="129">
        <f t="shared" ref="I23:K23" si="2">SUM(I3:I22)</f>
        <v>45</v>
      </c>
      <c r="J23" s="129">
        <f t="shared" si="2"/>
        <v>41</v>
      </c>
      <c r="K23" s="129">
        <f t="shared" si="2"/>
        <v>1</v>
      </c>
      <c r="L23" s="129">
        <f>SUM(L2:L22)</f>
        <v>3</v>
      </c>
    </row>
    <row r="25" spans="1:12">
      <c r="H25" s="129">
        <f>'Служебный лист'!B19:B1003</f>
        <v>0</v>
      </c>
    </row>
    <row r="26" spans="1:12">
      <c r="H26" s="129">
        <f>'Служебный лист'!B20:B1003</f>
        <v>0</v>
      </c>
    </row>
    <row r="27" spans="1:12">
      <c r="H27" s="129">
        <f>'Служебный лист'!B21:B1003</f>
        <v>0</v>
      </c>
    </row>
    <row r="28" spans="1:12">
      <c r="H28" s="129">
        <f>'Служебный лист'!B22:B1003</f>
        <v>0</v>
      </c>
    </row>
    <row r="29" spans="1:12">
      <c r="H29" s="129">
        <f>'Служебный лист'!B23:B1003</f>
        <v>0</v>
      </c>
    </row>
    <row r="30" spans="1:12">
      <c r="H30" s="129">
        <f>'Служебный лист'!B24:B1003</f>
        <v>0</v>
      </c>
    </row>
    <row r="31" spans="1:12">
      <c r="H31" s="129">
        <f>'Служебный лист'!B25:B1003</f>
        <v>0</v>
      </c>
    </row>
    <row r="32" spans="1:12">
      <c r="H32" s="129">
        <f>'Служебный лист'!B26:B1003</f>
        <v>0</v>
      </c>
    </row>
    <row r="33" spans="1:32">
      <c r="H33" s="129">
        <f>'Служебный лист'!B27:B1003</f>
        <v>0</v>
      </c>
    </row>
    <row r="34" spans="1:32">
      <c r="H34" s="129">
        <f>'Служебный лист'!B28:B1003</f>
        <v>0</v>
      </c>
    </row>
    <row r="35" spans="1:32">
      <c r="H35" s="129">
        <f>'Служебный лист'!B29:B1003</f>
        <v>0</v>
      </c>
    </row>
    <row r="44" spans="1:32">
      <c r="A44" s="279" t="s">
        <v>1118</v>
      </c>
      <c r="B44" s="278"/>
    </row>
    <row r="46" spans="1:32">
      <c r="A46" s="185" t="s">
        <v>1102</v>
      </c>
      <c r="B46" s="186">
        <v>45597</v>
      </c>
      <c r="C46" s="186">
        <v>45598</v>
      </c>
      <c r="D46" s="186">
        <v>45599</v>
      </c>
      <c r="E46" s="186">
        <v>45600</v>
      </c>
      <c r="F46" s="186">
        <v>45601</v>
      </c>
      <c r="G46" s="186">
        <v>45602</v>
      </c>
      <c r="H46" s="186">
        <v>45603</v>
      </c>
      <c r="I46" s="186">
        <v>45604</v>
      </c>
      <c r="J46" s="186">
        <v>45605</v>
      </c>
      <c r="K46" s="186">
        <v>45606</v>
      </c>
      <c r="L46" s="186">
        <v>45607</v>
      </c>
      <c r="M46" s="186">
        <v>45608</v>
      </c>
      <c r="N46" s="186">
        <v>45609</v>
      </c>
      <c r="O46" s="186">
        <v>45610</v>
      </c>
      <c r="P46" s="186">
        <v>45611</v>
      </c>
      <c r="Q46" s="186">
        <v>45612</v>
      </c>
      <c r="R46" s="186">
        <v>45613</v>
      </c>
      <c r="S46" s="186">
        <v>45614</v>
      </c>
      <c r="T46" s="186">
        <v>45615</v>
      </c>
      <c r="U46" s="186">
        <v>45616</v>
      </c>
      <c r="V46" s="186">
        <v>45617</v>
      </c>
      <c r="W46" s="186">
        <v>45618</v>
      </c>
      <c r="X46" s="186">
        <v>45619</v>
      </c>
      <c r="Y46" s="186">
        <v>45620</v>
      </c>
      <c r="Z46" s="186">
        <v>45621</v>
      </c>
      <c r="AA46" s="186">
        <v>45622</v>
      </c>
      <c r="AB46" s="186">
        <v>45623</v>
      </c>
      <c r="AC46" s="186">
        <v>45624</v>
      </c>
      <c r="AD46" s="186">
        <v>45625</v>
      </c>
      <c r="AE46" s="186">
        <v>45626</v>
      </c>
      <c r="AF46" s="186">
        <v>45657</v>
      </c>
    </row>
    <row r="47" spans="1:32">
      <c r="A47" s="129" t="s">
        <v>78</v>
      </c>
    </row>
    <row r="48" spans="1:32">
      <c r="A48" s="129" t="s">
        <v>522</v>
      </c>
      <c r="E48" s="135"/>
      <c r="I48" s="135"/>
      <c r="L48" s="135"/>
      <c r="M48" s="135"/>
      <c r="O48" s="135"/>
      <c r="U48" s="135"/>
      <c r="V48" s="135"/>
    </row>
    <row r="49" spans="1:21">
      <c r="A49" s="129" t="s">
        <v>640</v>
      </c>
    </row>
    <row r="50" spans="1:21">
      <c r="A50" s="129" t="s">
        <v>1119</v>
      </c>
      <c r="S50" s="136"/>
      <c r="T50" s="136"/>
      <c r="U50" s="136"/>
    </row>
    <row r="51" spans="1:21">
      <c r="A51" s="129" t="s">
        <v>632</v>
      </c>
    </row>
    <row r="52" spans="1:21">
      <c r="A52" s="129" t="s">
        <v>783</v>
      </c>
    </row>
    <row r="53" spans="1:21">
      <c r="A53" s="129" t="s">
        <v>51</v>
      </c>
    </row>
  </sheetData>
  <mergeCells count="3">
    <mergeCell ref="A1:F1"/>
    <mergeCell ref="H1:L1"/>
    <mergeCell ref="A44:B44"/>
  </mergeCells>
  <conditionalFormatting sqref="L3:L24">
    <cfRule type="cellIs" dxfId="31" priority="1" operator="greaterThanOrEqual">
      <formula>1</formula>
    </cfRule>
  </conditionalFormatting>
  <conditionalFormatting sqref="F3:F15">
    <cfRule type="cellIs" dxfId="30" priority="2" operator="greaterThanOrEqual">
      <formula>1</formula>
    </cfRule>
  </conditionalFormatting>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F51"/>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78</v>
      </c>
      <c r="B3" s="184">
        <f>COUNTIF('Июнь 25'!$B$2:B1003, A3)</f>
        <v>183</v>
      </c>
      <c r="C3" s="129">
        <f>SUM(B47:AE47)</f>
        <v>0</v>
      </c>
      <c r="D3" s="129">
        <f>COUNTIFS('Июнь 25'!$B$2:B1003, A3, 'Июнь 25'!$D$2:D1003, 'Служебный лист 2'!$C$2)</f>
        <v>29</v>
      </c>
      <c r="E3" s="129">
        <f>COUNTIFS('Июнь 25'!$B$2:B1003, A3, 'Июнь 25'!$D$2:D1003, 'Служебный лист 2'!$C$3)</f>
        <v>0</v>
      </c>
      <c r="F3" s="129">
        <f>COUNTIFS('Июнь 25'!$B$2:B1003, A3, 'Июнь 25'!$D$2:D1003, 'Служебный лист 2'!$C$4)</f>
        <v>0</v>
      </c>
      <c r="H3" s="129" t="s">
        <v>75</v>
      </c>
      <c r="I3" s="129">
        <f>COUNTIF('Июнь 25'!$C$2:C1003, H3)</f>
        <v>0</v>
      </c>
      <c r="J3" s="129">
        <f>COUNTIFS('Июнь 25'!$C$2:C1003, H3, 'Июнь 25'!$D$2:D1003, 'Служебный лист 2'!$C$2)</f>
        <v>0</v>
      </c>
      <c r="K3" s="129">
        <f>COUNTIFS('Июнь 25'!$C$2:C1003, H3, 'Июнь 25'!$D$2:D1003, 'Служебный лист 2'!$C$3)</f>
        <v>0</v>
      </c>
      <c r="L3" s="129">
        <f>COUNTIFS('Июнь 25'!$C$2:C1003, H3, 'Июнь 25'!$D$2:D1003, 'Служебный лист 2'!$C$4)</f>
        <v>0</v>
      </c>
    </row>
    <row r="4" spans="1:32">
      <c r="A4" s="129" t="s">
        <v>522</v>
      </c>
      <c r="B4" s="184">
        <f>COUNTIF('Июнь 25'!$B$2:B1003, A4)</f>
        <v>36</v>
      </c>
      <c r="C4" s="129">
        <f t="shared" ref="C4:C8" si="0">SUM(B49:AE49)</f>
        <v>0</v>
      </c>
      <c r="D4" s="129">
        <f>COUNTIFS('Июнь 25'!$B$2:B1003, A4, 'Июнь 25'!$D$2:D1003, 'Служебный лист 2'!$C$2)</f>
        <v>1</v>
      </c>
      <c r="E4" s="129">
        <f>COUNTIFS('Июнь 25'!$B$2:B1003, A4, 'Июнь 25'!$D$2:D1003, 'Служебный лист 2'!$C$3)</f>
        <v>1</v>
      </c>
      <c r="F4" s="129">
        <f>COUNTIFS('Июнь 25'!$B$2:B1003, A4, 'Июнь 25'!$D$2:D1003, 'Служебный лист 2'!$C$4)</f>
        <v>2</v>
      </c>
      <c r="H4" s="129" t="s">
        <v>44</v>
      </c>
      <c r="I4" s="129">
        <f>COUNTIF('Июнь 25'!$C$2:C1003, H4)</f>
        <v>0</v>
      </c>
      <c r="J4" s="129">
        <f>COUNTIFS('Июнь 25'!$C$2:C1003, H4, 'Июнь 25'!$D$2:D1003, 'Служебный лист 2'!$C$2)</f>
        <v>0</v>
      </c>
      <c r="K4" s="129">
        <f>COUNTIFS('Июнь 25'!$C$2:C1003, H4, 'Июнь 25'!$D$2:D1003, 'Служебный лист 2'!$C$3)</f>
        <v>0</v>
      </c>
      <c r="L4" s="129">
        <f>COUNTIFS('Июнь 25'!$C$2:C1003, H4, 'Июнь 25'!$D$2:D1003, 'Служебный лист 2'!$C$4)</f>
        <v>0</v>
      </c>
    </row>
    <row r="5" spans="1:32">
      <c r="A5" s="129" t="s">
        <v>640</v>
      </c>
      <c r="B5" s="184">
        <f>COUNTIF('Июнь 25'!$B$2:B1003, A5)</f>
        <v>112</v>
      </c>
      <c r="C5" s="129">
        <f t="shared" si="0"/>
        <v>0</v>
      </c>
      <c r="D5" s="129">
        <f>COUNTIFS('Июнь 25'!$B$2:B1003, A5, 'Июнь 25'!$D$2:D1003, 'Служебный лист 2'!$C$2)</f>
        <v>14</v>
      </c>
      <c r="E5" s="129">
        <f>COUNTIFS('Июнь 25'!$B$2:B1003, A5, 'Июнь 25'!$D$2:D1003, 'Служебный лист 2'!$C$3)</f>
        <v>5</v>
      </c>
      <c r="F5" s="129">
        <f>COUNTIFS('Июнь 25'!$B$2:B1003, A5, 'Июнь 25'!$D$2:D1003, 'Служебный лист 2'!$C$4)</f>
        <v>0</v>
      </c>
      <c r="H5" s="129" t="s">
        <v>541</v>
      </c>
      <c r="I5" s="129">
        <f>COUNTIF('Июнь 25'!$C$2:C1003, H5)</f>
        <v>3</v>
      </c>
      <c r="J5" s="129">
        <f>COUNTIFS('Июнь 25'!$C$2:C1003, H5, 'Июнь 25'!$D$2:D1003, 'Служебный лист 2'!$C$2)</f>
        <v>3</v>
      </c>
      <c r="K5" s="129">
        <f>COUNTIFS('Июнь 25'!$C$2:C1003, H5, 'Июнь 25'!$D$2:D1003, 'Служебный лист 2'!$C$3)</f>
        <v>0</v>
      </c>
      <c r="L5" s="129">
        <f>COUNTIFS('Июнь 25'!$C$2:C1003, H5, 'Июнь 25'!$D$2:D1003, 'Служебный лист 2'!$C$4)</f>
        <v>0</v>
      </c>
    </row>
    <row r="6" spans="1:32">
      <c r="A6" s="129" t="s">
        <v>1119</v>
      </c>
      <c r="B6" s="41">
        <f>COUNTIF('Июнь 25'!$B$2:B1003, A6)</f>
        <v>0</v>
      </c>
      <c r="C6" s="129">
        <f t="shared" si="0"/>
        <v>0</v>
      </c>
      <c r="D6" s="129">
        <f>COUNTIFS('Июнь 25'!$B$2:B1003, A6, 'Июнь 25'!$D$2:D1003, 'Служебный лист 2'!$C$2)</f>
        <v>0</v>
      </c>
      <c r="E6" s="129">
        <f>COUNTIFS('Июнь 25'!$B$2:B1003, A6, 'Июнь 25'!$D$2:D1003, 'Служебный лист 2'!$C$3)</f>
        <v>0</v>
      </c>
      <c r="F6" s="129">
        <f>COUNTIFS('Июнь 25'!$B$2:B1003, A6, 'Июнь 25'!$D$2:D1003, 'Служебный лист 2'!$C$4)</f>
        <v>0</v>
      </c>
      <c r="H6" s="129" t="s">
        <v>102</v>
      </c>
      <c r="I6" s="129">
        <f>COUNTIF('Июнь 25'!$C$2:C1003, H6)</f>
        <v>7</v>
      </c>
      <c r="J6" s="129">
        <f>COUNTIFS('Июнь 25'!$C$2:C1003, H6, 'Июнь 25'!$D$2:D1003, 'Служебный лист 2'!$C$2)</f>
        <v>6</v>
      </c>
      <c r="K6" s="129">
        <f>COUNTIFS('Июнь 25'!$C$2:C1003, H6, 'Июнь 25'!$D$2:D1003, 'Служебный лист 2'!$C$3)</f>
        <v>1</v>
      </c>
      <c r="L6" s="129">
        <f>COUNTIFS('Июнь 25'!$C$2:C1003, H6, 'Июнь 25'!$D$2:D1003, 'Служебный лист 2'!$C$4)</f>
        <v>0</v>
      </c>
    </row>
    <row r="7" spans="1:32">
      <c r="A7" s="129" t="s">
        <v>632</v>
      </c>
      <c r="B7" s="184">
        <f>COUNTIF('Июнь 25'!$B$2:B1003, A7)</f>
        <v>14</v>
      </c>
      <c r="C7" s="129">
        <f t="shared" si="0"/>
        <v>0</v>
      </c>
      <c r="D7" s="129">
        <f>COUNTIFS('Июнь 25'!$B$2:B1003, A7, 'Июнь 25'!$D$2:D1003, 'Служебный лист 2'!$C$2)</f>
        <v>0</v>
      </c>
      <c r="E7" s="129">
        <f>COUNTIFS('Июнь 25'!$B$2:B1003, A7, 'Июнь 25'!$D$2:D1003, 'Служебный лист 2'!$C$3)</f>
        <v>0</v>
      </c>
      <c r="F7" s="129">
        <f>COUNTIFS('Июнь 25'!$B$2:B1003, A7, 'Июнь 25'!$D$2:D1003, 'Служебный лист 2'!$C$4)</f>
        <v>0</v>
      </c>
      <c r="H7" s="129" t="s">
        <v>638</v>
      </c>
      <c r="I7" s="129">
        <f>COUNTIF('Июнь 25'!$C$2:C1003, H7)</f>
        <v>2</v>
      </c>
      <c r="J7" s="129">
        <f>COUNTIFS('Июнь 25'!$C$2:C1003, H7, 'Июнь 25'!$D$2:D1003, 'Служебный лист 2'!$C$2)</f>
        <v>0</v>
      </c>
      <c r="K7" s="129">
        <f>COUNTIFS('Июнь 25'!$C$2:C1003, H7, 'Июнь 25'!$D$2:D1003, 'Служебный лист 2'!$C$3)</f>
        <v>2</v>
      </c>
      <c r="L7" s="129">
        <f>COUNTIFS('Июнь 25'!$C$2:C1003, H7, 'Июнь 25'!$D$2:D1003, 'Служебный лист 2'!$C$4)</f>
        <v>0</v>
      </c>
    </row>
    <row r="8" spans="1:32">
      <c r="A8" s="129" t="s">
        <v>783</v>
      </c>
      <c r="B8" s="184">
        <f>COUNTIF('Июнь 25'!$B$2:B1003, A8)</f>
        <v>75</v>
      </c>
      <c r="C8" s="129">
        <f t="shared" si="0"/>
        <v>0</v>
      </c>
      <c r="D8" s="129">
        <f>COUNTIFS('Июнь 25'!$B$2:B1003, A8, 'Июнь 25'!$D$2:D1003, 'Служебный лист 2'!$C$2)</f>
        <v>5</v>
      </c>
      <c r="E8" s="129">
        <f>COUNTIFS('Июнь 25'!$B$2:B1003, A8, 'Июнь 25'!$D$2:D1003, 'Служебный лист 2'!$C$3)</f>
        <v>0</v>
      </c>
      <c r="F8" s="129">
        <f>COUNTIFS('Июнь 25'!$B$2:B1003, A8, 'Июнь 25'!$D$2:D1003, 'Служебный лист 2'!$C$4)</f>
        <v>0</v>
      </c>
      <c r="H8" s="129" t="s">
        <v>1112</v>
      </c>
      <c r="I8" s="129">
        <f>COUNTIF('Июнь 25'!$C$2:C1003, H8)</f>
        <v>0</v>
      </c>
      <c r="J8" s="129">
        <f>COUNTIFS('Июнь 25'!$C$2:C1003, H8, 'Июнь 25'!$D$2:D1003, 'Служебный лист 2'!$C$2)</f>
        <v>0</v>
      </c>
      <c r="K8" s="129">
        <f>COUNTIFS('Июнь 25'!$C$2:C1003, H8, 'Июнь 25'!$D$2:D1003, 'Служебный лист 2'!$C$3)</f>
        <v>0</v>
      </c>
      <c r="L8" s="129">
        <f>COUNTIFS('Июнь 25'!$C$2:C1003, H8, 'Июнь 25'!$D$2:D1003, 'Служебный лист 2'!$C$4)</f>
        <v>0</v>
      </c>
    </row>
    <row r="9" spans="1:32">
      <c r="A9" s="131" t="s">
        <v>1113</v>
      </c>
      <c r="B9" s="1">
        <f>SUM(B3:B8)</f>
        <v>420</v>
      </c>
      <c r="C9" s="1">
        <f>SUM(C3:C7)</f>
        <v>0</v>
      </c>
      <c r="D9" s="1">
        <f t="shared" ref="D9:F9" si="1">SUM(D3:D8)</f>
        <v>49</v>
      </c>
      <c r="E9" s="1">
        <f t="shared" si="1"/>
        <v>6</v>
      </c>
      <c r="F9" s="1">
        <f t="shared" si="1"/>
        <v>2</v>
      </c>
      <c r="H9" s="129" t="s">
        <v>399</v>
      </c>
      <c r="I9" s="129">
        <f>COUNTIF('Июнь 25'!$C$2:C1003, H9)</f>
        <v>0</v>
      </c>
      <c r="J9" s="129">
        <f>COUNTIFS('Июнь 25'!$C$2:C1003, H9, 'Июнь 25'!$D$2:D1003, 'Служебный лист 2'!$C$2)</f>
        <v>0</v>
      </c>
      <c r="K9" s="129">
        <f>COUNTIFS('Июнь 25'!$C$2:C1003, H9, 'Июнь 25'!$D$2:D1003, 'Служебный лист 2'!$C$3)</f>
        <v>0</v>
      </c>
      <c r="L9" s="129">
        <f>COUNTIFS('Июнь 25'!$C$2:C1003, H9, 'Июнь 25'!$D$2:D1003, 'Служебный лист 2'!$C$4)</f>
        <v>0</v>
      </c>
    </row>
    <row r="10" spans="1:32">
      <c r="H10" s="129" t="s">
        <v>41</v>
      </c>
      <c r="I10" s="129">
        <f>COUNTIF('Июнь 25'!$C$2:C1003, H10)</f>
        <v>6</v>
      </c>
      <c r="J10" s="129">
        <f>COUNTIFS('Июнь 25'!$C$2:C1003, H10, 'Июнь 25'!$D$2:D1003, 'Служебный лист 2'!$C$2)</f>
        <v>4</v>
      </c>
      <c r="K10" s="129">
        <f>COUNTIFS('Июнь 25'!$C$2:C1003, H10, 'Июнь 25'!$D$2:D1003, 'Служебный лист 2'!$C$3)</f>
        <v>2</v>
      </c>
      <c r="L10" s="129">
        <f>COUNTIFS('Июнь 25'!$C$2:C1003, H10, 'Июнь 25'!$D$2:D1003, 'Служебный лист 2'!$C$4)</f>
        <v>0</v>
      </c>
    </row>
    <row r="11" spans="1:32">
      <c r="H11" s="129" t="s">
        <v>355</v>
      </c>
      <c r="I11" s="129">
        <f>COUNTIF('Июнь 25'!$C$2:C1003, H11)</f>
        <v>0</v>
      </c>
      <c r="J11" s="129">
        <f>COUNTIFS('Июнь 25'!$C$2:C1003, H11, 'Июнь 25'!$D$2:D1003, 'Служебный лист 2'!$C$2)</f>
        <v>0</v>
      </c>
      <c r="K11" s="129">
        <f>COUNTIFS('Июнь 25'!$C$2:C1003, H11, 'Июнь 25'!$D$2:D1003, 'Служебный лист 2'!$C$3)</f>
        <v>0</v>
      </c>
      <c r="L11" s="129">
        <f>COUNTIFS('Июнь 25'!$C$2:C1003, H11, 'Июнь 25'!$D$2:D1003, 'Служебный лист 2'!$C$4)</f>
        <v>0</v>
      </c>
    </row>
    <row r="12" spans="1:32">
      <c r="H12" s="129" t="s">
        <v>154</v>
      </c>
      <c r="I12" s="129">
        <f>COUNTIF('Июнь 25'!$C$2:C1003, H12)</f>
        <v>0</v>
      </c>
      <c r="J12" s="129">
        <f>COUNTIFS('Июнь 25'!$C$2:C1003, H12, 'Июнь 25'!$D$2:D1003, 'Служебный лист 2'!$C$2)</f>
        <v>0</v>
      </c>
      <c r="K12" s="129">
        <f>COUNTIFS('Июнь 25'!$C$2:C1003, H12, 'Июнь 25'!$D$2:D1003, 'Служебный лист 2'!$C$3)</f>
        <v>0</v>
      </c>
      <c r="L12" s="129">
        <f>COUNTIFS('Июнь 25'!$C$2:C1003, H12, 'Июнь 25'!$D$2:D1003, 'Служебный лист 2'!$C$4)</f>
        <v>0</v>
      </c>
    </row>
    <row r="13" spans="1:32">
      <c r="H13" s="129" t="s">
        <v>1114</v>
      </c>
      <c r="I13" s="129">
        <f>COUNTIF('Июнь 25'!$C$2:C1003, H13)</f>
        <v>0</v>
      </c>
      <c r="J13" s="129">
        <f>COUNTIFS('Июнь 25'!$C$2:C1003, H13, 'Июнь 25'!$D$2:D1003, 'Служебный лист 2'!$C$2)</f>
        <v>0</v>
      </c>
      <c r="K13" s="129">
        <f>COUNTIFS('Июнь 25'!$C$2:C1003, H13, 'Июнь 25'!$D$2:D1003, 'Служебный лист 2'!$C$3)</f>
        <v>0</v>
      </c>
      <c r="L13" s="129">
        <f>COUNTIFS('Июнь 25'!$C$2:C1003, H13, 'Июнь 25'!$D$2:D1003, 'Служебный лист 2'!$C$4)</f>
        <v>0</v>
      </c>
    </row>
    <row r="14" spans="1:32">
      <c r="H14" s="129" t="s">
        <v>224</v>
      </c>
      <c r="I14" s="129">
        <f>COUNTIF('Июнь 25'!$C$2:C1003, H14)</f>
        <v>1</v>
      </c>
      <c r="J14" s="129">
        <f>COUNTIFS('Июнь 25'!$C$2:C1003, H14, 'Июнь 25'!$D$2:D1003, 'Служебный лист 2'!$C$2)</f>
        <v>1</v>
      </c>
      <c r="K14" s="129">
        <f>COUNTIFS('Июнь 25'!$C$2:C1003, H14, 'Июнь 25'!$D$2:D1003, 'Служебный лист 2'!$C$3)</f>
        <v>0</v>
      </c>
      <c r="L14" s="129">
        <f>COUNTIFS('Июнь 25'!$C$2:C1003, H14, 'Июнь 25'!$D$2:D1003, 'Служебный лист 2'!$C$4)</f>
        <v>0</v>
      </c>
    </row>
    <row r="15" spans="1:32">
      <c r="H15" s="129" t="s">
        <v>1115</v>
      </c>
      <c r="I15" s="129">
        <f>COUNTIF('Июнь 25'!$C$2:C1003, H15)</f>
        <v>0</v>
      </c>
      <c r="J15" s="129">
        <f>COUNTIFS('Июнь 25'!$C$2:C1003, H15, 'Июнь 25'!$D$2:D1003, 'Служебный лист 2'!$C$2)</f>
        <v>0</v>
      </c>
      <c r="K15" s="129">
        <f>COUNTIFS('Июнь 25'!$C$2:C1003, H15, 'Июнь 25'!$D$2:D1003, 'Служебный лист 2'!$C$3)</f>
        <v>0</v>
      </c>
      <c r="L15" s="129">
        <f>COUNTIFS('Июнь 25'!$C$2:C1003, H15, 'Июнь 25'!$D$2:D1003, 'Служебный лист 2'!$C$4)</f>
        <v>0</v>
      </c>
    </row>
    <row r="16" spans="1:32">
      <c r="A16" s="129">
        <f>'Служебный лист'!A13:A1003</f>
        <v>0</v>
      </c>
      <c r="H16" s="129" t="s">
        <v>1116</v>
      </c>
      <c r="I16" s="129">
        <f>COUNTIF('Июнь 25'!$C$2:C1003, H16)</f>
        <v>0</v>
      </c>
      <c r="J16" s="129">
        <f>COUNTIFS('Июнь 25'!$C$2:C1003, H16, 'Июнь 25'!$D$2:D1003, 'Служебный лист 2'!$C$2)</f>
        <v>0</v>
      </c>
      <c r="K16" s="129">
        <f>COUNTIFS('Июнь 25'!$C$2:C1003, H16, 'Июнь 25'!$D$2:D1003, 'Служебный лист 2'!$C$3)</f>
        <v>0</v>
      </c>
      <c r="L16" s="129">
        <f>COUNTIFS('Июнь 25'!$C$2:C1003, H16, 'Июнь 25'!$D$2:D1003, 'Служебный лист 2'!$C$4)</f>
        <v>0</v>
      </c>
    </row>
    <row r="17" spans="1:12">
      <c r="A17" s="129">
        <f>'Служебный лист'!A14:A1003</f>
        <v>0</v>
      </c>
      <c r="H17" s="129" t="s">
        <v>1117</v>
      </c>
      <c r="I17" s="129">
        <f>COUNTIF('Июнь 25'!$C$2:C1003, H17)</f>
        <v>0</v>
      </c>
      <c r="J17" s="129">
        <f>COUNTIFS('Июнь 25'!$C$2:C1003, H17, 'Июнь 25'!$D$2:D1003, 'Служебный лист 2'!$C$2)</f>
        <v>0</v>
      </c>
      <c r="K17" s="129">
        <f>COUNTIFS('Июнь 25'!$C$2:C1003, H17, 'Июнь 25'!$D$2:D1003, 'Служебный лист 2'!$C$3)</f>
        <v>0</v>
      </c>
      <c r="L17" s="129">
        <f>COUNTIFS('Июнь 25'!$C$2:C1003, H17, 'Июнь 25'!$D$2:D1003, 'Служебный лист 2'!$C$4)</f>
        <v>0</v>
      </c>
    </row>
    <row r="18" spans="1:12">
      <c r="C18" s="132" t="s">
        <v>1105</v>
      </c>
      <c r="D18" s="129">
        <f>D9</f>
        <v>49</v>
      </c>
      <c r="H18" s="129" t="s">
        <v>928</v>
      </c>
      <c r="I18" s="129">
        <f>COUNTIF('Июнь 25'!$C$2:C1003, H18)</f>
        <v>2</v>
      </c>
      <c r="J18" s="129">
        <f>COUNTIFS('Июнь 25'!$C$2:C1003, H18, 'Июнь 25'!$D$2:D1003, 'Служебный лист 2'!$C$2)</f>
        <v>2</v>
      </c>
      <c r="K18" s="129">
        <f>COUNTIFS('Июнь 25'!$C$2:C1003, H18, 'Июнь 25'!$D$2:D1003, 'Служебный лист 2'!$C$3)</f>
        <v>0</v>
      </c>
      <c r="L18" s="129">
        <f>COUNTIFS('Июнь 25'!$C$2:C1003, H18, 'Июнь 25'!$D$2:D1003, 'Служебный лист 2'!$C$4)</f>
        <v>0</v>
      </c>
    </row>
    <row r="19" spans="1:12">
      <c r="A19" s="129">
        <f>'Служебный лист'!A15:A1003</f>
        <v>0</v>
      </c>
      <c r="C19" s="132" t="s">
        <v>1106</v>
      </c>
      <c r="D19" s="129">
        <f>E9</f>
        <v>6</v>
      </c>
      <c r="H19" s="129" t="s">
        <v>18</v>
      </c>
      <c r="I19" s="129">
        <f>COUNTIF('Июнь 25'!$C$2:C1003, H19)</f>
        <v>33</v>
      </c>
      <c r="J19" s="129">
        <f>COUNTIFS('Июнь 25'!$C$2:C1003, H19, 'Июнь 25'!$D$2:D1003, 'Служебный лист 2'!$C$2)</f>
        <v>30</v>
      </c>
      <c r="K19" s="129">
        <f>COUNTIFS('Июнь 25'!$C$2:C1003, H19, 'Июнь 25'!$D$2:D1003, 'Служебный лист 2'!$C$3)</f>
        <v>1</v>
      </c>
      <c r="L19" s="129">
        <f>COUNTIFS('Июнь 25'!$C$2:C1003, H19, 'Июнь 25'!$D$2:D1003, 'Служебный лист 2'!$C$4)</f>
        <v>2</v>
      </c>
    </row>
    <row r="20" spans="1:12">
      <c r="C20" s="132" t="s">
        <v>1107</v>
      </c>
      <c r="D20" s="129">
        <f>F9</f>
        <v>2</v>
      </c>
      <c r="H20" s="129" t="s">
        <v>54</v>
      </c>
      <c r="I20" s="129">
        <f>COUNTIF('Июнь 25'!$C$2:C1003, H20)</f>
        <v>3</v>
      </c>
      <c r="J20" s="129">
        <f>COUNTIFS('Июнь 25'!$C$2:C1003, H20, 'Июнь 25'!$D$2:D1003, 'Служебный лист 2'!$C$2)</f>
        <v>3</v>
      </c>
      <c r="K20" s="129">
        <f>COUNTIFS('Июнь 25'!$C$2:C1003, H20, 'Июнь 25'!$D$2:D1003, 'Служебный лист 2'!$C$3)</f>
        <v>0</v>
      </c>
      <c r="L20" s="129">
        <f>COUNTIFS('Июнь 25'!$C$2:C1003, H20, 'Июнь 25'!$D$2:D1003, 'Служебный лист 2'!$C$4)</f>
        <v>0</v>
      </c>
    </row>
    <row r="21" spans="1:12">
      <c r="C21" s="132"/>
      <c r="H21" s="8" t="s">
        <v>308</v>
      </c>
      <c r="I21" s="129">
        <f>COUNTIF('Июнь 25'!$C$2:C1003, H21)</f>
        <v>0</v>
      </c>
      <c r="J21" s="129">
        <f>COUNTIFS('Июнь 25'!$C$2:C1003, H21, 'Июнь 25'!$D$2:D1003, 'Служебный лист 2'!$C$2)</f>
        <v>0</v>
      </c>
      <c r="K21" s="129">
        <f>COUNTIFS('Июнь 25'!$C$2:C1003, H21, 'Июнь 25'!$D$2:D1003, 'Служебный лист 2'!$C$3)</f>
        <v>0</v>
      </c>
      <c r="L21" s="129">
        <f>COUNTIFS('Июнь 25'!$C$2:C1003, H21, 'Июнь 25'!$D$2:D1003, 'Служебный лист 2'!$C$4)</f>
        <v>0</v>
      </c>
    </row>
    <row r="22" spans="1:12">
      <c r="C22" s="132"/>
      <c r="H22" s="8" t="s">
        <v>68</v>
      </c>
      <c r="I22" s="129">
        <f>COUNTIF('Июнь 25'!$C$2:C1003, H22)</f>
        <v>0</v>
      </c>
      <c r="J22" s="129">
        <f>COUNTIFS('Июнь 25'!$C$2:C1003, H22, 'Июнь 25'!$D$2:D1003, 'Служебный лист 2'!$C$2)</f>
        <v>0</v>
      </c>
      <c r="K22" s="129">
        <f>COUNTIFS('Июнь 25'!$C$2:C1003, H22, 'Июнь 25'!$D$2:D1003, 'Служебный лист 2'!$C$3)</f>
        <v>0</v>
      </c>
      <c r="L22" s="129">
        <f>COUNTIFS('Июнь 25'!$C$2:C1003, H22, 'Июнь 25'!$D$2:D1003, 'Служебный лист 2'!$C$4)</f>
        <v>0</v>
      </c>
    </row>
    <row r="23" spans="1:12">
      <c r="C23" s="132"/>
      <c r="H23" s="131" t="s">
        <v>1113</v>
      </c>
      <c r="I23" s="129">
        <f t="shared" ref="I23:K23" si="2">SUM(I3:I22)</f>
        <v>57</v>
      </c>
      <c r="J23" s="129">
        <f t="shared" si="2"/>
        <v>49</v>
      </c>
      <c r="K23" s="129">
        <f t="shared" si="2"/>
        <v>6</v>
      </c>
      <c r="L23" s="129">
        <f>SUM(L2:L22)</f>
        <v>2</v>
      </c>
    </row>
    <row r="25" spans="1:12">
      <c r="H25" s="129">
        <f>'Служебный лист'!B19:B1003</f>
        <v>0</v>
      </c>
    </row>
    <row r="26" spans="1:12">
      <c r="H26" s="129">
        <f>'Служебный лист'!B20:B1003</f>
        <v>0</v>
      </c>
    </row>
    <row r="27" spans="1:12">
      <c r="H27" s="129">
        <f>'Служебный лист'!B21:B1003</f>
        <v>0</v>
      </c>
    </row>
    <row r="28" spans="1:12">
      <c r="H28" s="129">
        <f>'Служебный лист'!B22:B1003</f>
        <v>0</v>
      </c>
    </row>
    <row r="29" spans="1:12">
      <c r="H29" s="129">
        <f>'Служебный лист'!B23:B1003</f>
        <v>0</v>
      </c>
    </row>
    <row r="30" spans="1:12">
      <c r="H30" s="129">
        <f>'Служебный лист'!B24:B1003</f>
        <v>0</v>
      </c>
    </row>
    <row r="31" spans="1:12">
      <c r="H31" s="129">
        <f>'Служебный лист'!B25:B1003</f>
        <v>0</v>
      </c>
    </row>
    <row r="32" spans="1:12">
      <c r="H32" s="129">
        <f>'Служебный лист'!B26:B1003</f>
        <v>0</v>
      </c>
    </row>
    <row r="33" spans="1:32">
      <c r="H33" s="129">
        <f>'Служебный лист'!B27:B1003</f>
        <v>0</v>
      </c>
    </row>
    <row r="34" spans="1:32">
      <c r="H34" s="129">
        <f>'Служебный лист'!B28:B1003</f>
        <v>0</v>
      </c>
    </row>
    <row r="35" spans="1:32">
      <c r="H35" s="129">
        <f>'Служебный лист'!B29:B1003</f>
        <v>0</v>
      </c>
    </row>
    <row r="44" spans="1:32">
      <c r="A44" s="279" t="s">
        <v>1118</v>
      </c>
      <c r="B44" s="278"/>
    </row>
    <row r="46" spans="1:32">
      <c r="A46" s="185" t="s">
        <v>1102</v>
      </c>
      <c r="B46" s="186">
        <v>45597</v>
      </c>
      <c r="C46" s="186">
        <v>45598</v>
      </c>
      <c r="D46" s="186">
        <v>45599</v>
      </c>
      <c r="E46" s="186">
        <v>45600</v>
      </c>
      <c r="F46" s="186">
        <v>45601</v>
      </c>
      <c r="G46" s="186">
        <v>45602</v>
      </c>
      <c r="H46" s="186">
        <v>45603</v>
      </c>
      <c r="I46" s="186">
        <v>45604</v>
      </c>
      <c r="J46" s="186">
        <v>45605</v>
      </c>
      <c r="K46" s="186">
        <v>45606</v>
      </c>
      <c r="L46" s="186">
        <v>45607</v>
      </c>
      <c r="M46" s="186">
        <v>45608</v>
      </c>
      <c r="N46" s="186">
        <v>45609</v>
      </c>
      <c r="O46" s="186">
        <v>45610</v>
      </c>
      <c r="P46" s="186">
        <v>45611</v>
      </c>
      <c r="Q46" s="186">
        <v>45612</v>
      </c>
      <c r="R46" s="186">
        <v>45613</v>
      </c>
      <c r="S46" s="186">
        <v>45614</v>
      </c>
      <c r="T46" s="186">
        <v>45615</v>
      </c>
      <c r="U46" s="186">
        <v>45616</v>
      </c>
      <c r="V46" s="186">
        <v>45617</v>
      </c>
      <c r="W46" s="186">
        <v>45618</v>
      </c>
      <c r="X46" s="186">
        <v>45619</v>
      </c>
      <c r="Y46" s="186">
        <v>45620</v>
      </c>
      <c r="Z46" s="186">
        <v>45621</v>
      </c>
      <c r="AA46" s="186">
        <v>45622</v>
      </c>
      <c r="AB46" s="186">
        <v>45623</v>
      </c>
      <c r="AC46" s="186">
        <v>45624</v>
      </c>
      <c r="AD46" s="186">
        <v>45625</v>
      </c>
      <c r="AE46" s="186">
        <v>45626</v>
      </c>
      <c r="AF46" s="186">
        <v>45657</v>
      </c>
    </row>
    <row r="47" spans="1:32">
      <c r="A47" s="129" t="s">
        <v>2020</v>
      </c>
    </row>
    <row r="48" spans="1:32">
      <c r="A48" s="129" t="s">
        <v>2021</v>
      </c>
      <c r="E48" s="135"/>
      <c r="I48" s="135"/>
      <c r="L48" s="135"/>
      <c r="M48" s="135"/>
      <c r="O48" s="135"/>
      <c r="U48" s="135"/>
      <c r="V48" s="135"/>
    </row>
    <row r="49" spans="1:21">
      <c r="A49" s="129" t="s">
        <v>1271</v>
      </c>
    </row>
    <row r="50" spans="1:21">
      <c r="A50" s="129" t="s">
        <v>2022</v>
      </c>
      <c r="S50" s="136"/>
      <c r="T50" s="136"/>
      <c r="U50" s="136"/>
    </row>
    <row r="51" spans="1:21">
      <c r="A51" s="129" t="s">
        <v>1774</v>
      </c>
    </row>
  </sheetData>
  <mergeCells count="3">
    <mergeCell ref="A1:F1"/>
    <mergeCell ref="H1:L1"/>
    <mergeCell ref="A44:B44"/>
  </mergeCells>
  <conditionalFormatting sqref="L3:L24">
    <cfRule type="cellIs" dxfId="29" priority="1" operator="greaterThanOrEqual">
      <formula>1</formula>
    </cfRule>
  </conditionalFormatting>
  <conditionalFormatting sqref="F3:F15">
    <cfRule type="cellIs" dxfId="28" priority="2" operator="greaterThanOrEqual">
      <formula>1</formula>
    </cfRule>
  </conditionalFormatting>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F51"/>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78</v>
      </c>
      <c r="B3" s="184">
        <f>COUNTIF('Май 25'!$B$2:B1003, A3)</f>
        <v>201</v>
      </c>
      <c r="C3" s="129">
        <f>SUM(B47:AE47)</f>
        <v>0</v>
      </c>
      <c r="D3" s="129">
        <f>COUNTIFS('Май 25'!$B$2:B1003, A3, 'Май 25'!$D$2:D1003, 'Служебный лист 2'!$C$2)</f>
        <v>1</v>
      </c>
      <c r="E3" s="129">
        <f>COUNTIFS('Май 25'!$B$2:B1003, A3, 'Май 25'!$D$2:D1003, 'Служебный лист 2'!$C$3)</f>
        <v>0</v>
      </c>
      <c r="F3" s="129">
        <f>COUNTIFS('Май 25'!$B$2:B1003, A3, 'Май 25'!$D$2:D1003, 'Служебный лист 2'!$C$4)</f>
        <v>0</v>
      </c>
      <c r="H3" s="129" t="s">
        <v>75</v>
      </c>
      <c r="I3" s="129">
        <f>COUNTIF('Май 25'!$C$2:C1003, H3)</f>
        <v>0</v>
      </c>
      <c r="J3" s="129">
        <f>COUNTIFS('Май 25'!$C$2:C1003, H3, 'Май 25'!$D$2:D1003, 'Служебный лист 2'!$C$2)</f>
        <v>0</v>
      </c>
      <c r="K3" s="129">
        <f>COUNTIFS('Май 25'!$C$2:C1003, H3, 'Май 25'!$D$2:D1003, 'Служебный лист 2'!$C$3)</f>
        <v>0</v>
      </c>
      <c r="L3" s="129">
        <f>COUNTIFS('Май 25'!$C$2:C1003, H3, 'Май 25'!$D$2:D1003, 'Служебный лист 2'!$C$4)</f>
        <v>0</v>
      </c>
    </row>
    <row r="4" spans="1:32">
      <c r="A4" s="129" t="s">
        <v>522</v>
      </c>
      <c r="B4" s="184">
        <f>COUNTIF('Май 25'!$B$2:B1003, A4)</f>
        <v>66</v>
      </c>
      <c r="C4" s="129">
        <f t="shared" ref="C4:C8" si="0">SUM(B49:AE49)</f>
        <v>0</v>
      </c>
      <c r="D4" s="129">
        <f>COUNTIFS('Май 25'!$B$2:B1003, A4, 'Май 25'!$D$2:D1003, 'Служебный лист 2'!$C$2)</f>
        <v>1</v>
      </c>
      <c r="E4" s="129">
        <f>COUNTIFS('Май 25'!$B$2:B1003, A4, 'Май 25'!$D$2:D1003, 'Служебный лист 2'!$C$3)</f>
        <v>0</v>
      </c>
      <c r="F4" s="129">
        <f>COUNTIFS('Май 25'!$B$2:B1003, A4, 'Май 25'!$D$2:D1003, 'Служебный лист 2'!$C$4)</f>
        <v>0</v>
      </c>
      <c r="H4" s="129" t="s">
        <v>44</v>
      </c>
      <c r="I4" s="129">
        <f>COUNTIF('Май 25'!$C$2:C1003, H4)</f>
        <v>0</v>
      </c>
      <c r="J4" s="129">
        <f>COUNTIFS('Май 25'!$C$2:C1003, H4, 'Май 25'!$D$2:D1003, 'Служебный лист 2'!$C$2)</f>
        <v>0</v>
      </c>
      <c r="K4" s="129">
        <f>COUNTIFS('Май 25'!$C$2:C1003, H4, 'Май 25'!$D$2:D1003, 'Служебный лист 2'!$C$3)</f>
        <v>0</v>
      </c>
      <c r="L4" s="129">
        <f>COUNTIFS('Май 25'!$C$2:C1003, H4, 'Май 25'!$D$2:D1003, 'Служебный лист 2'!$C$4)</f>
        <v>0</v>
      </c>
    </row>
    <row r="5" spans="1:32">
      <c r="A5" s="129" t="s">
        <v>640</v>
      </c>
      <c r="B5" s="184">
        <f>COUNTIF('Май 25'!$B$2:B1003, A5)</f>
        <v>115</v>
      </c>
      <c r="C5" s="129">
        <f t="shared" si="0"/>
        <v>0</v>
      </c>
      <c r="D5" s="129">
        <f>COUNTIFS('Май 25'!$B$2:B1003, A5, 'Май 25'!$D$2:D1003, 'Служебный лист 2'!$C$2)</f>
        <v>12</v>
      </c>
      <c r="E5" s="129">
        <f>COUNTIFS('Май 25'!$B$2:B1003, A5, 'Май 25'!$D$2:D1003, 'Служебный лист 2'!$C$3)</f>
        <v>0</v>
      </c>
      <c r="F5" s="129">
        <f>COUNTIFS('Май 25'!$B$2:B1003, A5, 'Май 25'!$D$2:D1003, 'Служебный лист 2'!$C$4)</f>
        <v>0</v>
      </c>
      <c r="H5" s="129" t="s">
        <v>541</v>
      </c>
      <c r="I5" s="129">
        <f>COUNTIF('Май 25'!$C$2:C1003, H5)</f>
        <v>0</v>
      </c>
      <c r="J5" s="129">
        <f>COUNTIFS('Май 25'!$C$2:C1003, H5, 'Май 25'!$D$2:D1003, 'Служебный лист 2'!$C$2)</f>
        <v>0</v>
      </c>
      <c r="K5" s="129">
        <f>COUNTIFS('Май 25'!$C$2:C1003, H5, 'Май 25'!$D$2:D1003, 'Служебный лист 2'!$C$3)</f>
        <v>0</v>
      </c>
      <c r="L5" s="129">
        <f>COUNTIFS('Май 25'!$C$2:C1003, H5, 'Май 25'!$D$2:D1003, 'Служебный лист 2'!$C$4)</f>
        <v>0</v>
      </c>
    </row>
    <row r="6" spans="1:32">
      <c r="A6" s="129" t="s">
        <v>1119</v>
      </c>
      <c r="B6" s="184">
        <f>COUNTIF('Май 25'!$B$2:B1003, A6)</f>
        <v>12</v>
      </c>
      <c r="C6" s="129">
        <f t="shared" si="0"/>
        <v>0</v>
      </c>
      <c r="D6" s="129">
        <f>COUNTIFS('Май 25'!$B$2:B1003, A6, 'Май 25'!$D$2:D1003, 'Служебный лист 2'!$C$2)</f>
        <v>1</v>
      </c>
      <c r="E6" s="129">
        <f>COUNTIFS('Май 25'!$B$2:B1003, A6, 'Май 25'!$D$2:D1003, 'Служебный лист 2'!$C$3)</f>
        <v>0</v>
      </c>
      <c r="F6" s="129">
        <f>COUNTIFS('Май 25'!$B$2:B1003, A6, 'Май 25'!$D$2:D1003, 'Служебный лист 2'!$C$4)</f>
        <v>0</v>
      </c>
      <c r="H6" s="129" t="s">
        <v>102</v>
      </c>
      <c r="I6" s="129">
        <f>COUNTIF('Май 25'!$C$2:C1003, H6)</f>
        <v>0</v>
      </c>
      <c r="J6" s="129">
        <f>COUNTIFS('Май 25'!$C$2:C1003, H6, 'Май 25'!$D$2:D1003, 'Служебный лист 2'!$C$2)</f>
        <v>0</v>
      </c>
      <c r="K6" s="129">
        <f>COUNTIFS('Май 25'!$C$2:C1003, H6, 'Май 25'!$D$2:D1003, 'Служебный лист 2'!$C$3)</f>
        <v>0</v>
      </c>
      <c r="L6" s="129">
        <f>COUNTIFS('Май 25'!$C$2:C1003, H6, 'Май 25'!$D$2:D1003, 'Служебный лист 2'!$C$4)</f>
        <v>0</v>
      </c>
    </row>
    <row r="7" spans="1:32">
      <c r="A7" s="129" t="s">
        <v>632</v>
      </c>
      <c r="B7" s="184">
        <f>COUNTIF('Май 25'!$B$2:B1003, A7)</f>
        <v>0</v>
      </c>
      <c r="C7" s="129">
        <f t="shared" si="0"/>
        <v>0</v>
      </c>
      <c r="D7" s="129">
        <f>COUNTIFS('Май 25'!$B$2:B1003, A7, 'Май 25'!$D$2:D1003, 'Служебный лист 2'!$C$2)</f>
        <v>0</v>
      </c>
      <c r="E7" s="129">
        <f>COUNTIFS('Май 25'!$B$2:B1003, A7, 'Май 25'!$D$2:D1003, 'Служебный лист 2'!$C$3)</f>
        <v>0</v>
      </c>
      <c r="F7" s="129">
        <f>COUNTIFS('Май 25'!$B$2:B1003, A7, 'Май 25'!$D$2:D1003, 'Служебный лист 2'!$C$4)</f>
        <v>0</v>
      </c>
      <c r="H7" s="129" t="s">
        <v>638</v>
      </c>
      <c r="I7" s="129">
        <f>COUNTIF('Май 25'!$C$2:C1003, H7)</f>
        <v>0</v>
      </c>
      <c r="J7" s="129">
        <f>COUNTIFS('Май 25'!$C$2:C1003, H7, 'Май 25'!$D$2:D1003, 'Служебный лист 2'!$C$2)</f>
        <v>0</v>
      </c>
      <c r="K7" s="129">
        <f>COUNTIFS('Май 25'!$C$2:C1003, H7, 'Май 25'!$D$2:D1003, 'Служебный лист 2'!$C$3)</f>
        <v>0</v>
      </c>
      <c r="L7" s="129">
        <f>COUNTIFS('Май 25'!$C$2:C1003, H7, 'Май 25'!$D$2:D1003, 'Служебный лист 2'!$C$4)</f>
        <v>0</v>
      </c>
    </row>
    <row r="8" spans="1:32">
      <c r="A8" s="129" t="s">
        <v>783</v>
      </c>
      <c r="B8" s="184">
        <f>COUNTIF('Май 25'!$B$2:B1003, A8)</f>
        <v>40</v>
      </c>
      <c r="C8" s="129">
        <f t="shared" si="0"/>
        <v>0</v>
      </c>
      <c r="D8" s="129">
        <f>COUNTIFS('Май 25'!$B$2:B1003, A8, 'Май 25'!$D$2:D1003, 'Служебный лист 2'!$C$2)</f>
        <v>1</v>
      </c>
      <c r="E8" s="129">
        <f>COUNTIFS('Май 25'!$B$2:B1003, A8, 'Май 25'!$D$2:D1003, 'Служебный лист 2'!$C$3)</f>
        <v>1</v>
      </c>
      <c r="F8" s="129">
        <f>COUNTIFS('Май 25'!$B$2:B1003, A8, 'Май 25'!$D$2:D1003, 'Служебный лист 2'!$C$4)</f>
        <v>0</v>
      </c>
      <c r="H8" s="129" t="s">
        <v>1112</v>
      </c>
      <c r="I8" s="129">
        <f>COUNTIF('Май 25'!$C$2:C1003, H8)</f>
        <v>0</v>
      </c>
      <c r="J8" s="129">
        <f>COUNTIFS('Май 25'!$C$2:C1003, H8, 'Май 25'!$D$2:D1003, 'Служебный лист 2'!$C$2)</f>
        <v>0</v>
      </c>
      <c r="K8" s="129">
        <f>COUNTIFS('Май 25'!$C$2:C1003, H8, 'Май 25'!$D$2:D1003, 'Служебный лист 2'!$C$3)</f>
        <v>0</v>
      </c>
      <c r="L8" s="129">
        <f>COUNTIFS('Май 25'!$C$2:C1003, H8, 'Май 25'!$D$2:D1003, 'Служебный лист 2'!$C$4)</f>
        <v>0</v>
      </c>
    </row>
    <row r="9" spans="1:32">
      <c r="A9" s="131" t="s">
        <v>1113</v>
      </c>
      <c r="B9" s="1">
        <f>SUM(B3:B8)</f>
        <v>434</v>
      </c>
      <c r="C9" s="1">
        <f>SUM(C3:C7)</f>
        <v>0</v>
      </c>
      <c r="D9" s="1">
        <f t="shared" ref="D9:F9" si="1">SUM(D3:D8)</f>
        <v>16</v>
      </c>
      <c r="E9" s="1">
        <f t="shared" si="1"/>
        <v>1</v>
      </c>
      <c r="F9" s="1">
        <f t="shared" si="1"/>
        <v>0</v>
      </c>
      <c r="H9" s="129" t="s">
        <v>399</v>
      </c>
      <c r="I9" s="129">
        <f>COUNTIF('Май 25'!$C$2:C1003, H9)</f>
        <v>1</v>
      </c>
      <c r="J9" s="129">
        <f>COUNTIFS('Май 25'!$C$2:C1003, H9, 'Май 25'!$D$2:D1003, 'Служебный лист 2'!$C$2)</f>
        <v>1</v>
      </c>
      <c r="K9" s="129">
        <f>COUNTIFS('Май 25'!$C$2:C1003, H9, 'Май 25'!$D$2:D1003, 'Служебный лист 2'!$C$3)</f>
        <v>0</v>
      </c>
      <c r="L9" s="129">
        <f>COUNTIFS('Май 25'!$C$2:C1003, H9, 'Май 25'!$D$2:D1003, 'Служебный лист 2'!$C$4)</f>
        <v>0</v>
      </c>
    </row>
    <row r="10" spans="1:32">
      <c r="H10" s="129" t="s">
        <v>41</v>
      </c>
      <c r="I10" s="129">
        <f>COUNTIF('Май 25'!$C$2:C1003, H10)</f>
        <v>2</v>
      </c>
      <c r="J10" s="129">
        <f>COUNTIFS('Май 25'!$C$2:C1003, H10, 'Май 25'!$D$2:D1003, 'Служебный лист 2'!$C$2)</f>
        <v>2</v>
      </c>
      <c r="K10" s="129">
        <f>COUNTIFS('Май 25'!$C$2:C1003, H10, 'Май 25'!$D$2:D1003, 'Служебный лист 2'!$C$3)</f>
        <v>0</v>
      </c>
      <c r="L10" s="129">
        <f>COUNTIFS('Май 25'!$C$2:C1003, H10, 'Май 25'!$D$2:D1003, 'Служебный лист 2'!$C$4)</f>
        <v>0</v>
      </c>
    </row>
    <row r="11" spans="1:32">
      <c r="H11" s="129" t="s">
        <v>355</v>
      </c>
      <c r="I11" s="129">
        <f>COUNTIF('Май 25'!$C$2:C1003, H11)</f>
        <v>0</v>
      </c>
      <c r="J11" s="129">
        <f>COUNTIFS('Май 25'!$C$2:C1003, H11, 'Май 25'!$D$2:D1003, 'Служебный лист 2'!$C$2)</f>
        <v>0</v>
      </c>
      <c r="K11" s="129">
        <f>COUNTIFS('Май 25'!$C$2:C1003, H11, 'Май 25'!$D$2:D1003, 'Служебный лист 2'!$C$3)</f>
        <v>0</v>
      </c>
      <c r="L11" s="129">
        <f>COUNTIFS('Май 25'!$C$2:C1003, H11, 'Май 25'!$D$2:D1003, 'Служебный лист 2'!$C$4)</f>
        <v>0</v>
      </c>
    </row>
    <row r="12" spans="1:32">
      <c r="H12" s="129" t="s">
        <v>154</v>
      </c>
      <c r="I12" s="129">
        <f>COUNTIF('Май 25'!$C$2:C1003, H12)</f>
        <v>0</v>
      </c>
      <c r="J12" s="129">
        <f>COUNTIFS('Май 25'!$C$2:C1003, H12, 'Май 25'!$D$2:D1003, 'Служебный лист 2'!$C$2)</f>
        <v>0</v>
      </c>
      <c r="K12" s="129">
        <f>COUNTIFS('Май 25'!$C$2:C1003, H12, 'Май 25'!$D$2:D1003, 'Служебный лист 2'!$C$3)</f>
        <v>0</v>
      </c>
      <c r="L12" s="129">
        <f>COUNTIFS('Май 25'!$C$2:C1003, H12, 'Май 25'!$D$2:D1003, 'Служебный лист 2'!$C$4)</f>
        <v>0</v>
      </c>
    </row>
    <row r="13" spans="1:32">
      <c r="H13" s="129" t="s">
        <v>1114</v>
      </c>
      <c r="I13" s="129">
        <f>COUNTIF('Май 25'!$C$2:C1003, H13)</f>
        <v>0</v>
      </c>
      <c r="J13" s="129">
        <f>COUNTIFS('Май 25'!$C$2:C1003, H13, 'Май 25'!$D$2:D1003, 'Служебный лист 2'!$C$2)</f>
        <v>0</v>
      </c>
      <c r="K13" s="129">
        <f>COUNTIFS('Май 25'!$C$2:C1003, H13, 'Май 25'!$D$2:D1003, 'Служебный лист 2'!$C$3)</f>
        <v>0</v>
      </c>
      <c r="L13" s="129">
        <f>COUNTIFS('Май 25'!$C$2:C1003, H13, 'Май 25'!$D$2:D1003, 'Служебный лист 2'!$C$4)</f>
        <v>0</v>
      </c>
    </row>
    <row r="14" spans="1:32">
      <c r="H14" s="129" t="s">
        <v>224</v>
      </c>
      <c r="I14" s="129">
        <f>COUNTIF('Май 25'!$C$2:C1003, H14)</f>
        <v>0</v>
      </c>
      <c r="J14" s="129">
        <f>COUNTIFS('Май 25'!$C$2:C1003, H14, 'Май 25'!$D$2:D1003, 'Служебный лист 2'!$C$2)</f>
        <v>0</v>
      </c>
      <c r="K14" s="129">
        <f>COUNTIFS('Май 25'!$C$2:C1003, H14, 'Май 25'!$D$2:D1003, 'Служебный лист 2'!$C$3)</f>
        <v>0</v>
      </c>
      <c r="L14" s="129">
        <f>COUNTIFS('Май 25'!$C$2:C1003, H14, 'Май 25'!$D$2:D1003, 'Служебный лист 2'!$C$4)</f>
        <v>0</v>
      </c>
    </row>
    <row r="15" spans="1:32">
      <c r="H15" s="129" t="s">
        <v>1115</v>
      </c>
      <c r="I15" s="129">
        <f>COUNTIF('Май 25'!$C$2:C1003, H15)</f>
        <v>0</v>
      </c>
      <c r="J15" s="129">
        <f>COUNTIFS('Май 25'!$C$2:C1003, H15, 'Май 25'!$D$2:D1003, 'Служебный лист 2'!$C$2)</f>
        <v>0</v>
      </c>
      <c r="K15" s="129">
        <f>COUNTIFS('Май 25'!$C$2:C1003, H15, 'Май 25'!$D$2:D1003, 'Служебный лист 2'!$C$3)</f>
        <v>0</v>
      </c>
      <c r="L15" s="129">
        <f>COUNTIFS('Май 25'!$C$2:C1003, H15, 'Май 25'!$D$2:D1003, 'Служебный лист 2'!$C$4)</f>
        <v>0</v>
      </c>
    </row>
    <row r="16" spans="1:32">
      <c r="A16" s="129">
        <f>'Служебный лист'!A13:A1003</f>
        <v>0</v>
      </c>
      <c r="H16" s="129" t="s">
        <v>1116</v>
      </c>
      <c r="I16" s="129">
        <f>COUNTIF('Май 25'!$C$2:C1003, H16)</f>
        <v>0</v>
      </c>
      <c r="J16" s="129">
        <f>COUNTIFS('Май 25'!$C$2:C1003, H16, 'Май 25'!$D$2:D1003, 'Служебный лист 2'!$C$2)</f>
        <v>0</v>
      </c>
      <c r="K16" s="129">
        <f>COUNTIFS('Май 25'!$C$2:C1003, H16, 'Май 25'!$D$2:D1003, 'Служебный лист 2'!$C$3)</f>
        <v>0</v>
      </c>
      <c r="L16" s="129">
        <f>COUNTIFS('Май 25'!$C$2:C1003, H16, 'Май 25'!$D$2:D1003, 'Служебный лист 2'!$C$4)</f>
        <v>0</v>
      </c>
    </row>
    <row r="17" spans="1:12">
      <c r="A17" s="129">
        <f>'Служебный лист'!A14:A1003</f>
        <v>0</v>
      </c>
      <c r="H17" s="129" t="s">
        <v>1117</v>
      </c>
      <c r="I17" s="129">
        <f>COUNTIF('Май 25'!$C$2:C1003, H17)</f>
        <v>0</v>
      </c>
      <c r="J17" s="129">
        <f>COUNTIFS('Май 25'!$C$2:C1003, H17, 'Май 25'!$D$2:D1003, 'Служебный лист 2'!$C$2)</f>
        <v>0</v>
      </c>
      <c r="K17" s="129">
        <f>COUNTIFS('Май 25'!$C$2:C1003, H17, 'Май 25'!$D$2:D1003, 'Служебный лист 2'!$C$3)</f>
        <v>0</v>
      </c>
      <c r="L17" s="129">
        <f>COUNTIFS('Май 25'!$C$2:C1003, H17, 'Май 25'!$D$2:D1003, 'Служебный лист 2'!$C$4)</f>
        <v>0</v>
      </c>
    </row>
    <row r="18" spans="1:12">
      <c r="C18" s="132" t="s">
        <v>1105</v>
      </c>
      <c r="D18" s="129">
        <f>D9</f>
        <v>16</v>
      </c>
      <c r="H18" s="129" t="s">
        <v>928</v>
      </c>
      <c r="I18" s="129">
        <f>COUNTIF('Май 25'!$C$2:C1003, H18)</f>
        <v>0</v>
      </c>
      <c r="J18" s="129">
        <f>COUNTIFS('Май 25'!$C$2:C1003, H18, 'Май 25'!$D$2:D1003, 'Служебный лист 2'!$C$2)</f>
        <v>0</v>
      </c>
      <c r="K18" s="129">
        <f>COUNTIFS('Май 25'!$C$2:C1003, H18, 'Май 25'!$D$2:D1003, 'Служебный лист 2'!$C$3)</f>
        <v>0</v>
      </c>
      <c r="L18" s="129">
        <f>COUNTIFS('Май 25'!$C$2:C1003, H18, 'Май 25'!$D$2:D1003, 'Служебный лист 2'!$C$4)</f>
        <v>0</v>
      </c>
    </row>
    <row r="19" spans="1:12">
      <c r="A19" s="129">
        <f>'Служебный лист'!A15:A1003</f>
        <v>0</v>
      </c>
      <c r="C19" s="132" t="s">
        <v>1106</v>
      </c>
      <c r="D19" s="129">
        <f>E9</f>
        <v>1</v>
      </c>
      <c r="H19" s="129" t="s">
        <v>18</v>
      </c>
      <c r="I19" s="129">
        <f>COUNTIF('Май 25'!$C$2:C1003, H19)</f>
        <v>8</v>
      </c>
      <c r="J19" s="129">
        <f>COUNTIFS('Май 25'!$C$2:C1003, H19, 'Май 25'!$D$2:D1003, 'Служебный лист 2'!$C$2)</f>
        <v>7</v>
      </c>
      <c r="K19" s="129">
        <f>COUNTIFS('Май 25'!$C$2:C1003, H19, 'Май 25'!$D$2:D1003, 'Служебный лист 2'!$C$3)</f>
        <v>1</v>
      </c>
      <c r="L19" s="129">
        <f>COUNTIFS('Май 25'!$C$2:C1003, H19, 'Май 25'!$D$2:D1003, 'Служебный лист 2'!$C$4)</f>
        <v>0</v>
      </c>
    </row>
    <row r="20" spans="1:12">
      <c r="C20" s="132" t="s">
        <v>1107</v>
      </c>
      <c r="D20" s="129">
        <f>F9</f>
        <v>0</v>
      </c>
      <c r="H20" s="129" t="s">
        <v>54</v>
      </c>
      <c r="I20" s="129">
        <f>COUNTIF('Май 25'!$C$2:C1003, H20)</f>
        <v>5</v>
      </c>
      <c r="J20" s="129">
        <f>COUNTIFS('Май 25'!$C$2:C1003, H20, 'Май 25'!$D$2:D1003, 'Служебный лист 2'!$C$2)</f>
        <v>5</v>
      </c>
      <c r="K20" s="129">
        <f>COUNTIFS('Май 25'!$C$2:C1003, H20, 'Май 25'!$D$2:D1003, 'Служебный лист 2'!$C$3)</f>
        <v>0</v>
      </c>
      <c r="L20" s="129">
        <f>COUNTIFS('Май 25'!$C$2:C1003, H20, 'Май 25'!$D$2:D1003, 'Служебный лист 2'!$C$4)</f>
        <v>0</v>
      </c>
    </row>
    <row r="21" spans="1:12">
      <c r="C21" s="132"/>
      <c r="H21" s="8" t="s">
        <v>308</v>
      </c>
      <c r="I21" s="129">
        <f>COUNTIF('Май 25'!$C$2:C1003, H21)</f>
        <v>0</v>
      </c>
      <c r="J21" s="129">
        <f>COUNTIFS('Май 25'!$C$2:C1003, H21, 'Май 25'!$D$2:D1003, 'Служебный лист 2'!$C$2)</f>
        <v>0</v>
      </c>
      <c r="K21" s="129">
        <f>COUNTIFS('Май 25'!$C$2:C1003, H21, 'Май 25'!$D$2:D1003, 'Служебный лист 2'!$C$3)</f>
        <v>0</v>
      </c>
      <c r="L21" s="129">
        <f>COUNTIFS('Май 25'!$C$2:C1003, H21, 'Май 25'!$D$2:D1003, 'Служебный лист 2'!$C$4)</f>
        <v>0</v>
      </c>
    </row>
    <row r="22" spans="1:12">
      <c r="C22" s="132"/>
      <c r="H22" s="8" t="s">
        <v>68</v>
      </c>
      <c r="I22" s="129">
        <f>COUNTIF('Май 25'!$C$2:C1003, H22)</f>
        <v>1</v>
      </c>
      <c r="J22" s="129">
        <f>COUNTIFS('Май 25'!$C$2:C1003, H22, 'Май 25'!$D$2:D1003, 'Служебный лист 2'!$C$2)</f>
        <v>1</v>
      </c>
      <c r="K22" s="129">
        <f>COUNTIFS('Май 25'!$C$2:C1003, H22, 'Май 25'!$D$2:D1003, 'Служебный лист 2'!$C$3)</f>
        <v>0</v>
      </c>
      <c r="L22" s="129">
        <f>COUNTIFS('Май 25'!$C$2:C1003, H22, 'Май 25'!$D$2:D1003, 'Служебный лист 2'!$C$4)</f>
        <v>0</v>
      </c>
    </row>
    <row r="23" spans="1:12">
      <c r="C23" s="132"/>
      <c r="H23" s="131" t="s">
        <v>1113</v>
      </c>
      <c r="I23" s="129">
        <f t="shared" ref="I23:K23" si="2">SUM(I3:I22)</f>
        <v>17</v>
      </c>
      <c r="J23" s="129">
        <f t="shared" si="2"/>
        <v>16</v>
      </c>
      <c r="K23" s="129">
        <f t="shared" si="2"/>
        <v>1</v>
      </c>
      <c r="L23" s="129">
        <f>SUM(L2:L22)</f>
        <v>0</v>
      </c>
    </row>
    <row r="25" spans="1:12">
      <c r="H25" s="129">
        <f>'Служебный лист'!B19:B1003</f>
        <v>0</v>
      </c>
    </row>
    <row r="26" spans="1:12">
      <c r="H26" s="129">
        <f>'Служебный лист'!B20:B1003</f>
        <v>0</v>
      </c>
    </row>
    <row r="27" spans="1:12">
      <c r="H27" s="129">
        <f>'Служебный лист'!B21:B1003</f>
        <v>0</v>
      </c>
    </row>
    <row r="28" spans="1:12">
      <c r="H28" s="129">
        <f>'Служебный лист'!B22:B1003</f>
        <v>0</v>
      </c>
    </row>
    <row r="29" spans="1:12">
      <c r="H29" s="129">
        <f>'Служебный лист'!B23:B1003</f>
        <v>0</v>
      </c>
    </row>
    <row r="30" spans="1:12">
      <c r="H30" s="129">
        <f>'Служебный лист'!B24:B1003</f>
        <v>0</v>
      </c>
    </row>
    <row r="31" spans="1:12">
      <c r="H31" s="129">
        <f>'Служебный лист'!B25:B1003</f>
        <v>0</v>
      </c>
    </row>
    <row r="32" spans="1:12">
      <c r="H32" s="129">
        <f>'Служебный лист'!B26:B1003</f>
        <v>0</v>
      </c>
    </row>
    <row r="33" spans="1:32">
      <c r="H33" s="129">
        <f>'Служебный лист'!B27:B1003</f>
        <v>0</v>
      </c>
    </row>
    <row r="34" spans="1:32">
      <c r="H34" s="129">
        <f>'Служебный лист'!B28:B1003</f>
        <v>0</v>
      </c>
    </row>
    <row r="35" spans="1:32">
      <c r="H35" s="129">
        <f>'Служебный лист'!B29:B1003</f>
        <v>0</v>
      </c>
    </row>
    <row r="44" spans="1:32">
      <c r="A44" s="279" t="s">
        <v>1118</v>
      </c>
      <c r="B44" s="278"/>
    </row>
    <row r="46" spans="1:32">
      <c r="A46" s="185" t="s">
        <v>1102</v>
      </c>
      <c r="B46" s="186">
        <v>45597</v>
      </c>
      <c r="C46" s="186">
        <v>45598</v>
      </c>
      <c r="D46" s="186">
        <v>45599</v>
      </c>
      <c r="E46" s="186">
        <v>45600</v>
      </c>
      <c r="F46" s="186">
        <v>45601</v>
      </c>
      <c r="G46" s="186">
        <v>45602</v>
      </c>
      <c r="H46" s="186">
        <v>45603</v>
      </c>
      <c r="I46" s="186">
        <v>45604</v>
      </c>
      <c r="J46" s="186">
        <v>45605</v>
      </c>
      <c r="K46" s="186">
        <v>45606</v>
      </c>
      <c r="L46" s="186">
        <v>45607</v>
      </c>
      <c r="M46" s="186">
        <v>45608</v>
      </c>
      <c r="N46" s="186">
        <v>45609</v>
      </c>
      <c r="O46" s="186">
        <v>45610</v>
      </c>
      <c r="P46" s="186">
        <v>45611</v>
      </c>
      <c r="Q46" s="186">
        <v>45612</v>
      </c>
      <c r="R46" s="186">
        <v>45613</v>
      </c>
      <c r="S46" s="186">
        <v>45614</v>
      </c>
      <c r="T46" s="186">
        <v>45615</v>
      </c>
      <c r="U46" s="186">
        <v>45616</v>
      </c>
      <c r="V46" s="186">
        <v>45617</v>
      </c>
      <c r="W46" s="186">
        <v>45618</v>
      </c>
      <c r="X46" s="186">
        <v>45619</v>
      </c>
      <c r="Y46" s="186">
        <v>45620</v>
      </c>
      <c r="Z46" s="186">
        <v>45621</v>
      </c>
      <c r="AA46" s="186">
        <v>45622</v>
      </c>
      <c r="AB46" s="186">
        <v>45623</v>
      </c>
      <c r="AC46" s="186">
        <v>45624</v>
      </c>
      <c r="AD46" s="186">
        <v>45625</v>
      </c>
      <c r="AE46" s="186">
        <v>45626</v>
      </c>
      <c r="AF46" s="186">
        <v>45657</v>
      </c>
    </row>
    <row r="47" spans="1:32">
      <c r="A47" s="129" t="s">
        <v>2020</v>
      </c>
    </row>
    <row r="48" spans="1:32">
      <c r="A48" s="129" t="s">
        <v>2021</v>
      </c>
      <c r="E48" s="135"/>
      <c r="I48" s="135"/>
      <c r="L48" s="135"/>
      <c r="M48" s="135"/>
      <c r="O48" s="135"/>
      <c r="U48" s="135"/>
      <c r="V48" s="135"/>
    </row>
    <row r="49" spans="1:21">
      <c r="A49" s="129" t="s">
        <v>1271</v>
      </c>
    </row>
    <row r="50" spans="1:21">
      <c r="A50" s="129" t="s">
        <v>2022</v>
      </c>
      <c r="S50" s="136"/>
      <c r="T50" s="136"/>
      <c r="U50" s="136"/>
    </row>
    <row r="51" spans="1:21">
      <c r="A51" s="129" t="s">
        <v>1774</v>
      </c>
    </row>
  </sheetData>
  <mergeCells count="3">
    <mergeCell ref="A1:F1"/>
    <mergeCell ref="H1:L1"/>
    <mergeCell ref="A44:B44"/>
  </mergeCells>
  <conditionalFormatting sqref="L3:L24">
    <cfRule type="cellIs" dxfId="27" priority="1" operator="greaterThanOrEqual">
      <formula>1</formula>
    </cfRule>
  </conditionalFormatting>
  <conditionalFormatting sqref="F3:F15">
    <cfRule type="cellIs" dxfId="26" priority="2" operator="greaterThanOrEqual">
      <formula>1</formula>
    </cfRule>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F50"/>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1271</v>
      </c>
      <c r="B3" s="129">
        <f>COUNTIF('Апрель 25'!$B$2:B1002, A3)</f>
        <v>0</v>
      </c>
      <c r="C3" s="129">
        <f>SUM(B46:AE46)</f>
        <v>0</v>
      </c>
      <c r="D3" s="129">
        <f>COUNTIFS('Апрель 25'!$B$2:B1002, A3, 'Апрель 25'!$D$2:D1002, 'Служебный лист 2'!$C$2)</f>
        <v>0</v>
      </c>
      <c r="E3" s="129">
        <f>COUNTIFS('Апрель 25'!$B$2:B1002, A3, 'Апрель 25'!$D$2:D1002, 'Служебный лист 2'!$C$3)</f>
        <v>0</v>
      </c>
      <c r="F3" s="129">
        <f>COUNTIFS('Апрель 25'!$B$2:B1002, A3, 'Апрель 25'!$D$2:D1002, 'Служебный лист 2'!$C$4)</f>
        <v>0</v>
      </c>
      <c r="H3" s="129" t="s">
        <v>75</v>
      </c>
      <c r="I3" s="129">
        <f>COUNTIF('Апрель 25'!$C$2:C1002, H3)</f>
        <v>0</v>
      </c>
      <c r="J3" s="129">
        <f>COUNTIFS('Апрель 25'!$C$2:C1002, H3, 'Апрель 25'!$D$2:D1002, 'Служебный лист 2'!$C$2)</f>
        <v>0</v>
      </c>
      <c r="K3" s="129">
        <f>COUNTIFS('Апрель 25'!$C$2:C1002, H3, 'Апрель 25'!$D$2:D1002, 'Служебный лист 2'!$C$3)</f>
        <v>0</v>
      </c>
      <c r="L3" s="129">
        <f>COUNTIFS('Апрель 25'!$C$2:C1002, H3, 'Апрель 25'!$D$2:D1002, 'Служебный лист 2'!$C$4)</f>
        <v>0</v>
      </c>
    </row>
    <row r="4" spans="1:32">
      <c r="A4" s="129" t="s">
        <v>78</v>
      </c>
      <c r="B4" s="129">
        <f>COUNTIF('Апрель 25'!$B$2:B1002, A4)</f>
        <v>200</v>
      </c>
      <c r="C4" s="129">
        <f t="shared" ref="C4:C5" si="0">SUM(B48:AE48)</f>
        <v>0</v>
      </c>
      <c r="D4" s="129">
        <f>COUNTIFS('Апрель 25'!$B$2:B1002, A4, 'Апрель 25'!$D$2:D1002, 'Служебный лист 2'!$C$2)</f>
        <v>5</v>
      </c>
      <c r="E4" s="129">
        <f>COUNTIFS('Апрель 25'!$B$2:B1002, A4, 'Апрель 25'!$D$2:D1002, 'Служебный лист 2'!$C$3)</f>
        <v>0</v>
      </c>
      <c r="F4" s="129">
        <f>COUNTIFS('Апрель 25'!$B$2:B1002, A4, 'Апрель 25'!$D$2:D1002, 'Служебный лист 2'!$C$4)</f>
        <v>0</v>
      </c>
      <c r="H4" s="129" t="s">
        <v>44</v>
      </c>
      <c r="I4" s="129">
        <f>COUNTIF('Апрель 25'!$C$2:C1002, H4)</f>
        <v>0</v>
      </c>
      <c r="J4" s="129">
        <f>COUNTIFS('Апрель 25'!$C$2:C1002, H4, 'Апрель 25'!$D$2:D1002, 'Служебный лист 2'!$C$2)</f>
        <v>0</v>
      </c>
      <c r="K4" s="129">
        <f>COUNTIFS('Апрель 25'!$C$2:C1002, H4, 'Апрель 25'!$D$2:D1002, 'Служебный лист 2'!$C$3)</f>
        <v>0</v>
      </c>
      <c r="L4" s="129">
        <f>COUNTIFS('Апрель 25'!$C$2:C1002, H4, 'Апрель 25'!$D$2:D1002, 'Служебный лист 2'!$C$4)</f>
        <v>0</v>
      </c>
    </row>
    <row r="5" spans="1:32">
      <c r="A5" s="129" t="s">
        <v>522</v>
      </c>
      <c r="B5" s="129">
        <f>COUNTIF('Апрель 25'!$B$2:B1002, A5)</f>
        <v>70</v>
      </c>
      <c r="C5" s="129">
        <f t="shared" si="0"/>
        <v>0</v>
      </c>
      <c r="D5" s="129">
        <f>COUNTIFS('Апрель 25'!$B$2:B1002, A5, 'Апрель 25'!$D$2:D1002, 'Служебный лист 2'!$C$2)</f>
        <v>3</v>
      </c>
      <c r="E5" s="129">
        <f>COUNTIFS('Апрель 25'!$B$2:B1002, A5, 'Апрель 25'!$D$2:D1002, 'Служебный лист 2'!$C$3)</f>
        <v>0</v>
      </c>
      <c r="F5" s="129">
        <f>COUNTIFS('Апрель 25'!$B$2:B1002, A5, 'Апрель 25'!$D$2:D1002, 'Служебный лист 2'!$C$4)</f>
        <v>0</v>
      </c>
      <c r="H5" s="129" t="s">
        <v>541</v>
      </c>
      <c r="I5" s="129">
        <f>COUNTIF('Апрель 25'!$C$2:C1002, H5)</f>
        <v>0</v>
      </c>
      <c r="J5" s="129">
        <f>COUNTIFS('Апрель 25'!$C$2:C1002, H5, 'Апрель 25'!$D$2:D1002, 'Служебный лист 2'!$C$2)</f>
        <v>0</v>
      </c>
      <c r="K5" s="129">
        <f>COUNTIFS('Апрель 25'!$C$2:C1002, H5, 'Апрель 25'!$D$2:D1002, 'Служебный лист 2'!$C$3)</f>
        <v>0</v>
      </c>
      <c r="L5" s="129">
        <f>COUNTIFS('Апрель 25'!$C$2:C1002, H5, 'Апрель 25'!$D$2:D1002, 'Служебный лист 2'!$C$4)</f>
        <v>0</v>
      </c>
    </row>
    <row r="6" spans="1:32">
      <c r="A6" s="129" t="s">
        <v>640</v>
      </c>
      <c r="B6" s="129">
        <f>COUNTIF('Апрель 25'!$B$2:B1002, A6)</f>
        <v>107</v>
      </c>
      <c r="C6" s="129">
        <v>0</v>
      </c>
      <c r="D6" s="129">
        <f>COUNTIFS('Апрель 25'!$B$2:B1002, A6, 'Апрель 25'!$D$2:D1002, 'Служебный лист 2'!$C$2)</f>
        <v>45</v>
      </c>
      <c r="E6" s="129">
        <f>COUNTIFS('Апрель 25'!$B$2:B1002, A6, 'Апрель 25'!$D$2:D1002, 'Служебный лист 2'!$C$3)</f>
        <v>1</v>
      </c>
      <c r="F6" s="129">
        <f>COUNTIFS('Апрель 25'!$B$2:B1002, A6, 'Апрель 25'!$D$2:D1002, 'Служебный лист 2'!$C$4)</f>
        <v>0</v>
      </c>
      <c r="H6" s="129" t="s">
        <v>102</v>
      </c>
      <c r="I6" s="129">
        <f>COUNTIF('Апрель 25'!$C$2:C1002, H6)</f>
        <v>1</v>
      </c>
      <c r="J6" s="129">
        <f>COUNTIFS('Апрель 25'!$C$2:C1002, H6, 'Апрель 25'!$D$2:D1002, 'Служебный лист 2'!$C$2)</f>
        <v>1</v>
      </c>
      <c r="K6" s="129">
        <f>COUNTIFS('Апрель 25'!$C$2:C1002, H6, 'Апрель 25'!$D$2:D1002, 'Служебный лист 2'!$C$3)</f>
        <v>0</v>
      </c>
      <c r="L6" s="129">
        <f>COUNTIFS('Апрель 25'!$C$2:C1002, H6, 'Апрель 25'!$D$2:D1002, 'Служебный лист 2'!$C$4)</f>
        <v>0</v>
      </c>
    </row>
    <row r="7" spans="1:32">
      <c r="A7" s="129" t="s">
        <v>1119</v>
      </c>
      <c r="B7" s="129">
        <f>COUNTIF('Апрель 25'!$B$2:B1002, A7)</f>
        <v>43</v>
      </c>
      <c r="C7" s="129">
        <f>SUM(B51:AE51)</f>
        <v>0</v>
      </c>
      <c r="D7" s="129">
        <f>COUNTIFS('Апрель 25'!$B$2:B1002, A7, 'Апрель 25'!$D$2:D1002, 'Служебный лист 2'!$C$2)</f>
        <v>11</v>
      </c>
      <c r="E7" s="129">
        <f>COUNTIFS('Апрель 25'!$B$2:B1002, A7, 'Апрель 25'!$D$2:D1002, 'Служебный лист 2'!$C$3)</f>
        <v>0</v>
      </c>
      <c r="F7" s="129">
        <f>COUNTIFS('Апрель 25'!$B$2:B1002, A7, 'Апрель 25'!$D$2:D1002, 'Служебный лист 2'!$C$4)</f>
        <v>0</v>
      </c>
      <c r="H7" s="129" t="s">
        <v>638</v>
      </c>
      <c r="I7" s="129">
        <f>COUNTIF('Апрель 25'!$C$2:C1002, H7)</f>
        <v>0</v>
      </c>
      <c r="J7" s="129">
        <f>COUNTIFS('Апрель 25'!$C$2:C1002, H7, 'Апрель 25'!$D$2:D1002, 'Служебный лист 2'!$C$2)</f>
        <v>0</v>
      </c>
      <c r="K7" s="129">
        <f>COUNTIFS('Апрель 25'!$C$2:C1002, H7, 'Апрель 25'!$D$2:D1002, 'Служебный лист 2'!$C$3)</f>
        <v>0</v>
      </c>
      <c r="L7" s="129">
        <f>COUNTIFS('Апрель 25'!$C$2:C1002, H7, 'Апрель 25'!$D$2:D1002, 'Служебный лист 2'!$C$4)</f>
        <v>0</v>
      </c>
    </row>
    <row r="8" spans="1:32">
      <c r="A8" s="131" t="s">
        <v>1113</v>
      </c>
      <c r="B8" s="1">
        <f t="shared" ref="B8:F8" si="1">SUM(B3:B7)</f>
        <v>420</v>
      </c>
      <c r="C8" s="1">
        <f t="shared" si="1"/>
        <v>0</v>
      </c>
      <c r="D8" s="1">
        <f t="shared" si="1"/>
        <v>64</v>
      </c>
      <c r="E8" s="1">
        <f t="shared" si="1"/>
        <v>1</v>
      </c>
      <c r="F8" s="1">
        <f t="shared" si="1"/>
        <v>0</v>
      </c>
      <c r="H8" s="129" t="s">
        <v>1112</v>
      </c>
      <c r="I8" s="129">
        <f>COUNTIF('Апрель 25'!$C$2:C1002, H8)</f>
        <v>0</v>
      </c>
      <c r="J8" s="129">
        <f>COUNTIFS('Апрель 25'!$C$2:C1002, H8, 'Апрель 25'!$D$2:D1002, 'Служебный лист 2'!$C$2)</f>
        <v>0</v>
      </c>
      <c r="K8" s="129">
        <f>COUNTIFS('Апрель 25'!$C$2:C1002, H8, 'Апрель 25'!$D$2:D1002, 'Служебный лист 2'!$C$3)</f>
        <v>0</v>
      </c>
      <c r="L8" s="129">
        <f>COUNTIFS('Апрель 25'!$C$2:C1002, H8, 'Апрель 25'!$D$2:D1002, 'Служебный лист 2'!$C$4)</f>
        <v>0</v>
      </c>
    </row>
    <row r="9" spans="1:32">
      <c r="H9" s="129" t="s">
        <v>399</v>
      </c>
      <c r="I9" s="129">
        <f>COUNTIF('Апрель 25'!$C$2:C1002, H9)</f>
        <v>0</v>
      </c>
      <c r="J9" s="129">
        <f>COUNTIFS('Апрель 25'!$C$2:C1002, H9, 'Апрель 25'!$D$2:D1002, 'Служебный лист 2'!$C$2)</f>
        <v>0</v>
      </c>
      <c r="K9" s="129">
        <f>COUNTIFS('Апрель 25'!$C$2:C1002, H9, 'Апрель 25'!$D$2:D1002, 'Служебный лист 2'!$C$3)</f>
        <v>0</v>
      </c>
      <c r="L9" s="129">
        <f>COUNTIFS('Апрель 25'!$C$2:C1002, H9, 'Апрель 25'!$D$2:D1002, 'Служебный лист 2'!$C$4)</f>
        <v>0</v>
      </c>
    </row>
    <row r="10" spans="1:32">
      <c r="H10" s="129" t="s">
        <v>41</v>
      </c>
      <c r="I10" s="129">
        <f>COUNTIF('Апрель 25'!$C$2:C1002, H10)</f>
        <v>10</v>
      </c>
      <c r="J10" s="129">
        <f>COUNTIFS('Апрель 25'!$C$2:C1002, H10, 'Апрель 25'!$D$2:D1002, 'Служебный лист 2'!$C$2)</f>
        <v>10</v>
      </c>
      <c r="K10" s="129">
        <f>COUNTIFS('Апрель 25'!$C$2:C1002, H10, 'Апрель 25'!$D$2:D1002, 'Служебный лист 2'!$C$3)</f>
        <v>0</v>
      </c>
      <c r="L10" s="129">
        <f>COUNTIFS('Апрель 25'!$C$2:C1002, H10, 'Апрель 25'!$D$2:D1002, 'Служебный лист 2'!$C$4)</f>
        <v>0</v>
      </c>
    </row>
    <row r="11" spans="1:32">
      <c r="H11" s="129" t="s">
        <v>355</v>
      </c>
      <c r="I11" s="129">
        <f>COUNTIF('Апрель 25'!$C$2:C1002, H11)</f>
        <v>1</v>
      </c>
      <c r="J11" s="129">
        <f>COUNTIFS('Апрель 25'!$C$2:C1002, H11, 'Апрель 25'!$D$2:D1002, 'Служебный лист 2'!$C$2)</f>
        <v>1</v>
      </c>
      <c r="K11" s="129">
        <f>COUNTIFS('Апрель 25'!$C$2:C1002, H11, 'Апрель 25'!$D$2:D1002, 'Служебный лист 2'!$C$3)</f>
        <v>0</v>
      </c>
      <c r="L11" s="129">
        <f>COUNTIFS('Апрель 25'!$C$2:C1002, H11, 'Апрель 25'!$D$2:D1002, 'Служебный лист 2'!$C$4)</f>
        <v>0</v>
      </c>
    </row>
    <row r="12" spans="1:32">
      <c r="H12" s="129" t="s">
        <v>154</v>
      </c>
      <c r="I12" s="129">
        <f>COUNTIF('Апрель 25'!$C$2:C1002, H12)</f>
        <v>0</v>
      </c>
      <c r="J12" s="129">
        <f>COUNTIFS('Апрель 25'!$C$2:C1002, H12, 'Апрель 25'!$D$2:D1002, 'Служебный лист 2'!$C$2)</f>
        <v>0</v>
      </c>
      <c r="K12" s="129">
        <f>COUNTIFS('Апрель 25'!$C$2:C1002, H12, 'Апрель 25'!$D$2:D1002, 'Служебный лист 2'!$C$3)</f>
        <v>0</v>
      </c>
      <c r="L12" s="129">
        <f>COUNTIFS('Апрель 25'!$C$2:C1002, H12, 'Апрель 25'!$D$2:D1002, 'Служебный лист 2'!$C$4)</f>
        <v>0</v>
      </c>
    </row>
    <row r="13" spans="1:32">
      <c r="H13" s="129" t="s">
        <v>1114</v>
      </c>
      <c r="I13" s="129">
        <f>COUNTIF('Апрель 25'!$C$2:C1002, H13)</f>
        <v>0</v>
      </c>
      <c r="J13" s="129">
        <f>COUNTIFS('Апрель 25'!$C$2:C1002, H13, 'Апрель 25'!$D$2:D1002, 'Служебный лист 2'!$C$2)</f>
        <v>0</v>
      </c>
      <c r="K13" s="129">
        <f>COUNTIFS('Апрель 25'!$C$2:C1002, H13, 'Апрель 25'!$D$2:D1002, 'Служебный лист 2'!$C$3)</f>
        <v>0</v>
      </c>
      <c r="L13" s="129">
        <f>COUNTIFS('Апрель 25'!$C$2:C1002, H13, 'Апрель 25'!$D$2:D1002, 'Служебный лист 2'!$C$4)</f>
        <v>0</v>
      </c>
    </row>
    <row r="14" spans="1:32">
      <c r="H14" s="129" t="s">
        <v>224</v>
      </c>
      <c r="I14" s="129">
        <f>COUNTIF('Апрель 25'!$C$2:C1002, H14)</f>
        <v>0</v>
      </c>
      <c r="J14" s="129">
        <f>COUNTIFS('Апрель 25'!$C$2:C1002, H14, 'Апрель 25'!$D$2:D1002, 'Служебный лист 2'!$C$2)</f>
        <v>0</v>
      </c>
      <c r="K14" s="129">
        <f>COUNTIFS('Апрель 25'!$C$2:C1002, H14, 'Апрель 25'!$D$2:D1002, 'Служебный лист 2'!$C$3)</f>
        <v>0</v>
      </c>
      <c r="L14" s="129">
        <f>COUNTIFS('Апрель 25'!$C$2:C1002, H14, 'Апрель 25'!$D$2:D1002, 'Служебный лист 2'!$C$4)</f>
        <v>0</v>
      </c>
    </row>
    <row r="15" spans="1:32">
      <c r="A15" s="129">
        <f>'Служебный лист'!A13:A1002</f>
        <v>0</v>
      </c>
      <c r="H15" s="129" t="s">
        <v>1115</v>
      </c>
      <c r="I15" s="129">
        <f>COUNTIF('Апрель 25'!$C$2:C1002, H15)</f>
        <v>0</v>
      </c>
      <c r="J15" s="129">
        <f>COUNTIFS('Апрель 25'!$C$2:C1002, H15, 'Апрель 25'!$D$2:D1002, 'Служебный лист 2'!$C$2)</f>
        <v>0</v>
      </c>
      <c r="K15" s="129">
        <f>COUNTIFS('Апрель 25'!$C$2:C1002, H15, 'Апрель 25'!$D$2:D1002, 'Служебный лист 2'!$C$3)</f>
        <v>0</v>
      </c>
      <c r="L15" s="129">
        <f>COUNTIFS('Апрель 25'!$C$2:C1002, H15, 'Апрель 25'!$D$2:D1002, 'Служебный лист 2'!$C$4)</f>
        <v>0</v>
      </c>
    </row>
    <row r="16" spans="1:32">
      <c r="A16" s="129">
        <f>'Служебный лист'!A14:A1002</f>
        <v>0</v>
      </c>
      <c r="H16" s="129" t="s">
        <v>1116</v>
      </c>
      <c r="I16" s="129">
        <f>COUNTIF('Апрель 25'!$C$2:C1002, H16)</f>
        <v>0</v>
      </c>
      <c r="J16" s="129">
        <f>COUNTIFS('Апрель 25'!$C$2:C1002, H16, 'Апрель 25'!$D$2:D1002, 'Служебный лист 2'!$C$2)</f>
        <v>0</v>
      </c>
      <c r="K16" s="129">
        <f>COUNTIFS('Апрель 25'!$C$2:C1002, H16, 'Апрель 25'!$D$2:D1002, 'Служебный лист 2'!$C$3)</f>
        <v>0</v>
      </c>
      <c r="L16" s="129">
        <f>COUNTIFS('Апрель 25'!$C$2:C1002, H16, 'Апрель 25'!$D$2:D1002, 'Служебный лист 2'!$C$4)</f>
        <v>0</v>
      </c>
    </row>
    <row r="17" spans="1:12">
      <c r="C17" s="132" t="s">
        <v>1105</v>
      </c>
      <c r="D17" s="129">
        <f>D8</f>
        <v>64</v>
      </c>
      <c r="H17" s="129" t="s">
        <v>1117</v>
      </c>
      <c r="I17" s="129">
        <f>COUNTIF('Апрель 25'!$C$2:C1002, H17)</f>
        <v>0</v>
      </c>
      <c r="J17" s="129">
        <f>COUNTIFS('Апрель 25'!$C$2:C1002, H17, 'Апрель 25'!$D$2:D1002, 'Служебный лист 2'!$C$2)</f>
        <v>0</v>
      </c>
      <c r="K17" s="129">
        <f>COUNTIFS('Апрель 25'!$C$2:C1002, H17, 'Апрель 25'!$D$2:D1002, 'Служебный лист 2'!$C$3)</f>
        <v>0</v>
      </c>
      <c r="L17" s="129">
        <f>COUNTIFS('Апрель 25'!$C$2:C1002, H17, 'Апрель 25'!$D$2:D1002, 'Служебный лист 2'!$C$4)</f>
        <v>0</v>
      </c>
    </row>
    <row r="18" spans="1:12">
      <c r="A18" s="129">
        <f>'Служебный лист'!A15:A1002</f>
        <v>0</v>
      </c>
      <c r="C18" s="132" t="s">
        <v>1106</v>
      </c>
      <c r="D18" s="129">
        <f>E8</f>
        <v>1</v>
      </c>
      <c r="H18" s="129" t="s">
        <v>928</v>
      </c>
      <c r="I18" s="129">
        <f>COUNTIF('Апрель 25'!$C$2:C1002, H18)</f>
        <v>0</v>
      </c>
      <c r="J18" s="129">
        <f>COUNTIFS('Апрель 25'!$C$2:C1002, H18, 'Апрель 25'!$D$2:D1002, 'Служебный лист 2'!$C$2)</f>
        <v>0</v>
      </c>
      <c r="K18" s="129">
        <f>COUNTIFS('Апрель 25'!$C$2:C1002, H18, 'Апрель 25'!$D$2:D1002, 'Служебный лист 2'!$C$3)</f>
        <v>0</v>
      </c>
      <c r="L18" s="129">
        <f>COUNTIFS('Апрель 25'!$C$2:C1002, H18, 'Апрель 25'!$D$2:D1002, 'Служебный лист 2'!$C$4)</f>
        <v>0</v>
      </c>
    </row>
    <row r="19" spans="1:12">
      <c r="C19" s="132" t="s">
        <v>1107</v>
      </c>
      <c r="D19" s="129">
        <f>F8</f>
        <v>0</v>
      </c>
      <c r="H19" s="129" t="s">
        <v>18</v>
      </c>
      <c r="I19" s="129">
        <f>COUNTIF('Апрель 25'!$C$2:C1002, H19)</f>
        <v>45</v>
      </c>
      <c r="J19" s="129">
        <f>COUNTIFS('Апрель 25'!$C$2:C1002, H19, 'Апрель 25'!$D$2:D1002, 'Служебный лист 2'!$C$2)</f>
        <v>44</v>
      </c>
      <c r="K19" s="129">
        <f>COUNTIFS('Апрель 25'!$C$2:C1002, H19, 'Апрель 25'!$D$2:D1002, 'Служебный лист 2'!$C$3)</f>
        <v>1</v>
      </c>
      <c r="L19" s="129">
        <f>COUNTIFS('Апрель 25'!$C$2:C1002, H19, 'Апрель 25'!$D$2:D1002, 'Служебный лист 2'!$C$4)</f>
        <v>0</v>
      </c>
    </row>
    <row r="20" spans="1:12">
      <c r="C20" s="132"/>
      <c r="H20" s="129" t="s">
        <v>54</v>
      </c>
      <c r="I20" s="129">
        <f>COUNTIF('Апрель 25'!$C$2:C1002, H20)</f>
        <v>5</v>
      </c>
      <c r="J20" s="129">
        <f>COUNTIFS('Апрель 25'!$C$2:C1002, H20, 'Апрель 25'!$D$2:D1002, 'Служебный лист 2'!$C$2)</f>
        <v>5</v>
      </c>
      <c r="K20" s="129">
        <f>COUNTIFS('Апрель 25'!$C$2:C1002, H20, 'Апрель 25'!$D$2:D1002, 'Служебный лист 2'!$C$3)</f>
        <v>0</v>
      </c>
      <c r="L20" s="129">
        <f>COUNTIFS('Апрель 25'!$C$2:C1002, H20, 'Апрель 25'!$D$2:D1002, 'Служебный лист 2'!$C$4)</f>
        <v>0</v>
      </c>
    </row>
    <row r="21" spans="1:12">
      <c r="C21" s="132"/>
      <c r="H21" s="8" t="s">
        <v>308</v>
      </c>
      <c r="I21" s="129">
        <f>COUNTIF('Апрель 25'!$C$2:C1002, H21)</f>
        <v>1</v>
      </c>
      <c r="J21" s="129">
        <f>COUNTIFS('Апрель 25'!$C$2:C1002, H21, 'Апрель 25'!$D$2:D1002, 'Служебный лист 2'!$C$2)</f>
        <v>1</v>
      </c>
      <c r="K21" s="129">
        <f>COUNTIFS('Апрель 25'!$C$2:C1002, H21, 'Апрель 25'!$D$2:D1002, 'Служебный лист 2'!$C$3)</f>
        <v>0</v>
      </c>
      <c r="L21" s="129">
        <f>COUNTIFS('Апрель 25'!$C$2:C1002, H21, 'Апрель 25'!$D$2:D1002, 'Служебный лист 2'!$C$4)</f>
        <v>0</v>
      </c>
    </row>
    <row r="22" spans="1:12">
      <c r="C22" s="132"/>
      <c r="H22" s="8" t="s">
        <v>68</v>
      </c>
      <c r="I22" s="129">
        <f>COUNTIF('Апрель 25'!$C$2:C1002, H22)</f>
        <v>2</v>
      </c>
      <c r="J22" s="129">
        <f>COUNTIFS('Апрель 25'!$C$2:C1002, H22, 'Апрель 25'!$D$2:D1002, 'Служебный лист 2'!$C$2)</f>
        <v>2</v>
      </c>
      <c r="K22" s="129">
        <f>COUNTIFS('Апрель 25'!$C$2:C1002, H22, 'Апрель 25'!$D$2:D1002, 'Служебный лист 2'!$C$3)</f>
        <v>0</v>
      </c>
      <c r="L22" s="129">
        <f>COUNTIFS('Апрель 25'!$C$2:C1002, H22, 'Апрель 25'!$D$2:D1002, 'Служебный лист 2'!$C$4)</f>
        <v>0</v>
      </c>
    </row>
    <row r="23" spans="1:12">
      <c r="H23" s="131" t="s">
        <v>1113</v>
      </c>
      <c r="I23" s="129">
        <f t="shared" ref="I23:K23" si="2">SUM(I3:I22)</f>
        <v>65</v>
      </c>
      <c r="J23" s="129">
        <f t="shared" si="2"/>
        <v>64</v>
      </c>
      <c r="K23" s="129">
        <f t="shared" si="2"/>
        <v>1</v>
      </c>
      <c r="L23" s="129">
        <f>SUM(L2:L22)</f>
        <v>0</v>
      </c>
    </row>
    <row r="24" spans="1:12">
      <c r="H24" s="129">
        <f>'Служебный лист'!B19:B1002</f>
        <v>0</v>
      </c>
    </row>
    <row r="25" spans="1:12">
      <c r="H25" s="129">
        <f>'Служебный лист'!B20:B1002</f>
        <v>0</v>
      </c>
    </row>
    <row r="26" spans="1:12">
      <c r="H26" s="129">
        <f>'Служебный лист'!B21:B1002</f>
        <v>0</v>
      </c>
    </row>
    <row r="27" spans="1:12">
      <c r="H27" s="129">
        <f>'Служебный лист'!B22:B1002</f>
        <v>0</v>
      </c>
    </row>
    <row r="28" spans="1:12">
      <c r="H28" s="129">
        <f>'Служебный лист'!B23:B1002</f>
        <v>0</v>
      </c>
    </row>
    <row r="29" spans="1:12">
      <c r="H29" s="129">
        <f>'Служебный лист'!B24:B1002</f>
        <v>0</v>
      </c>
    </row>
    <row r="30" spans="1:12">
      <c r="H30" s="129">
        <f>'Служебный лист'!B25:B1002</f>
        <v>0</v>
      </c>
    </row>
    <row r="31" spans="1:12">
      <c r="H31" s="129">
        <f>'Служебный лист'!B26:B1002</f>
        <v>0</v>
      </c>
    </row>
    <row r="32" spans="1:12">
      <c r="H32" s="129">
        <f>'Служебный лист'!B27:B1002</f>
        <v>0</v>
      </c>
    </row>
    <row r="33" spans="1:32">
      <c r="H33" s="129">
        <f>'Служебный лист'!B28:B1002</f>
        <v>0</v>
      </c>
    </row>
    <row r="34" spans="1:32">
      <c r="H34" s="129">
        <f>'Служебный лист'!B29:B1002</f>
        <v>0</v>
      </c>
    </row>
    <row r="43" spans="1:32">
      <c r="A43" s="279" t="s">
        <v>1118</v>
      </c>
      <c r="B43" s="278"/>
    </row>
    <row r="45" spans="1:32">
      <c r="A45" s="185" t="s">
        <v>1102</v>
      </c>
      <c r="B45" s="186">
        <v>45597</v>
      </c>
      <c r="C45" s="186">
        <v>45598</v>
      </c>
      <c r="D45" s="186">
        <v>45599</v>
      </c>
      <c r="E45" s="186">
        <v>45600</v>
      </c>
      <c r="F45" s="186">
        <v>45601</v>
      </c>
      <c r="G45" s="186">
        <v>45602</v>
      </c>
      <c r="H45" s="186">
        <v>45603</v>
      </c>
      <c r="I45" s="186">
        <v>45604</v>
      </c>
      <c r="J45" s="186">
        <v>45605</v>
      </c>
      <c r="K45" s="186">
        <v>45606</v>
      </c>
      <c r="L45" s="186">
        <v>45607</v>
      </c>
      <c r="M45" s="186">
        <v>45608</v>
      </c>
      <c r="N45" s="186">
        <v>45609</v>
      </c>
      <c r="O45" s="186">
        <v>45610</v>
      </c>
      <c r="P45" s="186">
        <v>45611</v>
      </c>
      <c r="Q45" s="186">
        <v>45612</v>
      </c>
      <c r="R45" s="186">
        <v>45613</v>
      </c>
      <c r="S45" s="186">
        <v>45614</v>
      </c>
      <c r="T45" s="186">
        <v>45615</v>
      </c>
      <c r="U45" s="186">
        <v>45616</v>
      </c>
      <c r="V45" s="186">
        <v>45617</v>
      </c>
      <c r="W45" s="186">
        <v>45618</v>
      </c>
      <c r="X45" s="186">
        <v>45619</v>
      </c>
      <c r="Y45" s="186">
        <v>45620</v>
      </c>
      <c r="Z45" s="186">
        <v>45621</v>
      </c>
      <c r="AA45" s="186">
        <v>45622</v>
      </c>
      <c r="AB45" s="186">
        <v>45623</v>
      </c>
      <c r="AC45" s="186">
        <v>45624</v>
      </c>
      <c r="AD45" s="186">
        <v>45625</v>
      </c>
      <c r="AE45" s="186">
        <v>45626</v>
      </c>
      <c r="AF45" s="186">
        <v>45657</v>
      </c>
    </row>
    <row r="46" spans="1:32">
      <c r="A46" s="129" t="s">
        <v>2020</v>
      </c>
    </row>
    <row r="47" spans="1:32">
      <c r="A47" s="129" t="s">
        <v>2021</v>
      </c>
      <c r="E47" s="135"/>
      <c r="I47" s="135"/>
      <c r="L47" s="135"/>
      <c r="M47" s="135"/>
      <c r="O47" s="135"/>
      <c r="U47" s="135"/>
      <c r="V47" s="135"/>
    </row>
    <row r="48" spans="1:32">
      <c r="A48" s="129" t="s">
        <v>1271</v>
      </c>
    </row>
    <row r="49" spans="1:21">
      <c r="A49" s="129" t="s">
        <v>2022</v>
      </c>
      <c r="S49" s="136"/>
      <c r="T49" s="136"/>
      <c r="U49" s="136"/>
    </row>
    <row r="50" spans="1:21">
      <c r="A50" s="129" t="s">
        <v>1774</v>
      </c>
    </row>
  </sheetData>
  <mergeCells count="3">
    <mergeCell ref="A1:F1"/>
    <mergeCell ref="H1:L1"/>
    <mergeCell ref="A43:B43"/>
  </mergeCells>
  <conditionalFormatting sqref="L3:L23">
    <cfRule type="cellIs" dxfId="25" priority="1" operator="greaterThanOrEqual">
      <formula>1</formula>
    </cfRule>
  </conditionalFormatting>
  <conditionalFormatting sqref="F3:F14">
    <cfRule type="cellIs" dxfId="24" priority="2" operator="greaterThanOrEqual">
      <formula>1</formula>
    </cfRule>
  </conditionalFormatting>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AA421"/>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15" customWidth="1"/>
    <col min="4" max="4" width="17.42578125" customWidth="1"/>
    <col min="5" max="5" width="17.7109375" customWidth="1"/>
    <col min="6" max="6" width="19.28515625" customWidth="1"/>
    <col min="7" max="7" width="30.7109375" customWidth="1"/>
    <col min="8" max="8" width="12.28515625" customWidth="1"/>
  </cols>
  <sheetData>
    <row r="1" spans="1:27" ht="38.25">
      <c r="A1" s="153" t="s">
        <v>7</v>
      </c>
      <c r="B1" s="149" t="s">
        <v>8</v>
      </c>
      <c r="C1" s="149" t="s">
        <v>4</v>
      </c>
      <c r="D1" s="149" t="s">
        <v>9</v>
      </c>
      <c r="E1" s="149" t="s">
        <v>10</v>
      </c>
      <c r="F1" s="149" t="s">
        <v>11</v>
      </c>
      <c r="G1" s="149" t="s">
        <v>12</v>
      </c>
      <c r="H1" s="149" t="s">
        <v>13</v>
      </c>
      <c r="I1" s="154" t="s">
        <v>328</v>
      </c>
      <c r="J1" s="154" t="s">
        <v>329</v>
      </c>
      <c r="K1" s="154" t="s">
        <v>330</v>
      </c>
      <c r="L1" s="154" t="s">
        <v>331</v>
      </c>
      <c r="M1" s="154" t="s">
        <v>332</v>
      </c>
      <c r="N1" s="154" t="s">
        <v>333</v>
      </c>
      <c r="O1" s="154" t="s">
        <v>334</v>
      </c>
      <c r="P1" s="154" t="s">
        <v>335</v>
      </c>
      <c r="Q1" s="154" t="s">
        <v>336</v>
      </c>
      <c r="R1" s="8"/>
      <c r="S1" s="8"/>
      <c r="T1" s="8"/>
      <c r="U1" s="8"/>
      <c r="V1" s="8"/>
      <c r="W1" s="8"/>
      <c r="X1" s="8"/>
      <c r="Y1" s="8"/>
      <c r="Z1" s="8"/>
      <c r="AA1" s="8"/>
    </row>
    <row r="2" spans="1:27" ht="12.75">
      <c r="A2" s="272">
        <v>45536</v>
      </c>
      <c r="B2" s="33"/>
      <c r="C2" s="33"/>
      <c r="D2" s="33"/>
      <c r="E2" s="33"/>
      <c r="F2" s="33"/>
      <c r="G2" s="33"/>
      <c r="H2" s="155" t="s">
        <v>17</v>
      </c>
      <c r="I2" s="33"/>
      <c r="J2" s="33"/>
      <c r="K2" s="33"/>
      <c r="L2" s="33"/>
      <c r="M2" s="33"/>
      <c r="N2" s="33"/>
      <c r="O2" s="33"/>
      <c r="P2" s="84"/>
      <c r="Q2" s="33"/>
    </row>
    <row r="3" spans="1:27" ht="12.75">
      <c r="A3" s="273"/>
      <c r="B3" s="33"/>
      <c r="C3" s="33"/>
      <c r="D3" s="33"/>
      <c r="E3" s="33"/>
      <c r="F3" s="33"/>
      <c r="G3" s="33"/>
      <c r="H3" s="33" t="s">
        <v>22</v>
      </c>
      <c r="I3" s="33"/>
      <c r="J3" s="33"/>
      <c r="K3" s="33"/>
      <c r="L3" s="33"/>
      <c r="M3" s="33"/>
      <c r="N3" s="33"/>
      <c r="O3" s="33"/>
      <c r="P3" s="156"/>
      <c r="Q3" s="33"/>
    </row>
    <row r="4" spans="1:27" ht="21.75" customHeight="1">
      <c r="A4" s="273"/>
      <c r="B4" s="33"/>
      <c r="C4" s="33"/>
      <c r="D4" s="33"/>
      <c r="E4" s="33"/>
      <c r="F4" s="33"/>
      <c r="G4" s="33"/>
      <c r="H4" s="33" t="s">
        <v>24</v>
      </c>
      <c r="I4" s="33"/>
      <c r="J4" s="33"/>
      <c r="K4" s="33"/>
      <c r="L4" s="33"/>
      <c r="M4" s="33"/>
      <c r="N4" s="33"/>
      <c r="O4" s="33"/>
      <c r="P4" s="156"/>
      <c r="Q4" s="33"/>
    </row>
    <row r="5" spans="1:27" ht="12.75">
      <c r="A5" s="273"/>
      <c r="B5" s="33"/>
      <c r="C5" s="33"/>
      <c r="D5" s="33"/>
      <c r="E5" s="33"/>
      <c r="F5" s="33"/>
      <c r="G5" s="33"/>
      <c r="H5" s="33" t="s">
        <v>25</v>
      </c>
      <c r="I5" s="33"/>
      <c r="J5" s="33"/>
      <c r="K5" s="33"/>
      <c r="L5" s="33"/>
      <c r="M5" s="33"/>
      <c r="N5" s="33"/>
      <c r="O5" s="33"/>
      <c r="P5" s="156"/>
      <c r="Q5" s="33"/>
    </row>
    <row r="6" spans="1:27" ht="12.75">
      <c r="A6" s="273"/>
      <c r="B6" s="33"/>
      <c r="C6" s="33"/>
      <c r="D6" s="33"/>
      <c r="E6" s="33"/>
      <c r="F6" s="33"/>
      <c r="G6" s="33"/>
      <c r="H6" s="33" t="s">
        <v>26</v>
      </c>
      <c r="I6" s="33"/>
      <c r="J6" s="33"/>
      <c r="K6" s="33"/>
      <c r="L6" s="33"/>
      <c r="M6" s="33"/>
      <c r="N6" s="33"/>
      <c r="O6" s="33"/>
      <c r="P6" s="156"/>
      <c r="Q6" s="33"/>
    </row>
    <row r="7" spans="1:27" ht="12.75">
      <c r="A7" s="273"/>
      <c r="B7" s="33"/>
      <c r="C7" s="33"/>
      <c r="D7" s="33"/>
      <c r="E7" s="33"/>
      <c r="F7" s="33"/>
      <c r="G7" s="33"/>
      <c r="H7" s="33" t="s">
        <v>27</v>
      </c>
      <c r="I7" s="33"/>
      <c r="J7" s="33"/>
      <c r="K7" s="33"/>
      <c r="L7" s="33"/>
      <c r="M7" s="33"/>
      <c r="N7" s="33"/>
      <c r="O7" s="33"/>
      <c r="P7" s="156"/>
      <c r="Q7" s="33"/>
    </row>
    <row r="8" spans="1:27" ht="12.75">
      <c r="A8" s="273"/>
      <c r="B8" s="33" t="s">
        <v>522</v>
      </c>
      <c r="C8" s="33"/>
      <c r="D8" s="33"/>
      <c r="E8" s="33"/>
      <c r="F8" s="33"/>
      <c r="G8" s="33"/>
      <c r="H8" s="33" t="s">
        <v>28</v>
      </c>
      <c r="I8" s="33"/>
      <c r="J8" s="33"/>
      <c r="K8" s="33"/>
      <c r="L8" s="33"/>
      <c r="M8" s="33"/>
      <c r="N8" s="33"/>
      <c r="O8" s="33"/>
      <c r="P8" s="156"/>
      <c r="Q8" s="33"/>
    </row>
    <row r="9" spans="1:27" ht="14.25">
      <c r="A9" s="273"/>
      <c r="B9" s="157" t="s">
        <v>522</v>
      </c>
      <c r="C9" s="33"/>
      <c r="D9" s="157"/>
      <c r="E9" s="157"/>
      <c r="F9" s="33"/>
      <c r="G9" s="33"/>
      <c r="H9" s="33" t="s">
        <v>29</v>
      </c>
      <c r="I9" s="33"/>
      <c r="J9" s="33"/>
      <c r="K9" s="33"/>
      <c r="L9" s="33"/>
      <c r="M9" s="33"/>
      <c r="N9" s="33"/>
      <c r="O9" s="33"/>
      <c r="P9" s="156"/>
      <c r="Q9" s="33"/>
    </row>
    <row r="10" spans="1:27" ht="12.75">
      <c r="A10" s="273"/>
      <c r="B10" s="33" t="s">
        <v>522</v>
      </c>
      <c r="C10" s="33" t="s">
        <v>41</v>
      </c>
      <c r="D10" s="33" t="s">
        <v>19</v>
      </c>
      <c r="F10" s="33"/>
      <c r="G10" s="119" t="s">
        <v>2023</v>
      </c>
      <c r="H10" s="33" t="s">
        <v>30</v>
      </c>
      <c r="I10" s="33"/>
      <c r="J10" s="33"/>
      <c r="K10" s="33"/>
      <c r="L10" s="33"/>
      <c r="M10" s="33"/>
      <c r="N10" s="33"/>
      <c r="O10" s="33"/>
      <c r="P10" s="156"/>
      <c r="Q10" s="33"/>
    </row>
    <row r="11" spans="1:27" ht="12.75">
      <c r="A11" s="273"/>
      <c r="B11" s="33" t="s">
        <v>522</v>
      </c>
      <c r="C11" s="33"/>
      <c r="D11" s="33"/>
      <c r="E11" s="33"/>
      <c r="F11" s="33"/>
      <c r="G11" s="33"/>
      <c r="H11" s="158" t="s">
        <v>34</v>
      </c>
      <c r="I11" s="33"/>
      <c r="J11" s="33"/>
      <c r="K11" s="33"/>
      <c r="L11" s="33"/>
      <c r="M11" s="33"/>
      <c r="N11" s="33"/>
      <c r="O11" s="33"/>
      <c r="P11" s="156"/>
      <c r="Q11" s="33"/>
    </row>
    <row r="12" spans="1:27" ht="12.75">
      <c r="A12" s="273"/>
      <c r="B12" s="33" t="s">
        <v>522</v>
      </c>
      <c r="C12" s="33" t="s">
        <v>41</v>
      </c>
      <c r="D12" s="33" t="s">
        <v>19</v>
      </c>
      <c r="E12" s="33"/>
      <c r="F12" s="33"/>
      <c r="G12" s="33" t="s">
        <v>2024</v>
      </c>
      <c r="H12" s="159" t="s">
        <v>35</v>
      </c>
      <c r="I12" s="33"/>
      <c r="J12" s="33"/>
      <c r="K12" s="33"/>
      <c r="L12" s="33"/>
      <c r="M12" s="33"/>
      <c r="N12" s="33"/>
      <c r="O12" s="33"/>
      <c r="P12" s="156"/>
      <c r="Q12" s="33"/>
    </row>
    <row r="13" spans="1:27" ht="12.75">
      <c r="A13" s="273"/>
      <c r="B13" s="33" t="s">
        <v>78</v>
      </c>
      <c r="C13" s="33"/>
      <c r="D13" s="33"/>
      <c r="E13" s="33"/>
      <c r="F13" s="33"/>
      <c r="G13" s="33"/>
      <c r="H13" s="159" t="s">
        <v>36</v>
      </c>
      <c r="I13" s="33"/>
      <c r="J13" s="33"/>
      <c r="K13" s="33"/>
      <c r="L13" s="33"/>
      <c r="M13" s="33"/>
      <c r="N13" s="33"/>
      <c r="O13" s="33"/>
      <c r="P13" s="156"/>
      <c r="Q13" s="33"/>
    </row>
    <row r="14" spans="1:27" ht="12.75">
      <c r="A14" s="273"/>
      <c r="B14" s="33" t="s">
        <v>78</v>
      </c>
      <c r="C14" s="33"/>
      <c r="D14" s="33"/>
      <c r="E14" s="33"/>
      <c r="F14" s="33"/>
      <c r="G14" s="33"/>
      <c r="H14" s="159" t="s">
        <v>37</v>
      </c>
      <c r="I14" s="33"/>
      <c r="J14" s="33"/>
      <c r="K14" s="33"/>
      <c r="L14" s="33"/>
      <c r="M14" s="33"/>
      <c r="N14" s="33"/>
      <c r="O14" s="33"/>
      <c r="P14" s="156"/>
      <c r="Q14" s="33"/>
    </row>
    <row r="15" spans="1:27" ht="12.75">
      <c r="A15" s="274"/>
      <c r="B15" s="33" t="s">
        <v>78</v>
      </c>
      <c r="C15" s="33"/>
      <c r="D15" s="33"/>
      <c r="E15" s="33"/>
      <c r="F15" s="33"/>
      <c r="G15" s="33"/>
      <c r="H15" s="159" t="s">
        <v>38</v>
      </c>
      <c r="I15" s="33"/>
      <c r="J15" s="33"/>
      <c r="K15" s="33"/>
      <c r="L15" s="33"/>
      <c r="M15" s="33"/>
      <c r="N15" s="33"/>
      <c r="O15" s="33"/>
      <c r="P15" s="156"/>
      <c r="Q15" s="33"/>
    </row>
    <row r="16" spans="1:27" ht="12.75">
      <c r="A16" s="272">
        <v>45537</v>
      </c>
      <c r="B16" s="33" t="s">
        <v>78</v>
      </c>
      <c r="C16" s="33"/>
      <c r="D16" s="33"/>
      <c r="E16" s="33"/>
      <c r="F16" s="33"/>
      <c r="G16" s="33"/>
      <c r="H16" s="155" t="s">
        <v>17</v>
      </c>
      <c r="I16" s="33"/>
      <c r="J16" s="33"/>
      <c r="K16" s="33"/>
      <c r="L16" s="33"/>
      <c r="M16" s="33"/>
      <c r="N16" s="33"/>
      <c r="O16" s="33"/>
      <c r="P16" s="156"/>
      <c r="Q16" s="33"/>
    </row>
    <row r="17" spans="1:17" ht="12.75">
      <c r="A17" s="273"/>
      <c r="B17" s="33" t="s">
        <v>78</v>
      </c>
      <c r="C17" s="33"/>
      <c r="D17" s="33"/>
      <c r="E17" s="33"/>
      <c r="F17" s="33"/>
      <c r="G17" s="33"/>
      <c r="H17" s="33" t="s">
        <v>22</v>
      </c>
      <c r="I17" s="33"/>
      <c r="J17" s="33"/>
      <c r="K17" s="33"/>
      <c r="L17" s="33"/>
      <c r="M17" s="33"/>
      <c r="N17" s="33"/>
      <c r="O17" s="33"/>
      <c r="P17" s="156"/>
      <c r="Q17" s="33"/>
    </row>
    <row r="18" spans="1:17" ht="19.5" customHeight="1">
      <c r="A18" s="273"/>
      <c r="B18" s="33" t="s">
        <v>78</v>
      </c>
      <c r="C18" s="33"/>
      <c r="D18" s="33"/>
      <c r="E18" s="33"/>
      <c r="F18" s="33"/>
      <c r="G18" s="33"/>
      <c r="H18" s="33" t="s">
        <v>24</v>
      </c>
      <c r="I18" s="33"/>
      <c r="J18" s="33"/>
      <c r="K18" s="33"/>
      <c r="L18" s="33"/>
      <c r="M18" s="33"/>
      <c r="N18" s="33"/>
      <c r="O18" s="33"/>
      <c r="P18" s="156"/>
      <c r="Q18" s="33"/>
    </row>
    <row r="19" spans="1:17" ht="12.75">
      <c r="A19" s="273"/>
      <c r="B19" s="33" t="s">
        <v>78</v>
      </c>
      <c r="C19" s="33"/>
      <c r="D19" s="33"/>
      <c r="E19" s="33"/>
      <c r="F19" s="33"/>
      <c r="G19" s="33"/>
      <c r="H19" s="33" t="s">
        <v>25</v>
      </c>
      <c r="I19" s="33"/>
      <c r="J19" s="33"/>
      <c r="K19" s="33"/>
      <c r="L19" s="33"/>
      <c r="M19" s="33"/>
      <c r="N19" s="33"/>
      <c r="O19" s="33"/>
      <c r="P19" s="156"/>
      <c r="Q19" s="33"/>
    </row>
    <row r="20" spans="1:17" ht="12.75">
      <c r="A20" s="273"/>
      <c r="B20" s="33" t="s">
        <v>78</v>
      </c>
      <c r="C20" s="33"/>
      <c r="D20" s="33"/>
      <c r="E20" s="33"/>
      <c r="F20" s="33"/>
      <c r="G20" s="33"/>
      <c r="H20" s="33" t="s">
        <v>26</v>
      </c>
      <c r="I20" s="33"/>
      <c r="J20" s="33"/>
      <c r="K20" s="33"/>
      <c r="L20" s="33"/>
      <c r="M20" s="33"/>
      <c r="N20" s="33"/>
      <c r="O20" s="33"/>
      <c r="P20" s="156"/>
      <c r="Q20" s="33"/>
    </row>
    <row r="21" spans="1:17" ht="12.75">
      <c r="A21" s="273"/>
      <c r="B21" s="33" t="s">
        <v>78</v>
      </c>
      <c r="C21" s="33"/>
      <c r="D21" s="33"/>
      <c r="G21" s="33"/>
      <c r="H21" s="33" t="s">
        <v>27</v>
      </c>
      <c r="I21" s="33"/>
      <c r="J21" s="33"/>
      <c r="K21" s="33"/>
      <c r="L21" s="33"/>
      <c r="M21" s="33"/>
      <c r="N21" s="33"/>
      <c r="O21" s="33"/>
      <c r="P21" s="156"/>
      <c r="Q21" s="33"/>
    </row>
    <row r="22" spans="1:17" ht="12.75">
      <c r="A22" s="273"/>
      <c r="B22" s="33" t="s">
        <v>78</v>
      </c>
      <c r="C22" s="33"/>
      <c r="D22" s="33"/>
      <c r="E22" s="33"/>
      <c r="F22" s="33"/>
      <c r="G22" s="33"/>
      <c r="H22" s="33" t="s">
        <v>28</v>
      </c>
      <c r="I22" s="33"/>
      <c r="J22" s="33"/>
      <c r="K22" s="33"/>
      <c r="L22" s="33"/>
      <c r="M22" s="33"/>
      <c r="N22" s="33"/>
      <c r="O22" s="33"/>
      <c r="P22" s="156"/>
      <c r="Q22" s="33"/>
    </row>
    <row r="23" spans="1:17" ht="12.75">
      <c r="A23" s="273"/>
      <c r="B23" s="33" t="s">
        <v>522</v>
      </c>
      <c r="C23" s="33"/>
      <c r="D23" s="33"/>
      <c r="E23" s="33"/>
      <c r="F23" s="33"/>
      <c r="G23" s="33"/>
      <c r="H23" s="33" t="s">
        <v>29</v>
      </c>
      <c r="I23" s="33"/>
      <c r="J23" s="33"/>
      <c r="K23" s="33"/>
      <c r="L23" s="33"/>
      <c r="M23" s="33"/>
      <c r="N23" s="33"/>
      <c r="O23" s="33"/>
      <c r="P23" s="156"/>
      <c r="Q23" s="33"/>
    </row>
    <row r="24" spans="1:17" ht="12.75">
      <c r="A24" s="273"/>
      <c r="B24" s="33" t="s">
        <v>522</v>
      </c>
      <c r="C24" s="33"/>
      <c r="D24" s="33"/>
      <c r="E24" s="33"/>
      <c r="F24" s="33"/>
      <c r="G24" s="33"/>
      <c r="H24" s="33" t="s">
        <v>30</v>
      </c>
      <c r="I24" s="33"/>
      <c r="J24" s="33"/>
      <c r="K24" s="33"/>
      <c r="L24" s="33"/>
      <c r="M24" s="33"/>
      <c r="N24" s="33"/>
      <c r="O24" s="33"/>
      <c r="P24" s="156"/>
      <c r="Q24" s="33"/>
    </row>
    <row r="25" spans="1:17" ht="12.75">
      <c r="A25" s="273"/>
      <c r="B25" s="33" t="s">
        <v>522</v>
      </c>
      <c r="C25" s="33"/>
      <c r="D25" s="33"/>
      <c r="E25" s="33"/>
      <c r="F25" s="33"/>
      <c r="G25" s="33"/>
      <c r="H25" s="158" t="s">
        <v>34</v>
      </c>
      <c r="I25" s="33"/>
      <c r="J25" s="33"/>
      <c r="K25" s="33"/>
      <c r="L25" s="33"/>
      <c r="M25" s="33"/>
      <c r="N25" s="33"/>
      <c r="O25" s="33"/>
      <c r="P25" s="156"/>
      <c r="Q25" s="33"/>
    </row>
    <row r="26" spans="1:17" ht="12.75">
      <c r="A26" s="273"/>
      <c r="B26" s="33" t="s">
        <v>78</v>
      </c>
      <c r="C26" s="33"/>
      <c r="D26" s="33"/>
      <c r="E26" s="33"/>
      <c r="F26" s="33"/>
      <c r="G26" s="33"/>
      <c r="H26" s="159" t="s">
        <v>35</v>
      </c>
      <c r="I26" s="33"/>
      <c r="J26" s="33"/>
      <c r="K26" s="33"/>
      <c r="L26" s="33"/>
      <c r="M26" s="33"/>
      <c r="N26" s="33"/>
      <c r="O26" s="33"/>
      <c r="P26" s="156"/>
      <c r="Q26" s="33"/>
    </row>
    <row r="27" spans="1:17" ht="12.75">
      <c r="A27" s="273"/>
      <c r="B27" s="33" t="s">
        <v>78</v>
      </c>
      <c r="C27" s="33"/>
      <c r="D27" s="33"/>
      <c r="E27" s="33"/>
      <c r="F27" s="33"/>
      <c r="G27" s="33"/>
      <c r="H27" s="159" t="s">
        <v>36</v>
      </c>
      <c r="I27" s="33"/>
      <c r="J27" s="33"/>
      <c r="K27" s="33"/>
      <c r="L27" s="33"/>
      <c r="M27" s="33"/>
      <c r="N27" s="33"/>
      <c r="O27" s="33"/>
      <c r="P27" s="156"/>
      <c r="Q27" s="33"/>
    </row>
    <row r="28" spans="1:17" ht="12.75">
      <c r="A28" s="273"/>
      <c r="B28" s="33" t="s">
        <v>78</v>
      </c>
      <c r="C28" s="33"/>
      <c r="D28" s="33"/>
      <c r="E28" s="33"/>
      <c r="F28" s="33"/>
      <c r="G28" s="33"/>
      <c r="H28" s="159" t="s">
        <v>37</v>
      </c>
      <c r="I28" s="33"/>
      <c r="J28" s="33"/>
      <c r="K28" s="33"/>
      <c r="L28" s="33"/>
      <c r="M28" s="33"/>
      <c r="N28" s="33"/>
      <c r="O28" s="33"/>
      <c r="P28" s="156"/>
      <c r="Q28" s="33"/>
    </row>
    <row r="29" spans="1:17" ht="12.75">
      <c r="A29" s="274"/>
      <c r="B29" s="76" t="s">
        <v>78</v>
      </c>
      <c r="C29" s="76"/>
      <c r="D29" s="76"/>
      <c r="E29" s="33"/>
      <c r="F29" s="33"/>
      <c r="G29" s="33"/>
      <c r="H29" s="161" t="s">
        <v>38</v>
      </c>
      <c r="I29" s="33"/>
      <c r="J29" s="33"/>
      <c r="K29" s="33"/>
      <c r="L29" s="33"/>
      <c r="M29" s="33"/>
      <c r="N29" s="33"/>
      <c r="O29" s="33"/>
      <c r="P29" s="156"/>
      <c r="Q29" s="33"/>
    </row>
    <row r="30" spans="1:17" ht="14.25">
      <c r="A30" s="272">
        <v>45538</v>
      </c>
      <c r="B30" s="157" t="s">
        <v>1774</v>
      </c>
      <c r="C30" s="33" t="s">
        <v>44</v>
      </c>
      <c r="D30" s="33" t="s">
        <v>19</v>
      </c>
      <c r="E30" s="33" t="s">
        <v>2025</v>
      </c>
      <c r="F30" s="33"/>
      <c r="G30" s="33" t="s">
        <v>2026</v>
      </c>
      <c r="H30" s="155" t="s">
        <v>17</v>
      </c>
      <c r="I30" s="33"/>
      <c r="J30" s="33"/>
      <c r="K30" s="33"/>
      <c r="L30" s="33"/>
      <c r="M30" s="33"/>
      <c r="O30" s="33"/>
      <c r="P30" s="156"/>
      <c r="Q30" s="33"/>
    </row>
    <row r="31" spans="1:17" ht="12.75">
      <c r="A31" s="273"/>
      <c r="B31" s="33" t="s">
        <v>1774</v>
      </c>
      <c r="C31" s="33"/>
      <c r="D31" s="33"/>
      <c r="E31" s="33"/>
      <c r="F31" s="33"/>
      <c r="G31" s="33"/>
      <c r="H31" s="33" t="s">
        <v>22</v>
      </c>
      <c r="I31" s="33"/>
      <c r="J31" s="33"/>
      <c r="K31" s="33"/>
      <c r="L31" s="33"/>
      <c r="M31" s="33"/>
      <c r="N31" s="33"/>
      <c r="O31" s="33"/>
      <c r="P31" s="156"/>
      <c r="Q31" s="33"/>
    </row>
    <row r="32" spans="1:17" ht="12.75">
      <c r="A32" s="273"/>
      <c r="B32" s="33" t="s">
        <v>1774</v>
      </c>
      <c r="C32" s="33" t="s">
        <v>41</v>
      </c>
      <c r="D32" s="33" t="s">
        <v>19</v>
      </c>
      <c r="F32" s="187" t="s">
        <v>2027</v>
      </c>
      <c r="G32" s="188" t="s">
        <v>2028</v>
      </c>
      <c r="H32" s="33" t="s">
        <v>24</v>
      </c>
      <c r="I32" s="33"/>
      <c r="J32" s="33"/>
      <c r="K32" s="33"/>
      <c r="L32" s="33"/>
      <c r="M32" s="33"/>
      <c r="N32" s="33"/>
      <c r="O32" s="33"/>
      <c r="P32" s="156"/>
      <c r="Q32" s="33"/>
    </row>
    <row r="33" spans="1:17" ht="12.75">
      <c r="A33" s="273"/>
      <c r="B33" s="33" t="s">
        <v>1774</v>
      </c>
      <c r="C33" s="33"/>
      <c r="D33" s="33"/>
      <c r="E33" s="33"/>
      <c r="F33" s="33"/>
      <c r="G33" s="33"/>
      <c r="H33" s="33" t="s">
        <v>25</v>
      </c>
      <c r="I33" s="33"/>
      <c r="J33" s="33"/>
      <c r="K33" s="33"/>
      <c r="L33" s="33"/>
      <c r="M33" s="33"/>
      <c r="N33" s="33"/>
      <c r="O33" s="33"/>
      <c r="P33" s="156"/>
      <c r="Q33" s="33"/>
    </row>
    <row r="34" spans="1:17" ht="12.75">
      <c r="A34" s="273"/>
      <c r="B34" s="33"/>
      <c r="C34" s="33"/>
      <c r="D34" s="33"/>
      <c r="E34" s="33"/>
      <c r="F34" s="33"/>
      <c r="G34" s="33"/>
      <c r="H34" s="33" t="s">
        <v>26</v>
      </c>
      <c r="I34" s="33"/>
      <c r="J34" s="33"/>
      <c r="K34" s="33"/>
      <c r="L34" s="33"/>
      <c r="M34" s="33"/>
      <c r="N34" s="33"/>
      <c r="O34" s="33"/>
      <c r="P34" s="156"/>
      <c r="Q34" s="33"/>
    </row>
    <row r="35" spans="1:17" ht="12.75">
      <c r="A35" s="273"/>
      <c r="B35" s="33"/>
      <c r="C35" s="33"/>
      <c r="D35" s="33"/>
      <c r="E35" s="33"/>
      <c r="F35" s="33"/>
      <c r="G35" s="33"/>
      <c r="H35" s="33" t="s">
        <v>27</v>
      </c>
      <c r="I35" s="33"/>
      <c r="J35" s="33"/>
      <c r="K35" s="33"/>
      <c r="L35" s="33"/>
      <c r="M35" s="33"/>
      <c r="N35" s="33"/>
      <c r="O35" s="33"/>
      <c r="P35" s="156"/>
      <c r="Q35" s="33"/>
    </row>
    <row r="36" spans="1:17" ht="12.75">
      <c r="A36" s="273"/>
      <c r="B36" s="33"/>
      <c r="C36" s="33"/>
      <c r="D36" s="33"/>
      <c r="E36" s="33"/>
      <c r="F36" s="33"/>
      <c r="G36" s="33"/>
      <c r="H36" s="33" t="s">
        <v>28</v>
      </c>
      <c r="I36" s="33"/>
      <c r="J36" s="33"/>
      <c r="K36" s="33"/>
      <c r="L36" s="33"/>
      <c r="M36" s="33"/>
      <c r="N36" s="33"/>
      <c r="O36" s="33"/>
      <c r="P36" s="156"/>
      <c r="Q36" s="33"/>
    </row>
    <row r="37" spans="1:17" ht="12.75">
      <c r="A37" s="273"/>
      <c r="B37" s="33"/>
      <c r="C37" s="33"/>
      <c r="D37" s="33"/>
      <c r="E37" s="33"/>
      <c r="F37" s="33"/>
      <c r="G37" s="33"/>
      <c r="H37" s="33" t="s">
        <v>29</v>
      </c>
      <c r="I37" s="33"/>
      <c r="J37" s="33"/>
      <c r="K37" s="33"/>
      <c r="L37" s="33"/>
      <c r="M37" s="33"/>
      <c r="N37" s="33"/>
      <c r="O37" s="33"/>
      <c r="P37" s="156"/>
      <c r="Q37" s="33"/>
    </row>
    <row r="38" spans="1:17" ht="12.75">
      <c r="A38" s="273"/>
      <c r="B38" s="33"/>
      <c r="C38" s="33"/>
      <c r="D38" s="33"/>
      <c r="E38" s="33"/>
      <c r="F38" s="33"/>
      <c r="G38" s="33"/>
      <c r="H38" s="33" t="s">
        <v>30</v>
      </c>
      <c r="I38" s="33"/>
      <c r="J38" s="33"/>
      <c r="K38" s="33"/>
      <c r="L38" s="33"/>
      <c r="M38" s="33"/>
      <c r="N38" s="33"/>
      <c r="O38" s="33"/>
      <c r="P38" s="156"/>
      <c r="Q38" s="33"/>
    </row>
    <row r="39" spans="1:17" ht="12.75">
      <c r="A39" s="273"/>
      <c r="B39" s="33" t="s">
        <v>522</v>
      </c>
      <c r="C39" s="33"/>
      <c r="D39" s="33"/>
      <c r="E39" s="33"/>
      <c r="F39" s="33"/>
      <c r="G39" s="33"/>
      <c r="H39" s="158" t="s">
        <v>34</v>
      </c>
      <c r="I39" s="33"/>
      <c r="J39" s="33"/>
      <c r="K39" s="33"/>
      <c r="L39" s="33"/>
      <c r="M39" s="33"/>
      <c r="N39" s="33"/>
      <c r="O39" s="33"/>
      <c r="P39" s="84"/>
      <c r="Q39" s="33"/>
    </row>
    <row r="40" spans="1:17" ht="12.75">
      <c r="A40" s="273"/>
      <c r="B40" s="33" t="s">
        <v>522</v>
      </c>
      <c r="C40" s="33"/>
      <c r="D40" s="33"/>
      <c r="E40" s="33"/>
      <c r="F40" s="33"/>
      <c r="G40" s="33"/>
      <c r="H40" s="159" t="s">
        <v>35</v>
      </c>
      <c r="I40" s="33"/>
      <c r="J40" s="33"/>
      <c r="K40" s="33"/>
      <c r="L40" s="33"/>
      <c r="M40" s="33"/>
      <c r="N40" s="33"/>
      <c r="O40" s="33"/>
      <c r="P40" s="156"/>
      <c r="Q40" s="33"/>
    </row>
    <row r="41" spans="1:17" ht="12.75">
      <c r="A41" s="273"/>
      <c r="B41" s="33" t="s">
        <v>78</v>
      </c>
      <c r="C41" s="33"/>
      <c r="D41" s="33"/>
      <c r="E41" s="33"/>
      <c r="F41" s="33"/>
      <c r="G41" s="33"/>
      <c r="H41" s="159" t="s">
        <v>36</v>
      </c>
      <c r="I41" s="33"/>
      <c r="J41" s="33"/>
      <c r="K41" s="33"/>
      <c r="L41" s="33"/>
      <c r="M41" s="33"/>
      <c r="N41" s="33"/>
      <c r="O41" s="33"/>
      <c r="P41" s="156"/>
      <c r="Q41" s="33"/>
    </row>
    <row r="42" spans="1:17" ht="12.75">
      <c r="A42" s="273"/>
      <c r="B42" s="33" t="s">
        <v>78</v>
      </c>
      <c r="C42" s="33"/>
      <c r="D42" s="33"/>
      <c r="E42" s="33"/>
      <c r="F42" s="33"/>
      <c r="G42" s="33"/>
      <c r="H42" s="159" t="s">
        <v>37</v>
      </c>
      <c r="I42" s="33"/>
      <c r="J42" s="33"/>
      <c r="K42" s="33"/>
      <c r="L42" s="33"/>
      <c r="M42" s="33"/>
      <c r="N42" s="33"/>
      <c r="O42" s="33"/>
      <c r="P42" s="156"/>
      <c r="Q42" s="33"/>
    </row>
    <row r="43" spans="1:17" ht="12.75">
      <c r="A43" s="274"/>
      <c r="B43" s="33" t="s">
        <v>78</v>
      </c>
      <c r="C43" s="33"/>
      <c r="D43" s="33"/>
      <c r="E43" s="33"/>
      <c r="F43" s="33"/>
      <c r="G43" s="33"/>
      <c r="H43" s="159" t="s">
        <v>38</v>
      </c>
      <c r="I43" s="33"/>
      <c r="J43" s="33"/>
      <c r="K43" s="33"/>
      <c r="L43" s="33"/>
      <c r="M43" s="33"/>
      <c r="N43" s="33"/>
      <c r="O43" s="33"/>
      <c r="P43" s="156"/>
      <c r="Q43" s="33"/>
    </row>
    <row r="44" spans="1:17" ht="14.25">
      <c r="A44" s="272">
        <v>45539</v>
      </c>
      <c r="B44" s="157" t="s">
        <v>1774</v>
      </c>
      <c r="C44" s="33"/>
      <c r="D44" s="33"/>
      <c r="E44" s="33"/>
      <c r="F44" s="33"/>
      <c r="G44" s="33"/>
      <c r="H44" s="155" t="s">
        <v>17</v>
      </c>
      <c r="I44" s="33"/>
      <c r="J44" s="33"/>
      <c r="K44" s="33"/>
      <c r="L44" s="33"/>
      <c r="M44" s="33"/>
      <c r="N44" s="33"/>
      <c r="O44" s="33"/>
      <c r="P44" s="156"/>
      <c r="Q44" s="33"/>
    </row>
    <row r="45" spans="1:17" ht="14.25">
      <c r="A45" s="273"/>
      <c r="B45" s="157" t="s">
        <v>1774</v>
      </c>
      <c r="C45" s="157" t="s">
        <v>44</v>
      </c>
      <c r="D45" s="157" t="s">
        <v>19</v>
      </c>
      <c r="E45" s="157"/>
      <c r="F45" s="157"/>
      <c r="G45" s="163" t="s">
        <v>2029</v>
      </c>
      <c r="H45" s="33" t="s">
        <v>22</v>
      </c>
      <c r="I45" s="33"/>
      <c r="J45" s="33"/>
      <c r="K45" s="33"/>
      <c r="L45" s="33"/>
      <c r="M45" s="33"/>
      <c r="N45" s="33"/>
      <c r="O45" s="33"/>
      <c r="P45" s="156"/>
      <c r="Q45" s="33"/>
    </row>
    <row r="46" spans="1:17" ht="17.25" customHeight="1">
      <c r="A46" s="273"/>
      <c r="B46" s="157" t="s">
        <v>1774</v>
      </c>
      <c r="C46" s="33"/>
      <c r="D46" s="33"/>
      <c r="E46" s="33"/>
      <c r="F46" s="33"/>
      <c r="G46" s="33"/>
      <c r="H46" s="33" t="s">
        <v>24</v>
      </c>
      <c r="I46" s="33"/>
      <c r="J46" s="33"/>
      <c r="K46" s="33"/>
      <c r="L46" s="33"/>
      <c r="M46" s="33"/>
      <c r="N46" s="33"/>
      <c r="O46" s="33"/>
      <c r="P46" s="156"/>
      <c r="Q46" s="33"/>
    </row>
    <row r="47" spans="1:17" ht="14.25">
      <c r="A47" s="273"/>
      <c r="B47" s="157" t="s">
        <v>1774</v>
      </c>
      <c r="C47" s="33"/>
      <c r="D47" s="33"/>
      <c r="E47" s="33"/>
      <c r="F47" s="33"/>
      <c r="G47" s="33"/>
      <c r="H47" s="33" t="s">
        <v>25</v>
      </c>
      <c r="I47" s="33"/>
      <c r="J47" s="33"/>
      <c r="K47" s="33"/>
      <c r="L47" s="33"/>
      <c r="M47" s="33"/>
      <c r="N47" s="33"/>
      <c r="O47" s="33"/>
      <c r="P47" s="84"/>
      <c r="Q47" s="33"/>
    </row>
    <row r="48" spans="1:17" ht="12.75">
      <c r="A48" s="273"/>
      <c r="B48" s="33"/>
      <c r="C48" s="33"/>
      <c r="D48" s="33"/>
      <c r="E48" s="33"/>
      <c r="F48" s="33"/>
      <c r="G48" s="33"/>
      <c r="H48" s="33" t="s">
        <v>26</v>
      </c>
      <c r="I48" s="33"/>
      <c r="J48" s="33"/>
      <c r="K48" s="33"/>
      <c r="L48" s="33"/>
      <c r="M48" s="33"/>
      <c r="N48" s="33"/>
      <c r="O48" s="33"/>
      <c r="P48" s="156"/>
      <c r="Q48" s="33"/>
    </row>
    <row r="49" spans="1:17" ht="16.5" customHeight="1">
      <c r="A49" s="273"/>
      <c r="B49" s="33"/>
      <c r="C49" s="33"/>
      <c r="D49" s="157"/>
      <c r="E49" s="135"/>
      <c r="F49" s="129"/>
      <c r="G49" s="33"/>
      <c r="H49" s="33" t="s">
        <v>27</v>
      </c>
      <c r="I49" s="33"/>
      <c r="J49" s="33"/>
      <c r="K49" s="33"/>
      <c r="L49" s="33"/>
      <c r="M49" s="33"/>
      <c r="N49" s="33"/>
      <c r="O49" s="33"/>
      <c r="P49" s="156"/>
      <c r="Q49" s="33"/>
    </row>
    <row r="50" spans="1:17" ht="18" customHeight="1">
      <c r="A50" s="273"/>
      <c r="B50" s="33"/>
      <c r="C50" s="33"/>
      <c r="D50" s="33"/>
      <c r="E50" s="33"/>
      <c r="F50" s="33"/>
      <c r="G50" s="33"/>
      <c r="H50" s="33" t="s">
        <v>28</v>
      </c>
      <c r="I50" s="33"/>
      <c r="J50" s="33"/>
      <c r="K50" s="33"/>
      <c r="L50" s="33"/>
      <c r="M50" s="33"/>
      <c r="N50" s="33"/>
      <c r="O50" s="33"/>
      <c r="P50" s="156"/>
      <c r="Q50" s="33"/>
    </row>
    <row r="51" spans="1:17" ht="12.75">
      <c r="A51" s="273"/>
      <c r="B51" s="33"/>
      <c r="C51" s="33"/>
      <c r="D51" s="33"/>
      <c r="E51" s="33"/>
      <c r="F51" s="33"/>
      <c r="G51" s="33"/>
      <c r="H51" s="33" t="s">
        <v>29</v>
      </c>
      <c r="I51" s="33"/>
      <c r="J51" s="33"/>
      <c r="K51" s="33"/>
      <c r="L51" s="33"/>
      <c r="M51" s="33"/>
      <c r="N51" s="33"/>
      <c r="O51" s="33"/>
      <c r="P51" s="156"/>
      <c r="Q51" s="33"/>
    </row>
    <row r="52" spans="1:17" ht="12.75">
      <c r="A52" s="273"/>
      <c r="B52" s="33"/>
      <c r="C52" s="33"/>
      <c r="D52" s="33"/>
      <c r="E52" s="33"/>
      <c r="F52" s="33"/>
      <c r="G52" s="33"/>
      <c r="H52" s="33" t="s">
        <v>30</v>
      </c>
      <c r="I52" s="33"/>
      <c r="J52" s="33"/>
      <c r="K52" s="33"/>
      <c r="L52" s="33"/>
      <c r="M52" s="33"/>
      <c r="N52" s="33"/>
      <c r="O52" s="33"/>
      <c r="P52" s="156"/>
      <c r="Q52" s="33"/>
    </row>
    <row r="53" spans="1:17" ht="12.75">
      <c r="A53" s="273"/>
      <c r="B53" s="33"/>
      <c r="C53" s="33"/>
      <c r="D53" s="33"/>
      <c r="E53" s="33"/>
      <c r="F53" s="33"/>
      <c r="G53" s="33"/>
      <c r="H53" s="158" t="s">
        <v>34</v>
      </c>
      <c r="I53" s="33"/>
      <c r="J53" s="33"/>
      <c r="K53" s="33"/>
      <c r="L53" s="33"/>
      <c r="M53" s="33"/>
      <c r="N53" s="33"/>
      <c r="O53" s="33"/>
      <c r="P53" s="156"/>
      <c r="Q53" s="33"/>
    </row>
    <row r="54" spans="1:17" ht="12.75">
      <c r="A54" s="273"/>
      <c r="B54" s="33"/>
      <c r="C54" s="33"/>
      <c r="D54" s="33"/>
      <c r="E54" s="33"/>
      <c r="F54" s="33"/>
      <c r="G54" s="33"/>
      <c r="H54" s="159" t="s">
        <v>35</v>
      </c>
      <c r="I54" s="33"/>
      <c r="J54" s="33"/>
      <c r="K54" s="33"/>
      <c r="L54" s="33"/>
      <c r="M54" s="33"/>
      <c r="N54" s="33"/>
      <c r="O54" s="33"/>
      <c r="P54" s="84"/>
      <c r="Q54" s="33"/>
    </row>
    <row r="55" spans="1:17" ht="18" customHeight="1">
      <c r="A55" s="273"/>
      <c r="B55" s="33" t="s">
        <v>78</v>
      </c>
      <c r="C55" s="33" t="s">
        <v>41</v>
      </c>
      <c r="D55" s="33" t="s">
        <v>19</v>
      </c>
      <c r="E55" s="33"/>
      <c r="F55" s="33"/>
      <c r="G55" s="33" t="s">
        <v>2030</v>
      </c>
      <c r="H55" s="159" t="s">
        <v>36</v>
      </c>
      <c r="I55" s="33"/>
      <c r="J55" s="33"/>
      <c r="K55" s="33"/>
      <c r="L55" s="33"/>
      <c r="M55" s="33"/>
      <c r="N55" s="33"/>
      <c r="O55" s="33"/>
      <c r="P55" s="156"/>
      <c r="Q55" s="33"/>
    </row>
    <row r="56" spans="1:17" ht="12.75">
      <c r="A56" s="273"/>
      <c r="B56" s="33" t="s">
        <v>78</v>
      </c>
      <c r="C56" s="33"/>
      <c r="D56" s="33"/>
      <c r="E56" s="33"/>
      <c r="F56" s="33"/>
      <c r="G56" s="33"/>
      <c r="H56" s="159" t="s">
        <v>37</v>
      </c>
      <c r="I56" s="33"/>
      <c r="J56" s="33"/>
      <c r="K56" s="33"/>
      <c r="L56" s="33"/>
      <c r="M56" s="33"/>
      <c r="N56" s="33"/>
      <c r="O56" s="33"/>
      <c r="P56" s="156"/>
      <c r="Q56" s="33"/>
    </row>
    <row r="57" spans="1:17" ht="12.75">
      <c r="A57" s="274"/>
      <c r="B57" s="33" t="s">
        <v>78</v>
      </c>
      <c r="C57" s="33"/>
      <c r="D57" s="33"/>
      <c r="E57" s="33"/>
      <c r="F57" s="33"/>
      <c r="G57" s="33"/>
      <c r="H57" s="159" t="s">
        <v>38</v>
      </c>
      <c r="I57" s="33"/>
      <c r="J57" s="33"/>
      <c r="K57" s="33"/>
      <c r="L57" s="33"/>
      <c r="M57" s="33"/>
      <c r="N57" s="33"/>
      <c r="O57" s="33"/>
      <c r="P57" s="156"/>
      <c r="Q57" s="33"/>
    </row>
    <row r="58" spans="1:17" ht="12.75">
      <c r="A58" s="272">
        <v>45540</v>
      </c>
      <c r="B58" s="33" t="s">
        <v>78</v>
      </c>
      <c r="C58" s="33"/>
      <c r="D58" s="33"/>
      <c r="E58" s="33"/>
      <c r="F58" s="33"/>
      <c r="G58" s="33"/>
      <c r="H58" s="164" t="s">
        <v>17</v>
      </c>
      <c r="I58" s="33"/>
      <c r="J58" s="33"/>
      <c r="K58" s="33"/>
      <c r="L58" s="33"/>
      <c r="M58" s="33"/>
      <c r="N58" s="33"/>
      <c r="O58" s="33"/>
      <c r="P58" s="33"/>
      <c r="Q58" s="33"/>
    </row>
    <row r="59" spans="1:17" ht="12.75">
      <c r="A59" s="273"/>
      <c r="B59" s="33" t="s">
        <v>78</v>
      </c>
      <c r="C59" s="33"/>
      <c r="D59" s="33"/>
      <c r="E59" s="33"/>
      <c r="F59" s="33"/>
      <c r="G59" s="33"/>
      <c r="H59" s="156" t="s">
        <v>22</v>
      </c>
      <c r="I59" s="33"/>
      <c r="J59" s="33"/>
      <c r="K59" s="33"/>
      <c r="L59" s="33"/>
      <c r="M59" s="33"/>
      <c r="N59" s="33"/>
      <c r="O59" s="33"/>
      <c r="P59" s="33"/>
      <c r="Q59" s="33"/>
    </row>
    <row r="60" spans="1:17" ht="14.25">
      <c r="A60" s="273"/>
      <c r="B60" s="33" t="s">
        <v>78</v>
      </c>
      <c r="C60" s="33"/>
      <c r="D60" s="157"/>
      <c r="E60" s="135"/>
      <c r="F60" s="129"/>
      <c r="G60" s="33"/>
      <c r="H60" s="156" t="s">
        <v>24</v>
      </c>
      <c r="I60" s="33"/>
      <c r="J60" s="33"/>
      <c r="K60" s="33"/>
      <c r="L60" s="33"/>
      <c r="M60" s="33"/>
      <c r="N60" s="33"/>
      <c r="O60" s="33"/>
      <c r="P60" s="33"/>
      <c r="Q60" s="33"/>
    </row>
    <row r="61" spans="1:17" ht="19.5" customHeight="1">
      <c r="A61" s="273"/>
      <c r="B61" s="33" t="s">
        <v>78</v>
      </c>
      <c r="C61" s="33" t="s">
        <v>102</v>
      </c>
      <c r="D61" s="33" t="s">
        <v>19</v>
      </c>
      <c r="E61" s="33"/>
      <c r="F61" s="33"/>
      <c r="G61" s="33" t="s">
        <v>2031</v>
      </c>
      <c r="H61" s="156" t="s">
        <v>25</v>
      </c>
      <c r="I61" s="33"/>
      <c r="J61" s="33"/>
      <c r="K61" s="33"/>
      <c r="L61" s="33"/>
      <c r="M61" s="33"/>
      <c r="N61" s="33"/>
      <c r="O61" s="33"/>
      <c r="P61" s="33"/>
      <c r="Q61" s="33"/>
    </row>
    <row r="62" spans="1:17" ht="12.75">
      <c r="A62" s="273"/>
      <c r="B62" s="33" t="s">
        <v>78</v>
      </c>
      <c r="C62" s="33"/>
      <c r="D62" s="33"/>
      <c r="E62" s="33"/>
      <c r="F62" s="33"/>
      <c r="G62" s="33"/>
      <c r="H62" s="156" t="s">
        <v>26</v>
      </c>
      <c r="I62" s="33"/>
      <c r="J62" s="33"/>
      <c r="K62" s="33"/>
      <c r="L62" s="33"/>
      <c r="M62" s="33"/>
      <c r="N62" s="33"/>
      <c r="O62" s="33"/>
      <c r="P62" s="33"/>
      <c r="Q62" s="33"/>
    </row>
    <row r="63" spans="1:17" ht="12.75">
      <c r="A63" s="273"/>
      <c r="B63" s="33" t="s">
        <v>78</v>
      </c>
      <c r="C63" s="33"/>
      <c r="D63" s="33"/>
      <c r="E63" s="33"/>
      <c r="F63" s="33"/>
      <c r="G63" s="33"/>
      <c r="H63" s="156" t="s">
        <v>27</v>
      </c>
      <c r="I63" s="33"/>
      <c r="J63" s="33"/>
      <c r="K63" s="33"/>
      <c r="L63" s="33"/>
      <c r="M63" s="33"/>
      <c r="N63" s="33"/>
      <c r="O63" s="33"/>
      <c r="P63" s="33"/>
      <c r="Q63" s="33"/>
    </row>
    <row r="64" spans="1:17" ht="12.75">
      <c r="A64" s="273"/>
      <c r="B64" s="33" t="s">
        <v>78</v>
      </c>
      <c r="C64" s="33"/>
      <c r="D64" s="33"/>
      <c r="E64" s="33"/>
      <c r="F64" s="33"/>
      <c r="G64" s="33"/>
      <c r="H64" s="156" t="s">
        <v>28</v>
      </c>
      <c r="I64" s="33"/>
      <c r="J64" s="33"/>
      <c r="K64" s="33"/>
      <c r="L64" s="33"/>
      <c r="M64" s="33"/>
      <c r="N64" s="33"/>
      <c r="O64" s="33"/>
      <c r="P64" s="33"/>
      <c r="Q64" s="33"/>
    </row>
    <row r="65" spans="1:17" ht="20.25" customHeight="1">
      <c r="A65" s="273"/>
      <c r="B65" s="33" t="s">
        <v>78</v>
      </c>
      <c r="C65" s="33" t="s">
        <v>41</v>
      </c>
      <c r="D65" s="157" t="s">
        <v>19</v>
      </c>
      <c r="E65" s="165"/>
      <c r="F65" s="166"/>
      <c r="G65" s="33" t="s">
        <v>2032</v>
      </c>
      <c r="H65" s="156" t="s">
        <v>29</v>
      </c>
      <c r="I65" s="33"/>
      <c r="J65" s="33"/>
      <c r="K65" s="33"/>
      <c r="L65" s="33"/>
      <c r="M65" s="33"/>
      <c r="N65" s="33"/>
      <c r="O65" s="33"/>
      <c r="P65" s="84"/>
      <c r="Q65" s="33"/>
    </row>
    <row r="66" spans="1:17" ht="12.75">
      <c r="A66" s="273"/>
      <c r="B66" s="33" t="s">
        <v>78</v>
      </c>
      <c r="C66" s="33"/>
      <c r="D66" s="33"/>
      <c r="E66" s="33"/>
      <c r="F66" s="33"/>
      <c r="G66" s="33"/>
      <c r="H66" s="156" t="s">
        <v>30</v>
      </c>
      <c r="I66" s="33"/>
      <c r="J66" s="33"/>
      <c r="K66" s="33"/>
      <c r="L66" s="33"/>
      <c r="M66" s="33"/>
      <c r="N66" s="33"/>
      <c r="O66" s="33"/>
      <c r="P66" s="156"/>
      <c r="Q66" s="33"/>
    </row>
    <row r="67" spans="1:17" ht="12.75">
      <c r="A67" s="273"/>
      <c r="B67" s="33" t="s">
        <v>522</v>
      </c>
      <c r="C67" s="33" t="s">
        <v>44</v>
      </c>
      <c r="D67" s="33" t="s">
        <v>19</v>
      </c>
      <c r="E67" s="33"/>
      <c r="F67" s="33"/>
      <c r="G67" s="33" t="s">
        <v>2033</v>
      </c>
      <c r="H67" s="167" t="s">
        <v>34</v>
      </c>
      <c r="I67" s="33"/>
      <c r="J67" s="33"/>
      <c r="K67" s="33"/>
      <c r="L67" s="33"/>
      <c r="M67" s="33"/>
      <c r="N67" s="33"/>
      <c r="O67" s="33"/>
      <c r="P67" s="156"/>
      <c r="Q67" s="33"/>
    </row>
    <row r="68" spans="1:17" ht="12.75">
      <c r="A68" s="273"/>
      <c r="B68" s="33" t="s">
        <v>522</v>
      </c>
      <c r="C68" s="33" t="s">
        <v>41</v>
      </c>
      <c r="D68" s="33" t="s">
        <v>19</v>
      </c>
      <c r="E68" s="33"/>
      <c r="F68" s="33"/>
      <c r="G68" s="33" t="s">
        <v>2034</v>
      </c>
      <c r="H68" s="167" t="s">
        <v>35</v>
      </c>
      <c r="I68" s="33"/>
      <c r="J68" s="33"/>
      <c r="K68" s="33"/>
      <c r="L68" s="33"/>
      <c r="M68" s="33"/>
      <c r="N68" s="33"/>
      <c r="O68" s="33"/>
      <c r="P68" s="156"/>
      <c r="Q68" s="33"/>
    </row>
    <row r="69" spans="1:17" ht="12.75">
      <c r="A69" s="273"/>
      <c r="B69" s="33" t="s">
        <v>522</v>
      </c>
      <c r="C69" s="33"/>
      <c r="D69" s="33"/>
      <c r="E69" s="33"/>
      <c r="F69" s="33"/>
      <c r="G69" s="33"/>
      <c r="H69" s="167" t="s">
        <v>36</v>
      </c>
      <c r="I69" s="33"/>
      <c r="J69" s="33"/>
      <c r="K69" s="33"/>
      <c r="L69" s="33"/>
      <c r="M69" s="33"/>
      <c r="N69" s="33"/>
      <c r="O69" s="33"/>
      <c r="P69" s="156"/>
      <c r="Q69" s="33"/>
    </row>
    <row r="70" spans="1:17" ht="12.75">
      <c r="A70" s="273"/>
      <c r="B70" s="33" t="s">
        <v>522</v>
      </c>
      <c r="C70" s="33"/>
      <c r="D70" s="33"/>
      <c r="E70" s="33"/>
      <c r="F70" s="33"/>
      <c r="G70" s="33"/>
      <c r="H70" s="167" t="s">
        <v>37</v>
      </c>
      <c r="I70" s="33"/>
      <c r="J70" s="33"/>
      <c r="K70" s="33"/>
      <c r="L70" s="33"/>
      <c r="M70" s="33"/>
      <c r="N70" s="33"/>
      <c r="O70" s="33"/>
      <c r="P70" s="156"/>
      <c r="Q70" s="33"/>
    </row>
    <row r="71" spans="1:17" ht="12.75">
      <c r="A71" s="274"/>
      <c r="B71" s="33" t="s">
        <v>522</v>
      </c>
      <c r="C71" s="33"/>
      <c r="D71" s="33"/>
      <c r="E71" s="33"/>
      <c r="F71" s="33"/>
      <c r="G71" s="33"/>
      <c r="H71" s="156" t="s">
        <v>38</v>
      </c>
      <c r="I71" s="33"/>
      <c r="J71" s="33"/>
      <c r="K71" s="33"/>
      <c r="L71" s="33"/>
      <c r="M71" s="33"/>
      <c r="N71" s="33"/>
      <c r="O71" s="33"/>
      <c r="P71" s="156"/>
      <c r="Q71" s="33"/>
    </row>
    <row r="72" spans="1:17" ht="12.75">
      <c r="A72" s="272">
        <v>45541</v>
      </c>
      <c r="B72" s="33" t="s">
        <v>78</v>
      </c>
      <c r="C72" s="33"/>
      <c r="D72" s="33"/>
      <c r="E72" s="33"/>
      <c r="F72" s="33"/>
      <c r="G72" s="33"/>
      <c r="H72" s="164" t="s">
        <v>17</v>
      </c>
      <c r="I72" s="33"/>
      <c r="J72" s="33"/>
      <c r="K72" s="33"/>
      <c r="L72" s="33"/>
      <c r="M72" s="33"/>
      <c r="N72" s="33"/>
      <c r="O72" s="33"/>
      <c r="P72" s="33"/>
      <c r="Q72" s="33"/>
    </row>
    <row r="73" spans="1:17" ht="12.75">
      <c r="A73" s="273"/>
      <c r="B73" s="33" t="s">
        <v>78</v>
      </c>
      <c r="C73" s="33"/>
      <c r="D73" s="33"/>
      <c r="E73" s="33"/>
      <c r="F73" s="33"/>
      <c r="G73" s="33"/>
      <c r="H73" s="156" t="s">
        <v>22</v>
      </c>
      <c r="I73" s="33"/>
      <c r="J73" s="33"/>
      <c r="K73" s="33"/>
      <c r="L73" s="33"/>
      <c r="M73" s="33"/>
      <c r="N73" s="33"/>
      <c r="O73" s="33"/>
      <c r="P73" s="33"/>
      <c r="Q73" s="33"/>
    </row>
    <row r="74" spans="1:17" ht="12.75">
      <c r="A74" s="273"/>
      <c r="B74" s="33" t="s">
        <v>78</v>
      </c>
      <c r="C74" s="33"/>
      <c r="D74" s="33"/>
      <c r="E74" s="33"/>
      <c r="F74" s="33"/>
      <c r="G74" s="33"/>
      <c r="H74" s="156" t="s">
        <v>24</v>
      </c>
      <c r="I74" s="33"/>
      <c r="J74" s="33"/>
      <c r="K74" s="33"/>
      <c r="L74" s="33"/>
      <c r="M74" s="33"/>
      <c r="N74" s="33"/>
      <c r="O74" s="33"/>
      <c r="P74" s="33"/>
      <c r="Q74" s="33"/>
    </row>
    <row r="75" spans="1:17" ht="12.75">
      <c r="A75" s="273"/>
      <c r="B75" s="33" t="s">
        <v>78</v>
      </c>
      <c r="C75" s="33"/>
      <c r="D75" s="33"/>
      <c r="E75" s="33"/>
      <c r="F75" s="33"/>
      <c r="G75" s="33"/>
      <c r="H75" s="156" t="s">
        <v>25</v>
      </c>
      <c r="I75" s="33"/>
      <c r="J75" s="33"/>
      <c r="K75" s="33"/>
      <c r="L75" s="33"/>
      <c r="M75" s="33"/>
      <c r="N75" s="33"/>
      <c r="O75" s="33"/>
      <c r="P75" s="33"/>
      <c r="Q75" s="33"/>
    </row>
    <row r="76" spans="1:17" ht="12.75">
      <c r="A76" s="273"/>
      <c r="B76" s="33" t="s">
        <v>78</v>
      </c>
      <c r="C76" s="33" t="s">
        <v>102</v>
      </c>
      <c r="D76" s="33" t="s">
        <v>19</v>
      </c>
      <c r="E76" s="33"/>
      <c r="F76" s="33"/>
      <c r="G76" s="33" t="s">
        <v>2035</v>
      </c>
      <c r="H76" s="156" t="s">
        <v>26</v>
      </c>
      <c r="I76" s="33"/>
      <c r="J76" s="33"/>
      <c r="K76" s="33"/>
      <c r="L76" s="33"/>
      <c r="M76" s="33"/>
      <c r="N76" s="33"/>
      <c r="O76" s="33"/>
      <c r="P76" s="33"/>
      <c r="Q76" s="33"/>
    </row>
    <row r="77" spans="1:17" ht="17.25" customHeight="1">
      <c r="A77" s="273"/>
      <c r="B77" s="33" t="s">
        <v>78</v>
      </c>
      <c r="C77" s="33" t="s">
        <v>224</v>
      </c>
      <c r="D77" s="33" t="s">
        <v>19</v>
      </c>
      <c r="E77" s="33"/>
      <c r="F77" s="33"/>
      <c r="G77" s="33" t="s">
        <v>2036</v>
      </c>
      <c r="H77" s="156" t="s">
        <v>27</v>
      </c>
      <c r="I77" s="33"/>
      <c r="J77" s="33"/>
      <c r="K77" s="33"/>
      <c r="L77" s="33"/>
      <c r="M77" s="33"/>
      <c r="N77" s="33"/>
      <c r="O77" s="33"/>
      <c r="P77" s="33"/>
      <c r="Q77" s="33"/>
    </row>
    <row r="78" spans="1:17" ht="12.75">
      <c r="A78" s="273"/>
      <c r="B78" s="33" t="s">
        <v>1774</v>
      </c>
      <c r="C78" s="33"/>
      <c r="D78" s="33"/>
      <c r="E78" s="33"/>
      <c r="F78" s="33"/>
      <c r="G78" s="33"/>
      <c r="H78" s="156" t="s">
        <v>28</v>
      </c>
      <c r="I78" s="33"/>
      <c r="J78" s="33"/>
      <c r="K78" s="33"/>
      <c r="L78" s="33"/>
      <c r="M78" s="33"/>
      <c r="N78" s="33"/>
      <c r="O78" s="33"/>
      <c r="P78" s="33"/>
      <c r="Q78" s="33"/>
    </row>
    <row r="79" spans="1:17" ht="12.75">
      <c r="A79" s="273"/>
      <c r="B79" s="33" t="s">
        <v>1774</v>
      </c>
      <c r="C79" s="33"/>
      <c r="D79" s="33"/>
      <c r="E79" s="33"/>
      <c r="F79" s="33"/>
      <c r="G79" s="33"/>
      <c r="H79" s="156" t="s">
        <v>29</v>
      </c>
      <c r="I79" s="33"/>
      <c r="J79" s="33"/>
      <c r="K79" s="33"/>
      <c r="L79" s="33"/>
      <c r="M79" s="33"/>
      <c r="N79" s="33"/>
      <c r="O79" s="33"/>
      <c r="P79" s="33"/>
      <c r="Q79" s="33"/>
    </row>
    <row r="80" spans="1:17" ht="12.75">
      <c r="A80" s="273"/>
      <c r="B80" s="33" t="s">
        <v>1774</v>
      </c>
      <c r="C80" s="33"/>
      <c r="D80" s="33"/>
      <c r="E80" s="33"/>
      <c r="F80" s="33"/>
      <c r="G80" s="33"/>
      <c r="H80" s="156" t="s">
        <v>30</v>
      </c>
      <c r="I80" s="33"/>
      <c r="J80" s="33"/>
      <c r="K80" s="33"/>
      <c r="L80" s="33"/>
      <c r="M80" s="33"/>
      <c r="N80" s="33"/>
      <c r="O80" s="33"/>
      <c r="P80" s="33"/>
      <c r="Q80" s="33"/>
    </row>
    <row r="81" spans="1:17" ht="14.25">
      <c r="A81" s="273"/>
      <c r="B81" s="33" t="s">
        <v>522</v>
      </c>
      <c r="C81" s="33"/>
      <c r="D81" s="157"/>
      <c r="E81" s="33"/>
      <c r="F81" s="33"/>
      <c r="G81" s="33"/>
      <c r="H81" s="167" t="s">
        <v>34</v>
      </c>
      <c r="I81" s="33"/>
      <c r="J81" s="33"/>
      <c r="K81" s="33"/>
      <c r="L81" s="33"/>
      <c r="M81" s="33"/>
      <c r="N81" s="33"/>
      <c r="O81" s="33"/>
      <c r="P81" s="33"/>
      <c r="Q81" s="33"/>
    </row>
    <row r="82" spans="1:17" ht="12.75">
      <c r="A82" s="273"/>
      <c r="B82" s="33" t="s">
        <v>522</v>
      </c>
      <c r="C82" s="33"/>
      <c r="D82" s="33"/>
      <c r="E82" s="33"/>
      <c r="F82" s="33"/>
      <c r="G82" s="33"/>
      <c r="H82" s="167" t="s">
        <v>35</v>
      </c>
      <c r="I82" s="33"/>
      <c r="J82" s="33"/>
      <c r="K82" s="33"/>
      <c r="L82" s="33"/>
      <c r="M82" s="33"/>
      <c r="N82" s="33"/>
      <c r="O82" s="33"/>
      <c r="P82" s="33"/>
      <c r="Q82" s="33"/>
    </row>
    <row r="83" spans="1:17" ht="17.25" customHeight="1">
      <c r="A83" s="273"/>
      <c r="B83" s="33" t="s">
        <v>78</v>
      </c>
      <c r="C83" s="33" t="s">
        <v>355</v>
      </c>
      <c r="D83" s="33" t="s">
        <v>19</v>
      </c>
      <c r="E83" s="33"/>
      <c r="F83" s="160" t="s">
        <v>2037</v>
      </c>
      <c r="G83" s="33" t="s">
        <v>2038</v>
      </c>
      <c r="H83" s="167" t="s">
        <v>36</v>
      </c>
      <c r="I83" s="33"/>
      <c r="J83" s="33"/>
      <c r="K83" s="33"/>
      <c r="L83" s="33"/>
      <c r="M83" s="33"/>
      <c r="N83" s="33"/>
      <c r="O83" s="33"/>
      <c r="P83" s="33"/>
      <c r="Q83" s="33"/>
    </row>
    <row r="84" spans="1:17" ht="14.25">
      <c r="A84" s="273"/>
      <c r="B84" s="33" t="s">
        <v>78</v>
      </c>
      <c r="C84" s="33"/>
      <c r="D84" s="33"/>
      <c r="E84" s="135"/>
      <c r="F84" s="33"/>
      <c r="G84" s="33"/>
      <c r="H84" s="167" t="s">
        <v>37</v>
      </c>
      <c r="I84" s="33"/>
      <c r="J84" s="33"/>
      <c r="K84" s="33"/>
      <c r="L84" s="33"/>
      <c r="M84" s="33"/>
      <c r="N84" s="33"/>
      <c r="O84" s="33"/>
      <c r="P84" s="33"/>
      <c r="Q84" s="33"/>
    </row>
    <row r="85" spans="1:17" ht="12.75">
      <c r="A85" s="274"/>
      <c r="B85" s="33" t="s">
        <v>78</v>
      </c>
      <c r="C85" s="33"/>
      <c r="D85" s="33"/>
      <c r="E85" s="33"/>
      <c r="F85" s="33"/>
      <c r="G85" s="33"/>
      <c r="H85" s="156" t="s">
        <v>38</v>
      </c>
      <c r="I85" s="33"/>
      <c r="J85" s="33"/>
      <c r="K85" s="33"/>
      <c r="L85" s="33"/>
      <c r="M85" s="33"/>
      <c r="N85" s="33"/>
      <c r="O85" s="33"/>
      <c r="P85" s="33"/>
      <c r="Q85" s="33"/>
    </row>
    <row r="86" spans="1:17" ht="12.75">
      <c r="A86" s="272">
        <v>45542</v>
      </c>
      <c r="B86" s="33" t="s">
        <v>1774</v>
      </c>
      <c r="C86" s="33"/>
      <c r="D86" s="33"/>
      <c r="E86" s="33"/>
      <c r="F86" s="33"/>
      <c r="G86" s="33"/>
      <c r="H86" s="164" t="s">
        <v>17</v>
      </c>
      <c r="I86" s="33"/>
      <c r="J86" s="33"/>
      <c r="K86" s="33"/>
      <c r="L86" s="33"/>
      <c r="M86" s="33"/>
      <c r="N86" s="33"/>
      <c r="O86" s="33"/>
      <c r="P86" s="33"/>
      <c r="Q86" s="33"/>
    </row>
    <row r="87" spans="1:17" ht="12.75">
      <c r="A87" s="273"/>
      <c r="B87" s="33" t="s">
        <v>1774</v>
      </c>
      <c r="C87" s="33"/>
      <c r="D87" s="33"/>
      <c r="E87" s="33"/>
      <c r="F87" s="33"/>
      <c r="G87" s="33"/>
      <c r="H87" s="156" t="s">
        <v>22</v>
      </c>
      <c r="I87" s="33"/>
      <c r="J87" s="33"/>
      <c r="K87" s="33"/>
      <c r="L87" s="33"/>
      <c r="M87" s="33"/>
      <c r="N87" s="33"/>
      <c r="O87" s="33"/>
      <c r="P87" s="33"/>
      <c r="Q87" s="33"/>
    </row>
    <row r="88" spans="1:17" ht="12.75">
      <c r="A88" s="273"/>
      <c r="B88" s="33" t="s">
        <v>1774</v>
      </c>
      <c r="C88" s="33"/>
      <c r="D88" s="33"/>
      <c r="E88" s="33"/>
      <c r="F88" s="33"/>
      <c r="G88" s="33"/>
      <c r="H88" s="156" t="s">
        <v>24</v>
      </c>
      <c r="I88" s="33"/>
      <c r="J88" s="33"/>
      <c r="K88" s="33"/>
      <c r="L88" s="33"/>
      <c r="M88" s="33"/>
      <c r="N88" s="33"/>
      <c r="O88" s="33"/>
      <c r="P88" s="33"/>
      <c r="Q88" s="33"/>
    </row>
    <row r="89" spans="1:17" ht="12.75">
      <c r="A89" s="273"/>
      <c r="B89" s="33" t="s">
        <v>1774</v>
      </c>
      <c r="C89" s="33"/>
      <c r="D89" s="33"/>
      <c r="E89" s="33"/>
      <c r="F89" s="33"/>
      <c r="G89" s="33"/>
      <c r="H89" s="156" t="s">
        <v>25</v>
      </c>
      <c r="I89" s="33"/>
      <c r="J89" s="33"/>
      <c r="K89" s="33"/>
      <c r="L89" s="33"/>
      <c r="M89" s="33"/>
      <c r="N89" s="33"/>
      <c r="O89" s="33"/>
      <c r="P89" s="33"/>
      <c r="Q89" s="33"/>
    </row>
    <row r="90" spans="1:17" ht="12.75">
      <c r="A90" s="273"/>
      <c r="B90" s="33" t="s">
        <v>1774</v>
      </c>
      <c r="C90" s="33"/>
      <c r="D90" s="33"/>
      <c r="E90" s="33"/>
      <c r="F90" s="33"/>
      <c r="G90" s="33"/>
      <c r="H90" s="156" t="s">
        <v>26</v>
      </c>
      <c r="I90" s="33"/>
      <c r="J90" s="33"/>
      <c r="K90" s="33"/>
      <c r="L90" s="33"/>
      <c r="M90" s="33"/>
      <c r="N90" s="33"/>
      <c r="O90" s="33"/>
      <c r="P90" s="33"/>
      <c r="Q90" s="33"/>
    </row>
    <row r="91" spans="1:17" ht="12.75">
      <c r="A91" s="273"/>
      <c r="B91" s="33" t="s">
        <v>1271</v>
      </c>
      <c r="C91" s="33"/>
      <c r="D91" s="33"/>
      <c r="E91" s="33"/>
      <c r="F91" s="33"/>
      <c r="G91" s="33"/>
      <c r="H91" s="156" t="s">
        <v>27</v>
      </c>
      <c r="I91" s="33"/>
      <c r="J91" s="33"/>
      <c r="K91" s="33"/>
      <c r="L91" s="33"/>
      <c r="M91" s="33"/>
      <c r="N91" s="33"/>
      <c r="O91" s="33"/>
      <c r="P91" s="33"/>
      <c r="Q91" s="33"/>
    </row>
    <row r="92" spans="1:17" ht="12.75">
      <c r="A92" s="273"/>
      <c r="B92" s="33" t="s">
        <v>1271</v>
      </c>
      <c r="C92" s="33"/>
      <c r="D92" s="33"/>
      <c r="E92" s="33"/>
      <c r="F92" s="33"/>
      <c r="G92" s="33"/>
      <c r="H92" s="156" t="s">
        <v>28</v>
      </c>
      <c r="I92" s="33"/>
      <c r="J92" s="33"/>
      <c r="K92" s="33"/>
      <c r="L92" s="33"/>
      <c r="M92" s="33"/>
      <c r="N92" s="33"/>
      <c r="O92" s="33"/>
      <c r="P92" s="33"/>
      <c r="Q92" s="33"/>
    </row>
    <row r="93" spans="1:17" ht="14.25">
      <c r="A93" s="273"/>
      <c r="B93" s="33"/>
      <c r="C93" s="33"/>
      <c r="D93" s="33"/>
      <c r="E93" s="33"/>
      <c r="F93" s="157"/>
      <c r="G93" s="157"/>
      <c r="H93" s="156" t="s">
        <v>29</v>
      </c>
      <c r="I93" s="33"/>
      <c r="J93" s="33"/>
      <c r="K93" s="33"/>
      <c r="L93" s="33"/>
      <c r="M93" s="33"/>
      <c r="N93" s="33"/>
      <c r="O93" s="33"/>
      <c r="P93" s="33"/>
      <c r="Q93" s="33"/>
    </row>
    <row r="94" spans="1:17" ht="12.75">
      <c r="A94" s="273"/>
      <c r="B94" s="33"/>
      <c r="C94" s="33"/>
      <c r="D94" s="33"/>
      <c r="E94" s="33"/>
      <c r="F94" s="33"/>
      <c r="G94" s="33"/>
      <c r="H94" s="156" t="s">
        <v>30</v>
      </c>
      <c r="I94" s="33"/>
      <c r="J94" s="33"/>
      <c r="K94" s="33"/>
      <c r="L94" s="33"/>
      <c r="M94" s="33"/>
      <c r="N94" s="33"/>
      <c r="O94" s="33"/>
      <c r="P94" s="33"/>
      <c r="Q94" s="33"/>
    </row>
    <row r="95" spans="1:17" ht="12.75">
      <c r="A95" s="273"/>
      <c r="B95" s="33" t="s">
        <v>522</v>
      </c>
      <c r="C95" s="33"/>
      <c r="D95" s="33"/>
      <c r="E95" s="33"/>
      <c r="F95" s="33"/>
      <c r="G95" s="33"/>
      <c r="H95" s="167" t="s">
        <v>34</v>
      </c>
      <c r="I95" s="33"/>
      <c r="J95" s="33"/>
      <c r="K95" s="33"/>
      <c r="L95" s="33"/>
      <c r="M95" s="33"/>
      <c r="N95" s="33"/>
      <c r="O95" s="33"/>
      <c r="P95" s="33"/>
      <c r="Q95" s="33"/>
    </row>
    <row r="96" spans="1:17" ht="12.75">
      <c r="A96" s="273"/>
      <c r="B96" s="33" t="s">
        <v>522</v>
      </c>
      <c r="C96" s="33"/>
      <c r="D96" s="33"/>
      <c r="E96" s="33"/>
      <c r="F96" s="33"/>
      <c r="G96" s="33"/>
      <c r="H96" s="167" t="s">
        <v>35</v>
      </c>
      <c r="I96" s="33"/>
      <c r="J96" s="33"/>
      <c r="K96" s="33"/>
      <c r="L96" s="33"/>
      <c r="M96" s="33"/>
      <c r="N96" s="33"/>
      <c r="O96" s="33"/>
      <c r="P96" s="33"/>
      <c r="Q96" s="33"/>
    </row>
    <row r="97" spans="1:17" ht="12.75">
      <c r="A97" s="273"/>
      <c r="B97" s="33" t="s">
        <v>78</v>
      </c>
      <c r="C97" s="33"/>
      <c r="D97" s="33"/>
      <c r="E97" s="33"/>
      <c r="F97" s="33"/>
      <c r="G97" s="33"/>
      <c r="H97" s="167" t="s">
        <v>36</v>
      </c>
      <c r="I97" s="33"/>
      <c r="J97" s="33"/>
      <c r="K97" s="33"/>
      <c r="L97" s="33"/>
      <c r="M97" s="33"/>
      <c r="N97" s="33"/>
      <c r="O97" s="33"/>
      <c r="P97" s="33"/>
      <c r="Q97" s="33"/>
    </row>
    <row r="98" spans="1:17" ht="12.75">
      <c r="A98" s="273"/>
      <c r="B98" s="33" t="s">
        <v>78</v>
      </c>
      <c r="C98" s="33"/>
      <c r="D98" s="33"/>
      <c r="E98" s="33"/>
      <c r="F98" s="33"/>
      <c r="G98" s="33"/>
      <c r="H98" s="167" t="s">
        <v>37</v>
      </c>
      <c r="I98" s="33"/>
      <c r="J98" s="33"/>
      <c r="K98" s="33"/>
      <c r="L98" s="33"/>
      <c r="M98" s="33"/>
      <c r="N98" s="33"/>
      <c r="O98" s="33"/>
      <c r="P98" s="33"/>
      <c r="Q98" s="33"/>
    </row>
    <row r="99" spans="1:17" ht="12.75">
      <c r="A99" s="274"/>
      <c r="B99" s="33" t="s">
        <v>78</v>
      </c>
      <c r="C99" s="33"/>
      <c r="D99" s="33"/>
      <c r="E99" s="33"/>
      <c r="F99" s="33"/>
      <c r="G99" s="33"/>
      <c r="H99" s="156" t="s">
        <v>38</v>
      </c>
      <c r="I99" s="33"/>
      <c r="J99" s="33"/>
      <c r="K99" s="33"/>
      <c r="L99" s="33"/>
      <c r="M99" s="33"/>
      <c r="N99" s="33"/>
      <c r="O99" s="33"/>
      <c r="P99" s="33"/>
      <c r="Q99" s="33"/>
    </row>
    <row r="100" spans="1:17" ht="14.25">
      <c r="A100" s="272">
        <v>45543</v>
      </c>
      <c r="B100" s="157" t="s">
        <v>1774</v>
      </c>
      <c r="C100" s="33"/>
      <c r="D100" s="33"/>
      <c r="E100" s="33"/>
      <c r="F100" s="33"/>
      <c r="G100" s="33"/>
      <c r="H100" s="164" t="s">
        <v>17</v>
      </c>
      <c r="I100" s="33"/>
      <c r="J100" s="33"/>
      <c r="K100" s="33"/>
      <c r="L100" s="33"/>
      <c r="M100" s="33"/>
      <c r="N100" s="33"/>
      <c r="O100" s="33"/>
      <c r="P100" s="33"/>
      <c r="Q100" s="33"/>
    </row>
    <row r="101" spans="1:17" ht="21" customHeight="1">
      <c r="A101" s="273"/>
      <c r="B101" s="157" t="s">
        <v>1774</v>
      </c>
      <c r="C101" s="33"/>
      <c r="D101" s="33"/>
      <c r="E101" s="33"/>
      <c r="F101" s="33"/>
      <c r="G101" s="33"/>
      <c r="H101" s="156" t="s">
        <v>22</v>
      </c>
      <c r="I101" s="33"/>
      <c r="J101" s="33"/>
      <c r="K101" s="33"/>
      <c r="L101" s="33"/>
      <c r="M101" s="33"/>
      <c r="N101" s="33"/>
      <c r="O101" s="33"/>
      <c r="P101" s="33"/>
      <c r="Q101" s="33"/>
    </row>
    <row r="102" spans="1:17" ht="22.5" customHeight="1">
      <c r="A102" s="273"/>
      <c r="B102" s="157" t="s">
        <v>1774</v>
      </c>
      <c r="C102" s="33"/>
      <c r="D102" s="33"/>
      <c r="E102" s="33"/>
      <c r="F102" s="33"/>
      <c r="G102" s="33"/>
      <c r="H102" s="156" t="s">
        <v>24</v>
      </c>
      <c r="I102" s="33"/>
      <c r="J102" s="33"/>
      <c r="K102" s="33"/>
      <c r="L102" s="33"/>
      <c r="M102" s="33"/>
      <c r="N102" s="33"/>
      <c r="O102" s="33"/>
      <c r="P102" s="33"/>
      <c r="Q102" s="33"/>
    </row>
    <row r="103" spans="1:17" ht="14.25">
      <c r="A103" s="273"/>
      <c r="B103" s="157" t="s">
        <v>1774</v>
      </c>
      <c r="C103" s="157"/>
      <c r="D103" s="157"/>
      <c r="E103" s="157"/>
      <c r="F103" s="168"/>
      <c r="G103" s="157"/>
      <c r="H103" s="156" t="s">
        <v>25</v>
      </c>
      <c r="I103" s="33"/>
      <c r="J103" s="33"/>
      <c r="K103" s="33"/>
      <c r="L103" s="33"/>
      <c r="M103" s="33"/>
      <c r="N103" s="33"/>
      <c r="O103" s="33"/>
      <c r="P103" s="33"/>
      <c r="Q103" s="33"/>
    </row>
    <row r="104" spans="1:17" ht="12.75">
      <c r="A104" s="273"/>
      <c r="B104" s="33" t="s">
        <v>1774</v>
      </c>
      <c r="C104" s="33"/>
      <c r="D104" s="33"/>
      <c r="E104" s="33"/>
      <c r="F104" s="33"/>
      <c r="G104" s="33"/>
      <c r="H104" s="156" t="s">
        <v>26</v>
      </c>
      <c r="I104" s="33"/>
      <c r="J104" s="33"/>
      <c r="K104" s="33"/>
      <c r="L104" s="33"/>
      <c r="M104" s="33"/>
      <c r="N104" s="33"/>
      <c r="O104" s="33"/>
      <c r="P104" s="33"/>
      <c r="Q104" s="33"/>
    </row>
    <row r="105" spans="1:17" ht="12.75">
      <c r="A105" s="273"/>
      <c r="B105" s="33" t="s">
        <v>1774</v>
      </c>
      <c r="C105" s="33"/>
      <c r="D105" s="33"/>
      <c r="E105" s="33"/>
      <c r="F105" s="33"/>
      <c r="G105" s="33"/>
      <c r="H105" s="156" t="s">
        <v>27</v>
      </c>
      <c r="I105" s="33"/>
      <c r="J105" s="33"/>
      <c r="K105" s="33"/>
      <c r="L105" s="33"/>
      <c r="M105" s="33"/>
      <c r="N105" s="33"/>
      <c r="O105" s="33"/>
      <c r="P105" s="33"/>
      <c r="Q105" s="33"/>
    </row>
    <row r="106" spans="1:17" ht="12.75">
      <c r="A106" s="273"/>
      <c r="B106" s="33" t="s">
        <v>522</v>
      </c>
      <c r="C106" s="33"/>
      <c r="D106" s="33"/>
      <c r="E106" s="33"/>
      <c r="F106" s="33"/>
      <c r="G106" s="33"/>
      <c r="H106" s="156" t="s">
        <v>28</v>
      </c>
      <c r="I106" s="33"/>
      <c r="J106" s="33"/>
      <c r="K106" s="33"/>
      <c r="L106" s="33"/>
      <c r="M106" s="33"/>
      <c r="N106" s="33"/>
      <c r="O106" s="33"/>
      <c r="P106" s="33"/>
      <c r="Q106" s="33"/>
    </row>
    <row r="107" spans="1:17" ht="12.75">
      <c r="A107" s="273"/>
      <c r="B107" s="33" t="s">
        <v>522</v>
      </c>
      <c r="C107" s="33"/>
      <c r="D107" s="33"/>
      <c r="E107" s="33"/>
      <c r="F107" s="33"/>
      <c r="G107" s="33"/>
      <c r="H107" s="156" t="s">
        <v>29</v>
      </c>
      <c r="I107" s="33"/>
      <c r="J107" s="33"/>
      <c r="K107" s="33"/>
      <c r="L107" s="33"/>
      <c r="M107" s="33"/>
      <c r="N107" s="33"/>
      <c r="O107" s="33"/>
      <c r="P107" s="33"/>
      <c r="Q107" s="33"/>
    </row>
    <row r="108" spans="1:17" ht="12.75">
      <c r="A108" s="273"/>
      <c r="B108" s="33" t="s">
        <v>522</v>
      </c>
      <c r="C108" s="33"/>
      <c r="D108" s="33"/>
      <c r="E108" s="33"/>
      <c r="F108" s="33"/>
      <c r="G108" s="33"/>
      <c r="H108" s="156" t="s">
        <v>30</v>
      </c>
      <c r="I108" s="33"/>
      <c r="J108" s="33"/>
      <c r="K108" s="33"/>
      <c r="L108" s="33"/>
      <c r="M108" s="33"/>
      <c r="N108" s="33"/>
      <c r="O108" s="33"/>
      <c r="P108" s="33"/>
      <c r="Q108" s="33"/>
    </row>
    <row r="109" spans="1:17" ht="12.75">
      <c r="A109" s="273"/>
      <c r="B109" s="33" t="s">
        <v>522</v>
      </c>
      <c r="C109" s="33"/>
      <c r="D109" s="33"/>
      <c r="E109" s="33"/>
      <c r="F109" s="33"/>
      <c r="G109" s="33"/>
      <c r="H109" s="167" t="s">
        <v>34</v>
      </c>
      <c r="I109" s="33"/>
      <c r="J109" s="33"/>
      <c r="K109" s="33"/>
      <c r="L109" s="33"/>
      <c r="M109" s="33"/>
      <c r="N109" s="33"/>
      <c r="O109" s="33"/>
      <c r="P109" s="33"/>
      <c r="Q109" s="33"/>
    </row>
    <row r="110" spans="1:17" ht="14.25">
      <c r="A110" s="273"/>
      <c r="B110" s="157" t="s">
        <v>522</v>
      </c>
      <c r="C110" s="33"/>
      <c r="D110" s="33"/>
      <c r="E110" s="33"/>
      <c r="F110" s="33"/>
      <c r="G110" s="33"/>
      <c r="H110" s="167" t="s">
        <v>35</v>
      </c>
      <c r="I110" s="33"/>
      <c r="J110" s="33"/>
      <c r="K110" s="33"/>
      <c r="L110" s="33"/>
      <c r="M110" s="33"/>
      <c r="N110" s="33"/>
      <c r="O110" s="33"/>
      <c r="P110" s="33"/>
      <c r="Q110" s="33"/>
    </row>
    <row r="111" spans="1:17" ht="14.25">
      <c r="A111" s="273"/>
      <c r="B111" s="157" t="s">
        <v>78</v>
      </c>
      <c r="C111" s="33"/>
      <c r="D111" s="33"/>
      <c r="E111" s="33"/>
      <c r="F111" s="33"/>
      <c r="G111" s="33"/>
      <c r="H111" s="167" t="s">
        <v>36</v>
      </c>
      <c r="I111" s="33"/>
      <c r="J111" s="33"/>
      <c r="K111" s="33"/>
      <c r="L111" s="33"/>
      <c r="M111" s="33"/>
      <c r="N111" s="33"/>
      <c r="O111" s="33"/>
      <c r="P111" s="33"/>
      <c r="Q111" s="33"/>
    </row>
    <row r="112" spans="1:17" ht="14.25">
      <c r="A112" s="273"/>
      <c r="B112" s="157" t="s">
        <v>78</v>
      </c>
      <c r="C112" s="33"/>
      <c r="D112" s="33"/>
      <c r="E112" s="33"/>
      <c r="F112" s="33"/>
      <c r="G112" s="33"/>
      <c r="H112" s="167" t="s">
        <v>37</v>
      </c>
      <c r="I112" s="33"/>
      <c r="J112" s="33"/>
      <c r="K112" s="33"/>
      <c r="L112" s="33"/>
      <c r="M112" s="33"/>
      <c r="N112" s="33"/>
      <c r="O112" s="33"/>
      <c r="P112" s="33"/>
      <c r="Q112" s="33"/>
    </row>
    <row r="113" spans="1:27" ht="12.75">
      <c r="A113" s="274"/>
      <c r="B113" s="33" t="s">
        <v>78</v>
      </c>
      <c r="C113" s="33"/>
      <c r="D113" s="33"/>
      <c r="E113" s="33"/>
      <c r="F113" s="33"/>
      <c r="G113" s="33"/>
      <c r="H113" s="156" t="s">
        <v>38</v>
      </c>
      <c r="I113" s="33"/>
      <c r="J113" s="33"/>
      <c r="K113" s="33"/>
      <c r="L113" s="33"/>
      <c r="M113" s="33"/>
      <c r="N113" s="33"/>
      <c r="O113" s="33"/>
      <c r="P113" s="33"/>
      <c r="Q113" s="33"/>
    </row>
    <row r="114" spans="1:27" ht="14.25">
      <c r="A114" s="272">
        <v>45544</v>
      </c>
      <c r="B114" s="157" t="s">
        <v>78</v>
      </c>
      <c r="C114" s="33"/>
      <c r="D114" s="33"/>
      <c r="E114" s="33"/>
      <c r="F114" s="33"/>
      <c r="G114" s="33"/>
      <c r="H114" s="164" t="s">
        <v>17</v>
      </c>
      <c r="I114" s="33"/>
      <c r="J114" s="33"/>
      <c r="K114" s="33"/>
      <c r="L114" s="33"/>
      <c r="M114" s="33"/>
      <c r="N114" s="33"/>
      <c r="O114" s="33"/>
      <c r="P114" s="33"/>
      <c r="Q114" s="33"/>
    </row>
    <row r="115" spans="1:27" ht="21.75" customHeight="1">
      <c r="A115" s="273"/>
      <c r="B115" s="157" t="s">
        <v>78</v>
      </c>
      <c r="C115" s="33" t="s">
        <v>102</v>
      </c>
      <c r="D115" s="33" t="s">
        <v>19</v>
      </c>
      <c r="E115" s="33"/>
      <c r="F115" s="160" t="s">
        <v>2039</v>
      </c>
      <c r="G115" s="189" t="s">
        <v>2040</v>
      </c>
      <c r="H115" s="156" t="s">
        <v>22</v>
      </c>
      <c r="I115" s="33"/>
      <c r="J115" s="33"/>
      <c r="K115" s="33"/>
      <c r="L115" s="33"/>
      <c r="M115" s="33"/>
      <c r="N115" s="33"/>
      <c r="O115" s="33"/>
      <c r="P115" s="33"/>
      <c r="Q115" s="33"/>
    </row>
    <row r="116" spans="1:27" ht="14.25">
      <c r="A116" s="273"/>
      <c r="B116" s="157" t="s">
        <v>78</v>
      </c>
      <c r="C116" s="33"/>
      <c r="D116" s="33"/>
      <c r="E116" s="33"/>
      <c r="F116" s="33"/>
      <c r="G116" s="33"/>
      <c r="H116" s="156" t="s">
        <v>24</v>
      </c>
      <c r="I116" s="33"/>
      <c r="J116" s="33"/>
      <c r="K116" s="33"/>
      <c r="L116" s="33"/>
      <c r="M116" s="33"/>
      <c r="N116" s="33"/>
      <c r="O116" s="33"/>
      <c r="P116" s="33"/>
      <c r="Q116" s="33"/>
    </row>
    <row r="117" spans="1:27" ht="12.75">
      <c r="A117" s="273"/>
      <c r="B117" s="33" t="s">
        <v>78</v>
      </c>
      <c r="C117" s="33" t="s">
        <v>102</v>
      </c>
      <c r="D117" s="33" t="s">
        <v>19</v>
      </c>
      <c r="E117" s="33"/>
      <c r="F117" s="160" t="s">
        <v>2041</v>
      </c>
      <c r="G117" s="33" t="s">
        <v>2042</v>
      </c>
      <c r="H117" s="156" t="s">
        <v>25</v>
      </c>
      <c r="I117" s="33"/>
      <c r="J117" s="33"/>
      <c r="K117" s="33"/>
      <c r="L117" s="33"/>
      <c r="M117" s="33"/>
      <c r="N117" s="33"/>
      <c r="O117" s="33"/>
      <c r="P117" s="33"/>
      <c r="Q117" s="33"/>
    </row>
    <row r="118" spans="1:27" ht="12.75">
      <c r="A118" s="273"/>
      <c r="B118" s="33" t="s">
        <v>78</v>
      </c>
      <c r="C118" s="33" t="s">
        <v>102</v>
      </c>
      <c r="D118" s="33" t="s">
        <v>19</v>
      </c>
      <c r="E118" s="33"/>
      <c r="F118" s="33"/>
      <c r="G118" s="33" t="s">
        <v>2043</v>
      </c>
      <c r="H118" s="156" t="s">
        <v>26</v>
      </c>
      <c r="I118" s="33"/>
      <c r="J118" s="33"/>
      <c r="K118" s="33"/>
      <c r="L118" s="33"/>
      <c r="M118" s="33"/>
      <c r="N118" s="33"/>
      <c r="O118" s="33"/>
      <c r="P118" s="33"/>
      <c r="Q118" s="33"/>
    </row>
    <row r="119" spans="1:27" ht="12.75">
      <c r="A119" s="273"/>
      <c r="B119" s="33" t="s">
        <v>78</v>
      </c>
      <c r="C119" s="33" t="s">
        <v>102</v>
      </c>
      <c r="D119" s="33" t="s">
        <v>19</v>
      </c>
      <c r="E119" s="33"/>
      <c r="F119" s="33"/>
      <c r="G119" s="33" t="s">
        <v>2044</v>
      </c>
      <c r="H119" s="156" t="s">
        <v>27</v>
      </c>
      <c r="I119" s="33"/>
      <c r="J119" s="33"/>
      <c r="K119" s="33"/>
      <c r="L119" s="33"/>
      <c r="M119" s="33"/>
      <c r="N119" s="33"/>
      <c r="O119" s="33"/>
      <c r="P119" s="33"/>
      <c r="Q119" s="33"/>
    </row>
    <row r="120" spans="1:27" ht="12.75">
      <c r="A120" s="273"/>
      <c r="B120" s="33" t="s">
        <v>78</v>
      </c>
      <c r="C120" s="33"/>
      <c r="D120" s="33"/>
      <c r="E120" s="33"/>
      <c r="F120" s="33"/>
      <c r="G120" s="33"/>
      <c r="H120" s="156" t="s">
        <v>28</v>
      </c>
      <c r="I120" s="33"/>
      <c r="J120" s="33"/>
      <c r="K120" s="33"/>
      <c r="L120" s="33"/>
      <c r="M120" s="33"/>
      <c r="N120" s="33"/>
      <c r="O120" s="33"/>
      <c r="P120" s="33"/>
      <c r="Q120" s="33"/>
    </row>
    <row r="121" spans="1:27" ht="12.75">
      <c r="A121" s="273"/>
      <c r="B121" s="33" t="s">
        <v>78</v>
      </c>
      <c r="C121" s="169"/>
      <c r="D121" s="169"/>
      <c r="E121" s="169"/>
      <c r="F121" s="169"/>
      <c r="G121" s="169"/>
      <c r="H121" s="156" t="s">
        <v>29</v>
      </c>
      <c r="I121" s="169"/>
      <c r="J121" s="169"/>
      <c r="K121" s="169"/>
      <c r="L121" s="169"/>
      <c r="M121" s="33"/>
      <c r="N121" s="169"/>
      <c r="O121" s="169"/>
      <c r="P121" s="169"/>
      <c r="Q121" s="169"/>
      <c r="R121" s="1"/>
      <c r="S121" s="1"/>
      <c r="T121" s="1"/>
      <c r="U121" s="1"/>
      <c r="V121" s="1"/>
      <c r="W121" s="1"/>
      <c r="X121" s="1"/>
      <c r="Y121" s="1"/>
      <c r="Z121" s="1"/>
      <c r="AA121" s="1"/>
    </row>
    <row r="122" spans="1:27" ht="12.75">
      <c r="A122" s="273"/>
      <c r="B122" s="33" t="s">
        <v>78</v>
      </c>
      <c r="C122" s="33"/>
      <c r="D122" s="33"/>
      <c r="E122" s="33"/>
      <c r="F122" s="33"/>
      <c r="G122" s="33"/>
      <c r="H122" s="156" t="s">
        <v>30</v>
      </c>
      <c r="I122" s="33"/>
      <c r="J122" s="33"/>
      <c r="K122" s="33"/>
      <c r="L122" s="33"/>
      <c r="M122" s="33"/>
      <c r="N122" s="33"/>
      <c r="O122" s="33"/>
      <c r="P122" s="33"/>
      <c r="Q122" s="33"/>
    </row>
    <row r="123" spans="1:27" ht="12.75">
      <c r="A123" s="273"/>
      <c r="B123" s="33" t="s">
        <v>522</v>
      </c>
      <c r="C123" s="33"/>
      <c r="D123" s="33"/>
      <c r="E123" s="33"/>
      <c r="F123" s="33"/>
      <c r="G123" s="33"/>
      <c r="H123" s="167" t="s">
        <v>34</v>
      </c>
      <c r="I123" s="33"/>
      <c r="J123" s="33"/>
      <c r="K123" s="33"/>
      <c r="L123" s="33"/>
      <c r="M123" s="33"/>
      <c r="N123" s="33"/>
      <c r="O123" s="33"/>
      <c r="P123" s="33"/>
      <c r="Q123" s="33"/>
    </row>
    <row r="124" spans="1:27" ht="12.75">
      <c r="A124" s="273"/>
      <c r="B124" s="33" t="s">
        <v>522</v>
      </c>
      <c r="C124" s="33" t="s">
        <v>75</v>
      </c>
      <c r="D124" s="33" t="s">
        <v>19</v>
      </c>
      <c r="E124" s="33"/>
      <c r="F124" s="33"/>
      <c r="G124" s="33" t="s">
        <v>2045</v>
      </c>
      <c r="H124" s="167" t="s">
        <v>35</v>
      </c>
      <c r="I124" s="33"/>
      <c r="J124" s="33"/>
      <c r="K124" s="33"/>
      <c r="L124" s="33"/>
      <c r="M124" s="33"/>
      <c r="N124" s="33"/>
      <c r="O124" s="33"/>
      <c r="P124" s="33"/>
      <c r="Q124" s="33"/>
    </row>
    <row r="125" spans="1:27" ht="17.25" customHeight="1">
      <c r="A125" s="273"/>
      <c r="B125" s="33" t="s">
        <v>522</v>
      </c>
      <c r="C125" s="33"/>
      <c r="D125" s="33"/>
      <c r="E125" s="33"/>
      <c r="F125" s="33"/>
      <c r="G125" s="33"/>
      <c r="H125" s="167" t="s">
        <v>36</v>
      </c>
      <c r="I125" s="33"/>
      <c r="J125" s="33"/>
      <c r="K125" s="33"/>
      <c r="L125" s="33"/>
      <c r="M125" s="33"/>
      <c r="N125" s="33"/>
      <c r="O125" s="33"/>
      <c r="P125" s="33"/>
      <c r="Q125" s="33"/>
    </row>
    <row r="126" spans="1:27" ht="12.75">
      <c r="A126" s="273"/>
      <c r="B126" s="33" t="s">
        <v>522</v>
      </c>
      <c r="C126" s="33"/>
      <c r="D126" s="33"/>
      <c r="E126" s="33"/>
      <c r="F126" s="33"/>
      <c r="G126" s="33"/>
      <c r="H126" s="167" t="s">
        <v>37</v>
      </c>
      <c r="I126" s="33"/>
      <c r="J126" s="33"/>
      <c r="K126" s="33"/>
      <c r="L126" s="33"/>
      <c r="M126" s="33"/>
      <c r="N126" s="33"/>
      <c r="O126" s="33"/>
      <c r="P126" s="33"/>
      <c r="Q126" s="33"/>
    </row>
    <row r="127" spans="1:27" ht="23.25" customHeight="1">
      <c r="A127" s="274"/>
      <c r="B127" s="33" t="s">
        <v>522</v>
      </c>
      <c r="C127" s="33"/>
      <c r="D127" s="33"/>
      <c r="E127" s="33"/>
      <c r="F127" s="157"/>
      <c r="G127" s="33"/>
      <c r="H127" s="156" t="s">
        <v>38</v>
      </c>
      <c r="I127" s="33"/>
      <c r="J127" s="33"/>
      <c r="K127" s="33"/>
      <c r="L127" s="33"/>
      <c r="M127" s="33"/>
      <c r="N127" s="33"/>
      <c r="O127" s="33"/>
      <c r="P127" s="33"/>
      <c r="Q127" s="33"/>
    </row>
    <row r="128" spans="1:27" ht="12.75">
      <c r="A128" s="272">
        <v>45545</v>
      </c>
      <c r="B128" s="33" t="s">
        <v>78</v>
      </c>
      <c r="C128" s="33"/>
      <c r="D128" s="33"/>
      <c r="E128" s="33"/>
      <c r="F128" s="33"/>
      <c r="G128" s="33"/>
      <c r="H128" s="164" t="s">
        <v>17</v>
      </c>
      <c r="I128" s="33"/>
      <c r="J128" s="33"/>
      <c r="K128" s="33"/>
      <c r="L128" s="33"/>
      <c r="M128" s="33"/>
      <c r="N128" s="33"/>
      <c r="O128" s="33"/>
      <c r="P128" s="33"/>
      <c r="Q128" s="33"/>
    </row>
    <row r="129" spans="1:17" ht="12.75">
      <c r="A129" s="273"/>
      <c r="B129" s="33" t="s">
        <v>78</v>
      </c>
      <c r="C129" s="33" t="s">
        <v>102</v>
      </c>
      <c r="D129" s="33" t="s">
        <v>19</v>
      </c>
      <c r="E129" s="33"/>
      <c r="F129" s="33"/>
      <c r="G129" s="33" t="s">
        <v>2046</v>
      </c>
      <c r="H129" s="156" t="s">
        <v>22</v>
      </c>
      <c r="I129" s="33"/>
      <c r="J129" s="33"/>
      <c r="K129" s="33"/>
      <c r="L129" s="33"/>
      <c r="M129" s="33"/>
      <c r="N129" s="33"/>
      <c r="O129" s="33"/>
      <c r="P129" s="33"/>
      <c r="Q129" s="33"/>
    </row>
    <row r="130" spans="1:17" ht="12.75">
      <c r="A130" s="273"/>
      <c r="B130" s="33" t="s">
        <v>78</v>
      </c>
      <c r="C130" s="33" t="s">
        <v>102</v>
      </c>
      <c r="D130" s="33" t="s">
        <v>19</v>
      </c>
      <c r="E130" s="33"/>
      <c r="F130" s="33"/>
      <c r="G130" s="33" t="s">
        <v>2047</v>
      </c>
      <c r="H130" s="156" t="s">
        <v>24</v>
      </c>
      <c r="I130" s="33"/>
      <c r="J130" s="33"/>
      <c r="K130" s="33"/>
      <c r="L130" s="33"/>
      <c r="M130" s="33"/>
      <c r="N130" s="33"/>
      <c r="O130" s="33"/>
      <c r="P130" s="33"/>
      <c r="Q130" s="33"/>
    </row>
    <row r="131" spans="1:17" ht="12.75">
      <c r="A131" s="273"/>
      <c r="B131" s="33" t="s">
        <v>78</v>
      </c>
      <c r="C131" s="33"/>
      <c r="D131" s="33"/>
      <c r="E131" s="33"/>
      <c r="F131" s="33"/>
      <c r="G131" s="33"/>
      <c r="H131" s="156" t="s">
        <v>25</v>
      </c>
      <c r="I131" s="33"/>
      <c r="J131" s="33"/>
      <c r="K131" s="33"/>
      <c r="L131" s="33"/>
      <c r="M131" s="33"/>
      <c r="N131" s="33"/>
      <c r="O131" s="33"/>
      <c r="P131" s="33"/>
      <c r="Q131" s="33"/>
    </row>
    <row r="132" spans="1:17" ht="12.75">
      <c r="A132" s="273"/>
      <c r="B132" s="33" t="s">
        <v>78</v>
      </c>
      <c r="C132" s="33"/>
      <c r="D132" s="33"/>
      <c r="E132" s="33"/>
      <c r="F132" s="33"/>
      <c r="G132" s="33"/>
      <c r="H132" s="156" t="s">
        <v>26</v>
      </c>
      <c r="I132" s="33"/>
      <c r="J132" s="33"/>
      <c r="K132" s="33"/>
      <c r="L132" s="33"/>
      <c r="M132" s="33"/>
      <c r="N132" s="33"/>
      <c r="O132" s="33"/>
      <c r="P132" s="33"/>
      <c r="Q132" s="33"/>
    </row>
    <row r="133" spans="1:17" ht="12.75">
      <c r="A133" s="273"/>
      <c r="B133" s="33" t="s">
        <v>78</v>
      </c>
      <c r="C133" s="33"/>
      <c r="D133" s="33"/>
      <c r="E133" s="33"/>
      <c r="F133" s="33"/>
      <c r="G133" s="33"/>
      <c r="H133" s="156" t="s">
        <v>27</v>
      </c>
      <c r="I133" s="33"/>
      <c r="J133" s="33"/>
      <c r="K133" s="33"/>
      <c r="L133" s="33"/>
      <c r="M133" s="33"/>
      <c r="N133" s="33"/>
      <c r="O133" s="33"/>
      <c r="P133" s="33"/>
      <c r="Q133" s="33"/>
    </row>
    <row r="134" spans="1:17" ht="12.75">
      <c r="A134" s="273"/>
      <c r="B134" s="33" t="s">
        <v>78</v>
      </c>
      <c r="C134" s="33"/>
      <c r="D134" s="33"/>
      <c r="E134" s="33"/>
      <c r="F134" s="33"/>
      <c r="G134" s="33"/>
      <c r="H134" s="156" t="s">
        <v>28</v>
      </c>
      <c r="I134" s="33"/>
      <c r="J134" s="33"/>
      <c r="K134" s="33"/>
      <c r="L134" s="33"/>
      <c r="M134" s="33"/>
      <c r="N134" s="33"/>
      <c r="O134" s="33"/>
      <c r="P134" s="33"/>
      <c r="Q134" s="33"/>
    </row>
    <row r="135" spans="1:17" ht="12.75">
      <c r="A135" s="273"/>
      <c r="B135" s="33" t="s">
        <v>78</v>
      </c>
      <c r="C135" s="33" t="s">
        <v>102</v>
      </c>
      <c r="D135" s="33" t="s">
        <v>19</v>
      </c>
      <c r="E135" s="33"/>
      <c r="F135" s="33"/>
      <c r="G135" s="33" t="s">
        <v>2048</v>
      </c>
      <c r="H135" s="156" t="s">
        <v>29</v>
      </c>
      <c r="I135" s="33"/>
      <c r="J135" s="33"/>
      <c r="K135" s="33"/>
      <c r="L135" s="33"/>
      <c r="M135" s="33"/>
      <c r="N135" s="33"/>
      <c r="O135" s="33"/>
      <c r="P135" s="33"/>
      <c r="Q135" s="33"/>
    </row>
    <row r="136" spans="1:17" ht="12.75">
      <c r="A136" s="273"/>
      <c r="B136" s="33" t="s">
        <v>78</v>
      </c>
      <c r="C136" s="33"/>
      <c r="D136" s="33"/>
      <c r="E136" s="33"/>
      <c r="F136" s="33"/>
      <c r="G136" s="76"/>
      <c r="H136" s="156" t="s">
        <v>30</v>
      </c>
      <c r="I136" s="33"/>
      <c r="J136" s="33"/>
      <c r="K136" s="33"/>
      <c r="L136" s="33"/>
      <c r="M136" s="33"/>
      <c r="N136" s="33"/>
      <c r="O136" s="33"/>
      <c r="P136" s="33"/>
      <c r="Q136" s="33"/>
    </row>
    <row r="137" spans="1:17" ht="12.75">
      <c r="A137" s="273"/>
      <c r="B137" s="33" t="s">
        <v>522</v>
      </c>
      <c r="C137" s="33"/>
      <c r="D137" s="33"/>
      <c r="E137" s="33"/>
      <c r="F137" s="33"/>
      <c r="G137" s="33"/>
      <c r="H137" s="167" t="s">
        <v>34</v>
      </c>
      <c r="I137" s="33"/>
      <c r="J137" s="33"/>
      <c r="K137" s="33"/>
      <c r="L137" s="33"/>
      <c r="M137" s="33"/>
      <c r="N137" s="33"/>
      <c r="O137" s="33"/>
      <c r="P137" s="33"/>
      <c r="Q137" s="33"/>
    </row>
    <row r="138" spans="1:17" ht="12.75">
      <c r="A138" s="273"/>
      <c r="B138" s="33" t="s">
        <v>522</v>
      </c>
      <c r="C138" s="33"/>
      <c r="D138" s="33"/>
      <c r="E138" s="33"/>
      <c r="F138" s="33"/>
      <c r="G138" s="33"/>
      <c r="H138" s="167" t="s">
        <v>35</v>
      </c>
      <c r="I138" s="33"/>
      <c r="J138" s="33"/>
      <c r="K138" s="33"/>
      <c r="L138" s="33"/>
      <c r="M138" s="33"/>
      <c r="N138" s="33"/>
      <c r="O138" s="33"/>
      <c r="P138" s="33"/>
      <c r="Q138" s="33"/>
    </row>
    <row r="139" spans="1:17" ht="14.25">
      <c r="A139" s="273"/>
      <c r="B139" s="33" t="s">
        <v>522</v>
      </c>
      <c r="C139" s="33"/>
      <c r="D139" s="33"/>
      <c r="E139" s="157"/>
      <c r="F139" s="33"/>
      <c r="G139" s="33"/>
      <c r="H139" s="167" t="s">
        <v>36</v>
      </c>
      <c r="I139" s="33"/>
      <c r="J139" s="33"/>
      <c r="K139" s="33"/>
      <c r="L139" s="33"/>
      <c r="M139" s="33"/>
      <c r="N139" s="33"/>
      <c r="O139" s="33"/>
      <c r="P139" s="33"/>
      <c r="Q139" s="33"/>
    </row>
    <row r="140" spans="1:17" ht="12.75">
      <c r="A140" s="273"/>
      <c r="B140" s="33" t="s">
        <v>522</v>
      </c>
      <c r="C140" s="33"/>
      <c r="D140" s="33"/>
      <c r="E140" s="33"/>
      <c r="F140" s="33"/>
      <c r="G140" s="33"/>
      <c r="H140" s="167" t="s">
        <v>37</v>
      </c>
      <c r="I140" s="33"/>
      <c r="J140" s="33"/>
      <c r="K140" s="33"/>
      <c r="L140" s="33"/>
      <c r="M140" s="33"/>
      <c r="N140" s="33"/>
      <c r="O140" s="33"/>
      <c r="P140" s="33"/>
      <c r="Q140" s="33"/>
    </row>
    <row r="141" spans="1:17" ht="12.75">
      <c r="A141" s="274"/>
      <c r="B141" s="33" t="s">
        <v>522</v>
      </c>
      <c r="C141" s="33"/>
      <c r="D141" s="33"/>
      <c r="E141" s="33"/>
      <c r="F141" s="33"/>
      <c r="G141" s="33"/>
      <c r="H141" s="156" t="s">
        <v>38</v>
      </c>
      <c r="I141" s="33"/>
      <c r="J141" s="33"/>
      <c r="K141" s="33"/>
      <c r="L141" s="33"/>
      <c r="M141" s="33"/>
      <c r="N141" s="33"/>
      <c r="O141" s="33"/>
      <c r="P141" s="33"/>
      <c r="Q141" s="33"/>
    </row>
    <row r="142" spans="1:17" ht="12.75">
      <c r="A142" s="272">
        <v>45546</v>
      </c>
      <c r="B142" s="33" t="s">
        <v>78</v>
      </c>
      <c r="C142" s="33" t="s">
        <v>102</v>
      </c>
      <c r="D142" s="33" t="s">
        <v>19</v>
      </c>
      <c r="E142" s="33"/>
      <c r="F142" s="33"/>
      <c r="G142" s="33" t="s">
        <v>2049</v>
      </c>
      <c r="H142" s="164" t="s">
        <v>17</v>
      </c>
      <c r="I142" s="33"/>
      <c r="J142" s="33"/>
      <c r="K142" s="33"/>
      <c r="L142" s="33"/>
      <c r="M142" s="33"/>
      <c r="N142" s="33"/>
      <c r="O142" s="33"/>
      <c r="P142" s="33"/>
      <c r="Q142" s="33"/>
    </row>
    <row r="143" spans="1:17" ht="12.75">
      <c r="A143" s="273"/>
      <c r="B143" s="33" t="s">
        <v>78</v>
      </c>
      <c r="C143" s="33" t="s">
        <v>102</v>
      </c>
      <c r="D143" s="33" t="s">
        <v>19</v>
      </c>
      <c r="E143" s="33"/>
      <c r="F143" s="33"/>
      <c r="G143" s="33" t="s">
        <v>2050</v>
      </c>
      <c r="H143" s="156" t="s">
        <v>22</v>
      </c>
      <c r="I143" s="33"/>
      <c r="J143" s="33"/>
      <c r="K143" s="33"/>
      <c r="L143" s="33"/>
      <c r="M143" s="33"/>
      <c r="N143" s="33"/>
      <c r="O143" s="33"/>
      <c r="P143" s="33"/>
      <c r="Q143" s="33"/>
    </row>
    <row r="144" spans="1:17" ht="12.75">
      <c r="A144" s="273"/>
      <c r="B144" s="33" t="s">
        <v>78</v>
      </c>
      <c r="C144" s="33"/>
      <c r="D144" s="33"/>
      <c r="E144" s="33"/>
      <c r="F144" s="33"/>
      <c r="G144" s="33"/>
      <c r="H144" s="156" t="s">
        <v>24</v>
      </c>
      <c r="I144" s="33"/>
      <c r="J144" s="33"/>
      <c r="K144" s="33"/>
      <c r="L144" s="33"/>
      <c r="M144" s="33"/>
      <c r="N144" s="33"/>
      <c r="O144" s="33"/>
      <c r="P144" s="33"/>
      <c r="Q144" s="33"/>
    </row>
    <row r="145" spans="1:17" ht="12.75">
      <c r="A145" s="273"/>
      <c r="B145" s="33" t="s">
        <v>78</v>
      </c>
      <c r="C145" s="33" t="s">
        <v>102</v>
      </c>
      <c r="D145" s="33" t="s">
        <v>19</v>
      </c>
      <c r="E145" s="33"/>
      <c r="F145" s="33"/>
      <c r="G145" s="33" t="s">
        <v>2051</v>
      </c>
      <c r="H145" s="156" t="s">
        <v>25</v>
      </c>
      <c r="I145" s="33"/>
      <c r="J145" s="33"/>
      <c r="K145" s="33"/>
      <c r="L145" s="33"/>
      <c r="M145" s="33"/>
      <c r="N145" s="33"/>
      <c r="O145" s="33"/>
      <c r="P145" s="33"/>
      <c r="Q145" s="33"/>
    </row>
    <row r="146" spans="1:17" ht="12.75">
      <c r="A146" s="273"/>
      <c r="B146" s="33" t="s">
        <v>78</v>
      </c>
      <c r="C146" s="33"/>
      <c r="D146" s="33"/>
      <c r="E146" s="33"/>
      <c r="F146" s="33"/>
      <c r="G146" s="33"/>
      <c r="H146" s="156" t="s">
        <v>26</v>
      </c>
      <c r="I146" s="33"/>
      <c r="J146" s="33"/>
      <c r="K146" s="33"/>
      <c r="L146" s="33"/>
      <c r="M146" s="33"/>
      <c r="N146" s="33"/>
      <c r="O146" s="33"/>
      <c r="P146" s="33"/>
      <c r="Q146" s="33"/>
    </row>
    <row r="147" spans="1:17" ht="12.75">
      <c r="A147" s="273"/>
      <c r="B147" s="33" t="s">
        <v>78</v>
      </c>
      <c r="C147" s="33"/>
      <c r="D147" s="33"/>
      <c r="E147" s="33"/>
      <c r="F147" s="33"/>
      <c r="G147" s="33"/>
      <c r="H147" s="156" t="s">
        <v>27</v>
      </c>
      <c r="I147" s="33"/>
      <c r="J147" s="33"/>
      <c r="K147" s="33"/>
      <c r="L147" s="33"/>
      <c r="M147" s="33"/>
      <c r="N147" s="33"/>
      <c r="O147" s="33"/>
      <c r="P147" s="33"/>
      <c r="Q147" s="33"/>
    </row>
    <row r="148" spans="1:17" ht="12.75">
      <c r="A148" s="273"/>
      <c r="B148" s="33" t="s">
        <v>78</v>
      </c>
      <c r="C148" s="33"/>
      <c r="D148" s="33"/>
      <c r="E148" s="33"/>
      <c r="F148" s="33"/>
      <c r="G148" s="33"/>
      <c r="H148" s="156" t="s">
        <v>28</v>
      </c>
      <c r="I148" s="33"/>
      <c r="J148" s="33"/>
      <c r="K148" s="33"/>
      <c r="L148" s="33"/>
      <c r="M148" s="33"/>
      <c r="N148" s="33"/>
      <c r="O148" s="33"/>
      <c r="P148" s="33"/>
      <c r="Q148" s="33"/>
    </row>
    <row r="149" spans="1:17" ht="12.75">
      <c r="A149" s="273"/>
      <c r="B149" s="33" t="s">
        <v>78</v>
      </c>
      <c r="C149" s="33"/>
      <c r="D149" s="33"/>
      <c r="E149" s="33"/>
      <c r="F149" s="33"/>
      <c r="G149" s="33"/>
      <c r="H149" s="156" t="s">
        <v>29</v>
      </c>
      <c r="I149" s="33"/>
      <c r="J149" s="33"/>
      <c r="K149" s="33"/>
      <c r="L149" s="33"/>
      <c r="M149" s="33"/>
      <c r="N149" s="33"/>
      <c r="O149" s="33"/>
      <c r="P149" s="33"/>
      <c r="Q149" s="33"/>
    </row>
    <row r="150" spans="1:17" ht="12.75">
      <c r="A150" s="273"/>
      <c r="B150" s="33" t="s">
        <v>78</v>
      </c>
      <c r="C150" s="33"/>
      <c r="D150" s="33"/>
      <c r="E150" s="33"/>
      <c r="F150" s="33"/>
      <c r="G150" s="33"/>
      <c r="H150" s="156" t="s">
        <v>30</v>
      </c>
      <c r="I150" s="33"/>
      <c r="J150" s="33"/>
      <c r="K150" s="33"/>
      <c r="L150" s="33"/>
      <c r="M150" s="33"/>
      <c r="N150" s="33"/>
      <c r="O150" s="33"/>
      <c r="P150" s="33"/>
      <c r="Q150" s="33"/>
    </row>
    <row r="151" spans="1:17" ht="12.75">
      <c r="A151" s="273"/>
      <c r="B151" s="33" t="s">
        <v>78</v>
      </c>
      <c r="C151" s="33"/>
      <c r="D151" s="33"/>
      <c r="E151" s="33"/>
      <c r="F151" s="33"/>
      <c r="G151" s="33"/>
      <c r="H151" s="167" t="s">
        <v>34</v>
      </c>
      <c r="I151" s="33"/>
      <c r="J151" s="33"/>
      <c r="K151" s="33"/>
      <c r="L151" s="33"/>
      <c r="M151" s="33"/>
      <c r="N151" s="33"/>
      <c r="O151" s="33"/>
      <c r="P151" s="33"/>
      <c r="Q151" s="33"/>
    </row>
    <row r="152" spans="1:17" ht="14.25">
      <c r="A152" s="273"/>
      <c r="B152" s="157" t="s">
        <v>78</v>
      </c>
      <c r="C152" s="33"/>
      <c r="D152" s="33"/>
      <c r="E152" s="33"/>
      <c r="F152" s="33"/>
      <c r="G152" s="33"/>
      <c r="H152" s="167" t="s">
        <v>35</v>
      </c>
      <c r="I152" s="33"/>
      <c r="J152" s="33"/>
      <c r="K152" s="33"/>
      <c r="L152" s="33"/>
      <c r="M152" s="33"/>
      <c r="N152" s="33"/>
      <c r="O152" s="33"/>
      <c r="P152" s="33"/>
      <c r="Q152" s="33"/>
    </row>
    <row r="153" spans="1:17" ht="12.75">
      <c r="A153" s="273"/>
      <c r="B153" s="33" t="s">
        <v>522</v>
      </c>
      <c r="C153" s="33"/>
      <c r="D153" s="33"/>
      <c r="E153" s="33"/>
      <c r="F153" s="33"/>
      <c r="G153" s="33"/>
      <c r="H153" s="167" t="s">
        <v>36</v>
      </c>
      <c r="I153" s="33"/>
      <c r="J153" s="33"/>
      <c r="K153" s="33"/>
      <c r="L153" s="33"/>
      <c r="M153" s="33"/>
      <c r="N153" s="33"/>
      <c r="O153" s="33"/>
      <c r="P153" s="33"/>
      <c r="Q153" s="33"/>
    </row>
    <row r="154" spans="1:17" ht="12.75">
      <c r="A154" s="273"/>
      <c r="B154" s="33" t="s">
        <v>522</v>
      </c>
      <c r="C154" s="33"/>
      <c r="D154" s="33"/>
      <c r="E154" s="33"/>
      <c r="F154" s="33"/>
      <c r="G154" s="33"/>
      <c r="H154" s="167" t="s">
        <v>37</v>
      </c>
      <c r="I154" s="33"/>
      <c r="J154" s="33"/>
      <c r="K154" s="33"/>
      <c r="L154" s="33"/>
      <c r="M154" s="33"/>
      <c r="N154" s="33"/>
      <c r="O154" s="33"/>
      <c r="P154" s="33"/>
      <c r="Q154" s="33"/>
    </row>
    <row r="155" spans="1:17" ht="12.75">
      <c r="A155" s="274"/>
      <c r="B155" s="33" t="s">
        <v>522</v>
      </c>
      <c r="C155" s="33"/>
      <c r="D155" s="33"/>
      <c r="E155" s="33"/>
      <c r="F155" s="33"/>
      <c r="G155" s="33"/>
      <c r="H155" s="156" t="s">
        <v>38</v>
      </c>
      <c r="I155" s="33"/>
      <c r="J155" s="33"/>
      <c r="K155" s="33"/>
      <c r="L155" s="33"/>
      <c r="M155" s="33"/>
      <c r="N155" s="33"/>
      <c r="O155" s="33"/>
      <c r="P155" s="33"/>
      <c r="Q155" s="33"/>
    </row>
    <row r="156" spans="1:17" ht="14.25">
      <c r="A156" s="272">
        <v>45547</v>
      </c>
      <c r="B156" s="157" t="s">
        <v>78</v>
      </c>
      <c r="C156" s="33"/>
      <c r="D156" s="33"/>
      <c r="E156" s="33"/>
      <c r="F156" s="33"/>
      <c r="G156" s="33"/>
      <c r="H156" s="164" t="s">
        <v>17</v>
      </c>
      <c r="I156" s="33"/>
      <c r="J156" s="33"/>
      <c r="K156" s="33"/>
      <c r="L156" s="33"/>
      <c r="M156" s="33"/>
      <c r="N156" s="33"/>
      <c r="O156" s="33"/>
      <c r="P156" s="33"/>
      <c r="Q156" s="33"/>
    </row>
    <row r="157" spans="1:17" ht="14.25">
      <c r="A157" s="273"/>
      <c r="B157" s="157" t="s">
        <v>78</v>
      </c>
      <c r="C157" s="33" t="s">
        <v>102</v>
      </c>
      <c r="D157" s="33" t="s">
        <v>19</v>
      </c>
      <c r="E157" s="33"/>
      <c r="F157" s="33"/>
      <c r="G157" s="33" t="s">
        <v>2052</v>
      </c>
      <c r="H157" s="156" t="s">
        <v>22</v>
      </c>
      <c r="I157" s="33"/>
      <c r="J157" s="33"/>
      <c r="K157" s="33"/>
      <c r="L157" s="33"/>
      <c r="M157" s="33"/>
      <c r="N157" s="33"/>
      <c r="O157" s="33"/>
      <c r="P157" s="33"/>
      <c r="Q157" s="33"/>
    </row>
    <row r="158" spans="1:17" ht="27" customHeight="1">
      <c r="A158" s="273"/>
      <c r="B158" s="157" t="s">
        <v>78</v>
      </c>
      <c r="C158" s="33" t="s">
        <v>102</v>
      </c>
      <c r="D158" s="33" t="s">
        <v>19</v>
      </c>
      <c r="E158" s="33"/>
      <c r="F158" s="33"/>
      <c r="G158" s="33" t="s">
        <v>2053</v>
      </c>
      <c r="H158" s="156" t="s">
        <v>24</v>
      </c>
      <c r="I158" s="33"/>
      <c r="J158" s="33"/>
      <c r="K158" s="33"/>
      <c r="L158" s="33"/>
      <c r="M158" s="33"/>
      <c r="N158" s="33"/>
      <c r="O158" s="33"/>
      <c r="P158" s="33"/>
      <c r="Q158" s="33"/>
    </row>
    <row r="159" spans="1:17" ht="14.25">
      <c r="A159" s="273"/>
      <c r="B159" s="157" t="s">
        <v>78</v>
      </c>
      <c r="C159" s="33" t="s">
        <v>102</v>
      </c>
      <c r="D159" s="33" t="s">
        <v>19</v>
      </c>
      <c r="E159" s="33"/>
      <c r="F159" s="33"/>
      <c r="G159" s="160" t="s">
        <v>2054</v>
      </c>
      <c r="H159" s="156" t="s">
        <v>25</v>
      </c>
      <c r="I159" s="33"/>
      <c r="J159" s="33"/>
      <c r="K159" s="33"/>
      <c r="L159" s="33"/>
      <c r="M159" s="33"/>
      <c r="N159" s="33"/>
      <c r="O159" s="33"/>
      <c r="P159" s="33"/>
      <c r="Q159" s="33"/>
    </row>
    <row r="160" spans="1:17" ht="14.25">
      <c r="A160" s="273"/>
      <c r="B160" s="33" t="s">
        <v>78</v>
      </c>
      <c r="C160" s="33"/>
      <c r="D160" s="33"/>
      <c r="E160" s="33"/>
      <c r="F160" s="157"/>
      <c r="G160" s="33"/>
      <c r="H160" s="156" t="s">
        <v>26</v>
      </c>
      <c r="I160" s="33"/>
      <c r="J160" s="33"/>
      <c r="K160" s="33"/>
      <c r="L160" s="33"/>
      <c r="M160" s="33"/>
      <c r="N160" s="33"/>
      <c r="O160" s="33"/>
      <c r="P160" s="33"/>
      <c r="Q160" s="33"/>
    </row>
    <row r="161" spans="1:17" ht="12.75">
      <c r="A161" s="273"/>
      <c r="B161" s="33" t="s">
        <v>78</v>
      </c>
      <c r="C161" s="33" t="s">
        <v>102</v>
      </c>
      <c r="D161" s="33" t="s">
        <v>19</v>
      </c>
      <c r="E161" s="33"/>
      <c r="F161" s="33"/>
      <c r="G161" s="33" t="s">
        <v>2055</v>
      </c>
      <c r="H161" s="156" t="s">
        <v>27</v>
      </c>
      <c r="I161" s="33"/>
      <c r="J161" s="33"/>
      <c r="K161" s="33"/>
      <c r="L161" s="33"/>
      <c r="M161" s="33"/>
      <c r="N161" s="33"/>
      <c r="O161" s="33"/>
      <c r="P161" s="33"/>
      <c r="Q161" s="33"/>
    </row>
    <row r="162" spans="1:17" ht="12.75">
      <c r="A162" s="273"/>
      <c r="B162" s="33" t="s">
        <v>78</v>
      </c>
      <c r="C162" s="33"/>
      <c r="D162" s="33"/>
      <c r="E162" s="33"/>
      <c r="F162" s="33"/>
      <c r="G162" s="33"/>
      <c r="H162" s="156" t="s">
        <v>28</v>
      </c>
      <c r="I162" s="33"/>
      <c r="J162" s="33"/>
      <c r="K162" s="33"/>
      <c r="L162" s="33"/>
      <c r="M162" s="33"/>
      <c r="N162" s="33"/>
      <c r="O162" s="33"/>
      <c r="P162" s="33"/>
      <c r="Q162" s="33"/>
    </row>
    <row r="163" spans="1:17" ht="12.75">
      <c r="A163" s="273"/>
      <c r="B163" s="33" t="s">
        <v>1271</v>
      </c>
      <c r="C163" s="33"/>
      <c r="D163" s="33"/>
      <c r="E163" s="33"/>
      <c r="F163" s="33"/>
      <c r="G163" s="33"/>
      <c r="H163" s="156" t="s">
        <v>29</v>
      </c>
      <c r="I163" s="33"/>
      <c r="J163" s="33"/>
      <c r="K163" s="33"/>
      <c r="L163" s="33"/>
      <c r="M163" s="33"/>
      <c r="N163" s="33"/>
      <c r="O163" s="33"/>
      <c r="P163" s="33"/>
      <c r="Q163" s="33"/>
    </row>
    <row r="164" spans="1:17" ht="12.75">
      <c r="A164" s="273"/>
      <c r="B164" s="33" t="s">
        <v>1271</v>
      </c>
      <c r="C164" s="33"/>
      <c r="D164" s="33"/>
      <c r="E164" s="33"/>
      <c r="F164" s="33"/>
      <c r="G164" s="33"/>
      <c r="H164" s="156" t="s">
        <v>30</v>
      </c>
      <c r="I164" s="33"/>
      <c r="J164" s="33"/>
      <c r="K164" s="33"/>
      <c r="L164" s="33"/>
      <c r="M164" s="33"/>
      <c r="N164" s="33"/>
      <c r="O164" s="33"/>
      <c r="P164" s="33"/>
      <c r="Q164" s="33"/>
    </row>
    <row r="165" spans="1:17" ht="14.25">
      <c r="A165" s="273"/>
      <c r="B165" s="33" t="s">
        <v>1271</v>
      </c>
      <c r="C165" s="33"/>
      <c r="D165" s="33"/>
      <c r="E165" s="157"/>
      <c r="F165" s="33"/>
      <c r="G165" s="33"/>
      <c r="H165" s="167" t="s">
        <v>34</v>
      </c>
      <c r="I165" s="33"/>
      <c r="J165" s="33"/>
      <c r="K165" s="33"/>
      <c r="L165" s="33"/>
      <c r="M165" s="33"/>
      <c r="N165" s="33"/>
      <c r="O165" s="33"/>
      <c r="P165" s="33"/>
      <c r="Q165" s="33"/>
    </row>
    <row r="166" spans="1:17" ht="12.75">
      <c r="A166" s="273"/>
      <c r="B166" s="33" t="s">
        <v>78</v>
      </c>
      <c r="C166" s="33"/>
      <c r="D166" s="33"/>
      <c r="E166" s="33"/>
      <c r="F166" s="33"/>
      <c r="G166" s="33"/>
      <c r="H166" s="167" t="s">
        <v>35</v>
      </c>
      <c r="I166" s="33"/>
      <c r="J166" s="33"/>
      <c r="K166" s="33"/>
      <c r="L166" s="33"/>
      <c r="M166" s="33"/>
      <c r="N166" s="33"/>
      <c r="O166" s="33"/>
      <c r="P166" s="33"/>
      <c r="Q166" s="33"/>
    </row>
    <row r="167" spans="1:17" ht="12.75">
      <c r="A167" s="273"/>
      <c r="B167" s="33" t="s">
        <v>78</v>
      </c>
      <c r="C167" s="33"/>
      <c r="D167" s="33"/>
      <c r="E167" s="33"/>
      <c r="F167" s="33"/>
      <c r="G167" s="33"/>
      <c r="H167" s="167" t="s">
        <v>36</v>
      </c>
      <c r="I167" s="33"/>
      <c r="J167" s="33"/>
      <c r="K167" s="33"/>
      <c r="L167" s="33"/>
      <c r="M167" s="33"/>
      <c r="N167" s="33"/>
      <c r="O167" s="33"/>
      <c r="P167" s="33"/>
      <c r="Q167" s="33"/>
    </row>
    <row r="168" spans="1:17" ht="12.75">
      <c r="A168" s="273"/>
      <c r="B168" s="33" t="s">
        <v>78</v>
      </c>
      <c r="C168" s="33"/>
      <c r="D168" s="33"/>
      <c r="E168" s="33"/>
      <c r="F168" s="33"/>
      <c r="G168" s="33"/>
      <c r="H168" s="167" t="s">
        <v>37</v>
      </c>
      <c r="I168" s="33"/>
      <c r="J168" s="33"/>
      <c r="K168" s="33"/>
      <c r="L168" s="33"/>
      <c r="M168" s="33"/>
      <c r="N168" s="33"/>
      <c r="O168" s="33"/>
      <c r="P168" s="33"/>
      <c r="Q168" s="33"/>
    </row>
    <row r="169" spans="1:17" ht="12.75">
      <c r="A169" s="274"/>
      <c r="B169" s="33" t="s">
        <v>78</v>
      </c>
      <c r="C169" s="33"/>
      <c r="D169" s="33"/>
      <c r="E169" s="33"/>
      <c r="F169" s="33"/>
      <c r="G169" s="33"/>
      <c r="H169" s="167" t="s">
        <v>38</v>
      </c>
      <c r="I169" s="33"/>
      <c r="J169" s="33"/>
      <c r="K169" s="33"/>
      <c r="L169" s="33"/>
      <c r="M169" s="33"/>
      <c r="N169" s="33"/>
      <c r="O169" s="33"/>
      <c r="P169" s="33"/>
      <c r="Q169" s="33"/>
    </row>
    <row r="170" spans="1:17" ht="14.25">
      <c r="A170" s="272">
        <v>45548</v>
      </c>
      <c r="B170" s="157" t="s">
        <v>78</v>
      </c>
      <c r="C170" s="33"/>
      <c r="D170" s="33"/>
      <c r="E170" s="33"/>
      <c r="F170" s="33"/>
      <c r="G170" s="33"/>
      <c r="H170" s="164" t="s">
        <v>17</v>
      </c>
      <c r="I170" s="33"/>
      <c r="J170" s="33"/>
      <c r="K170" s="33"/>
      <c r="L170" s="33"/>
      <c r="M170" s="33"/>
      <c r="N170" s="33"/>
      <c r="O170" s="33"/>
      <c r="P170" s="33"/>
      <c r="Q170" s="33"/>
    </row>
    <row r="171" spans="1:17" ht="14.25">
      <c r="A171" s="273"/>
      <c r="B171" s="157" t="s">
        <v>78</v>
      </c>
      <c r="C171" s="157"/>
      <c r="D171" s="157"/>
      <c r="E171" s="157"/>
      <c r="F171" s="157"/>
      <c r="G171" s="157"/>
      <c r="H171" s="84" t="s">
        <v>22</v>
      </c>
      <c r="I171" s="33"/>
      <c r="J171" s="33"/>
      <c r="K171" s="33"/>
      <c r="L171" s="33"/>
      <c r="M171" s="33"/>
      <c r="N171" s="33"/>
      <c r="O171" s="33"/>
      <c r="P171" s="33"/>
      <c r="Q171" s="33"/>
    </row>
    <row r="172" spans="1:17" ht="14.25">
      <c r="A172" s="273"/>
      <c r="B172" s="157" t="s">
        <v>78</v>
      </c>
      <c r="C172" s="157"/>
      <c r="D172" s="157"/>
      <c r="E172" s="157"/>
      <c r="F172" s="157"/>
      <c r="H172" s="84" t="s">
        <v>24</v>
      </c>
      <c r="I172" s="33"/>
      <c r="J172" s="33"/>
      <c r="K172" s="33"/>
      <c r="L172" s="33"/>
      <c r="M172" s="33"/>
      <c r="N172" s="33"/>
      <c r="O172" s="33"/>
      <c r="P172" s="33"/>
      <c r="Q172" s="33"/>
    </row>
    <row r="173" spans="1:17" ht="14.25">
      <c r="A173" s="273"/>
      <c r="B173" s="157" t="s">
        <v>78</v>
      </c>
      <c r="C173" s="157" t="s">
        <v>399</v>
      </c>
      <c r="D173" s="157" t="s">
        <v>19</v>
      </c>
      <c r="E173" s="168"/>
      <c r="F173" s="157"/>
      <c r="G173" s="157" t="s">
        <v>2056</v>
      </c>
      <c r="H173" s="84" t="s">
        <v>25</v>
      </c>
      <c r="I173" s="33"/>
      <c r="J173" s="33"/>
      <c r="K173" s="33"/>
      <c r="L173" s="33"/>
      <c r="M173" s="33"/>
      <c r="N173" s="33"/>
      <c r="O173" s="33"/>
      <c r="P173" s="33"/>
      <c r="Q173" s="33"/>
    </row>
    <row r="174" spans="1:17" ht="14.25">
      <c r="A174" s="273"/>
      <c r="B174" s="157" t="s">
        <v>78</v>
      </c>
      <c r="C174" s="157" t="s">
        <v>102</v>
      </c>
      <c r="D174" s="157" t="s">
        <v>19</v>
      </c>
      <c r="E174" s="157"/>
      <c r="F174" s="157"/>
      <c r="G174" s="157" t="s">
        <v>2057</v>
      </c>
      <c r="H174" s="84" t="s">
        <v>26</v>
      </c>
      <c r="I174" s="33"/>
      <c r="J174" s="33"/>
      <c r="K174" s="33"/>
      <c r="L174" s="33"/>
      <c r="M174" s="33"/>
      <c r="N174" s="33"/>
      <c r="O174" s="33"/>
      <c r="P174" s="33"/>
      <c r="Q174" s="33"/>
    </row>
    <row r="175" spans="1:17" ht="12.75">
      <c r="A175" s="273"/>
      <c r="B175" s="33" t="s">
        <v>78</v>
      </c>
      <c r="C175" s="33" t="s">
        <v>41</v>
      </c>
      <c r="D175" s="33" t="s">
        <v>19</v>
      </c>
      <c r="E175" s="33"/>
      <c r="F175" s="33"/>
      <c r="G175" s="33" t="s">
        <v>2058</v>
      </c>
      <c r="H175" s="84" t="s">
        <v>27</v>
      </c>
      <c r="I175" s="33"/>
      <c r="J175" s="33"/>
      <c r="K175" s="33"/>
      <c r="L175" s="33"/>
      <c r="M175" s="33"/>
      <c r="N175" s="33"/>
      <c r="O175" s="33"/>
      <c r="P175" s="33"/>
      <c r="Q175" s="33"/>
    </row>
    <row r="176" spans="1:17" ht="12.75">
      <c r="A176" s="273"/>
      <c r="B176" s="33" t="s">
        <v>1774</v>
      </c>
      <c r="C176" s="33"/>
      <c r="D176" s="33"/>
      <c r="E176" s="33"/>
      <c r="F176" s="33"/>
      <c r="G176" s="33"/>
      <c r="H176" s="84" t="s">
        <v>28</v>
      </c>
      <c r="I176" s="33"/>
      <c r="J176" s="33"/>
      <c r="K176" s="33"/>
      <c r="L176" s="33"/>
      <c r="M176" s="33"/>
      <c r="N176" s="33"/>
      <c r="O176" s="33"/>
      <c r="P176" s="33"/>
      <c r="Q176" s="33"/>
    </row>
    <row r="177" spans="1:17" ht="12.75">
      <c r="A177" s="273"/>
      <c r="B177" s="33" t="s">
        <v>1774</v>
      </c>
      <c r="C177" s="33"/>
      <c r="D177" s="33"/>
      <c r="E177" s="33"/>
      <c r="F177" s="33"/>
      <c r="G177" s="33"/>
      <c r="H177" s="84" t="s">
        <v>29</v>
      </c>
      <c r="I177" s="33"/>
      <c r="J177" s="33"/>
      <c r="K177" s="33"/>
      <c r="L177" s="33"/>
      <c r="M177" s="33"/>
      <c r="N177" s="33"/>
      <c r="O177" s="33"/>
      <c r="P177" s="33"/>
      <c r="Q177" s="33"/>
    </row>
    <row r="178" spans="1:17" ht="12.75">
      <c r="A178" s="273"/>
      <c r="B178" s="33" t="s">
        <v>1774</v>
      </c>
      <c r="C178" s="33"/>
      <c r="D178" s="33"/>
      <c r="E178" s="33"/>
      <c r="F178" s="33"/>
      <c r="G178" s="33"/>
      <c r="H178" s="84" t="s">
        <v>30</v>
      </c>
      <c r="I178" s="33"/>
      <c r="J178" s="33"/>
      <c r="K178" s="33"/>
      <c r="L178" s="33"/>
      <c r="M178" s="33"/>
      <c r="N178" s="33"/>
      <c r="O178" s="33"/>
      <c r="P178" s="33"/>
      <c r="Q178" s="33"/>
    </row>
    <row r="179" spans="1:17" ht="12.75">
      <c r="A179" s="273"/>
      <c r="B179" s="33" t="s">
        <v>522</v>
      </c>
      <c r="C179" s="33" t="s">
        <v>41</v>
      </c>
      <c r="D179" s="33" t="s">
        <v>19</v>
      </c>
      <c r="E179" s="33"/>
      <c r="F179" s="33"/>
      <c r="G179" s="33" t="s">
        <v>2059</v>
      </c>
      <c r="H179" s="84" t="s">
        <v>34</v>
      </c>
      <c r="I179" s="33"/>
      <c r="J179" s="33"/>
      <c r="K179" s="33"/>
      <c r="L179" s="33"/>
      <c r="M179" s="33"/>
      <c r="N179" s="33"/>
      <c r="O179" s="33"/>
      <c r="P179" s="33"/>
      <c r="Q179" s="33"/>
    </row>
    <row r="180" spans="1:17" ht="12.75">
      <c r="A180" s="273"/>
      <c r="B180" s="33" t="s">
        <v>522</v>
      </c>
      <c r="C180" s="33"/>
      <c r="D180" s="33"/>
      <c r="E180" s="33"/>
      <c r="F180" s="33"/>
      <c r="G180" s="33"/>
      <c r="H180" s="84" t="s">
        <v>35</v>
      </c>
      <c r="I180" s="33"/>
      <c r="J180" s="33"/>
      <c r="K180" s="33"/>
      <c r="L180" s="33"/>
      <c r="M180" s="33"/>
      <c r="N180" s="33"/>
      <c r="O180" s="33"/>
      <c r="P180" s="33"/>
      <c r="Q180" s="33"/>
    </row>
    <row r="181" spans="1:17" ht="12.75">
      <c r="A181" s="273"/>
      <c r="B181" s="33" t="s">
        <v>78</v>
      </c>
      <c r="C181" s="33"/>
      <c r="D181" s="33"/>
      <c r="E181" s="33"/>
      <c r="F181" s="33"/>
      <c r="G181" s="33"/>
      <c r="H181" s="84" t="s">
        <v>36</v>
      </c>
      <c r="I181" s="33"/>
      <c r="J181" s="33"/>
      <c r="K181" s="33"/>
      <c r="L181" s="33"/>
      <c r="M181" s="33"/>
      <c r="N181" s="33"/>
      <c r="O181" s="33"/>
      <c r="P181" s="33"/>
      <c r="Q181" s="33"/>
    </row>
    <row r="182" spans="1:17" ht="14.25">
      <c r="A182" s="273"/>
      <c r="B182" s="33" t="s">
        <v>78</v>
      </c>
      <c r="C182" s="33"/>
      <c r="D182" s="33"/>
      <c r="E182" s="33"/>
      <c r="F182" s="33"/>
      <c r="G182" s="157"/>
      <c r="H182" s="84" t="s">
        <v>37</v>
      </c>
      <c r="I182" s="33"/>
      <c r="J182" s="33"/>
      <c r="K182" s="33"/>
      <c r="L182" s="33"/>
      <c r="M182" s="33"/>
      <c r="N182" s="33"/>
      <c r="O182" s="33"/>
      <c r="P182" s="33"/>
      <c r="Q182" s="33"/>
    </row>
    <row r="183" spans="1:17" ht="12.75">
      <c r="A183" s="274"/>
      <c r="B183" s="33" t="s">
        <v>78</v>
      </c>
      <c r="C183" s="33"/>
      <c r="D183" s="33"/>
      <c r="E183" s="33"/>
      <c r="F183" s="33"/>
      <c r="G183" s="33"/>
      <c r="H183" s="170" t="s">
        <v>38</v>
      </c>
      <c r="I183" s="33"/>
      <c r="J183" s="33"/>
      <c r="K183" s="33"/>
      <c r="L183" s="33"/>
      <c r="M183" s="33"/>
      <c r="N183" s="33"/>
      <c r="O183" s="33"/>
      <c r="P183" s="33"/>
      <c r="Q183" s="33"/>
    </row>
    <row r="184" spans="1:17" ht="14.25">
      <c r="A184" s="272">
        <v>45549</v>
      </c>
      <c r="B184" s="157"/>
      <c r="C184" s="33"/>
      <c r="D184" s="33"/>
      <c r="E184" s="33"/>
      <c r="F184" s="33"/>
      <c r="G184" s="33"/>
      <c r="H184" s="171" t="s">
        <v>17</v>
      </c>
      <c r="I184" s="33"/>
      <c r="J184" s="33"/>
      <c r="K184" s="33"/>
      <c r="L184" s="33"/>
      <c r="M184" s="33"/>
      <c r="N184" s="33"/>
      <c r="O184" s="33"/>
      <c r="P184" s="33"/>
      <c r="Q184" s="33"/>
    </row>
    <row r="185" spans="1:17" ht="14.25">
      <c r="A185" s="273"/>
      <c r="B185" s="157"/>
      <c r="C185" s="33"/>
      <c r="D185" s="33"/>
      <c r="E185" s="33"/>
      <c r="F185" s="33"/>
      <c r="G185" s="33"/>
      <c r="H185" s="172" t="s">
        <v>22</v>
      </c>
      <c r="I185" s="33"/>
      <c r="J185" s="33"/>
      <c r="K185" s="33"/>
      <c r="L185" s="33"/>
      <c r="M185" s="33"/>
      <c r="N185" s="33"/>
      <c r="O185" s="33"/>
      <c r="P185" s="33"/>
      <c r="Q185" s="33"/>
    </row>
    <row r="186" spans="1:17" ht="14.25">
      <c r="A186" s="273"/>
      <c r="B186" s="157" t="s">
        <v>78</v>
      </c>
      <c r="C186" s="157"/>
      <c r="D186" s="157"/>
      <c r="E186" s="157"/>
      <c r="F186" s="157"/>
      <c r="G186" s="157"/>
      <c r="H186" s="172" t="s">
        <v>24</v>
      </c>
      <c r="I186" s="33"/>
      <c r="J186" s="33"/>
      <c r="K186" s="33"/>
      <c r="L186" s="33"/>
      <c r="M186" s="33"/>
      <c r="N186" s="33"/>
      <c r="O186" s="33"/>
      <c r="P186" s="33"/>
      <c r="Q186" s="33"/>
    </row>
    <row r="187" spans="1:17" ht="14.25">
      <c r="A187" s="273"/>
      <c r="B187" s="157" t="s">
        <v>78</v>
      </c>
      <c r="C187" s="33"/>
      <c r="D187" s="33"/>
      <c r="E187" s="33"/>
      <c r="F187" s="33"/>
      <c r="G187" s="33"/>
      <c r="H187" s="172" t="s">
        <v>25</v>
      </c>
      <c r="I187" s="33"/>
      <c r="J187" s="33"/>
      <c r="K187" s="33"/>
      <c r="L187" s="33"/>
      <c r="M187" s="33"/>
      <c r="N187" s="33"/>
      <c r="O187" s="33"/>
      <c r="P187" s="33"/>
      <c r="Q187" s="33"/>
    </row>
    <row r="188" spans="1:17" ht="14.25">
      <c r="A188" s="273"/>
      <c r="B188" s="157" t="s">
        <v>78</v>
      </c>
      <c r="C188" s="33"/>
      <c r="D188" s="33"/>
      <c r="E188" s="33"/>
      <c r="F188" s="33"/>
      <c r="G188" s="33"/>
      <c r="H188" s="172" t="s">
        <v>26</v>
      </c>
      <c r="I188" s="33"/>
      <c r="J188" s="33"/>
      <c r="K188" s="33"/>
      <c r="L188" s="33"/>
      <c r="M188" s="33"/>
      <c r="N188" s="33"/>
      <c r="O188" s="33"/>
      <c r="P188" s="33"/>
      <c r="Q188" s="33"/>
    </row>
    <row r="189" spans="1:17" ht="17.25" customHeight="1">
      <c r="A189" s="273"/>
      <c r="B189" s="33" t="s">
        <v>78</v>
      </c>
      <c r="C189" s="33" t="s">
        <v>41</v>
      </c>
      <c r="D189" s="33" t="s">
        <v>19</v>
      </c>
      <c r="E189" s="33"/>
      <c r="F189" s="33"/>
      <c r="G189" s="33" t="s">
        <v>2060</v>
      </c>
      <c r="H189" s="172" t="s">
        <v>27</v>
      </c>
      <c r="I189" s="33"/>
      <c r="J189" s="33"/>
      <c r="K189" s="33"/>
      <c r="L189" s="33"/>
      <c r="M189" s="33"/>
      <c r="N189" s="33"/>
      <c r="O189" s="33"/>
      <c r="P189" s="33"/>
      <c r="Q189" s="33"/>
    </row>
    <row r="190" spans="1:17" ht="12.75">
      <c r="A190" s="273"/>
      <c r="B190" s="33" t="s">
        <v>78</v>
      </c>
      <c r="C190" s="33" t="s">
        <v>41</v>
      </c>
      <c r="D190" s="33" t="s">
        <v>19</v>
      </c>
      <c r="E190" s="33"/>
      <c r="G190" s="190" t="s">
        <v>2061</v>
      </c>
      <c r="H190" s="172" t="s">
        <v>28</v>
      </c>
      <c r="I190" s="33"/>
      <c r="J190" s="33"/>
      <c r="K190" s="33"/>
      <c r="L190" s="33"/>
      <c r="M190" s="33"/>
      <c r="N190" s="33"/>
      <c r="O190" s="33"/>
      <c r="P190" s="33"/>
      <c r="Q190" s="33"/>
    </row>
    <row r="191" spans="1:17" ht="12.75">
      <c r="A191" s="273"/>
      <c r="B191" s="33" t="s">
        <v>78</v>
      </c>
      <c r="C191" s="33"/>
      <c r="D191" s="33"/>
      <c r="E191" s="33"/>
      <c r="F191" s="33"/>
      <c r="G191" s="33"/>
      <c r="H191" s="172" t="s">
        <v>29</v>
      </c>
      <c r="I191" s="33"/>
      <c r="J191" s="33"/>
      <c r="K191" s="33"/>
      <c r="L191" s="33"/>
      <c r="M191" s="33"/>
      <c r="N191" s="33"/>
      <c r="O191" s="33"/>
      <c r="P191" s="33"/>
      <c r="Q191" s="33"/>
    </row>
    <row r="192" spans="1:17" ht="14.25">
      <c r="A192" s="273"/>
      <c r="B192" s="33" t="s">
        <v>78</v>
      </c>
      <c r="C192" s="33"/>
      <c r="D192" s="157"/>
      <c r="E192" s="33"/>
      <c r="F192" s="33"/>
      <c r="G192" s="33"/>
      <c r="H192" s="172" t="s">
        <v>30</v>
      </c>
      <c r="I192" s="33"/>
      <c r="J192" s="33"/>
      <c r="K192" s="33"/>
      <c r="L192" s="33"/>
      <c r="M192" s="33"/>
      <c r="N192" s="33"/>
      <c r="O192" s="33"/>
      <c r="P192" s="33"/>
      <c r="Q192" s="33"/>
    </row>
    <row r="193" spans="1:18" ht="12.75">
      <c r="A193" s="273"/>
      <c r="B193" s="33" t="s">
        <v>78</v>
      </c>
      <c r="C193" s="33"/>
      <c r="D193" s="33"/>
      <c r="E193" s="33"/>
      <c r="F193" s="33"/>
      <c r="G193" s="33"/>
      <c r="H193" s="172" t="s">
        <v>34</v>
      </c>
      <c r="I193" s="33"/>
      <c r="J193" s="33"/>
      <c r="K193" s="33"/>
      <c r="L193" s="33"/>
      <c r="M193" s="33"/>
      <c r="N193" s="33"/>
      <c r="O193" s="33"/>
      <c r="P193" s="33"/>
      <c r="Q193" s="33"/>
    </row>
    <row r="194" spans="1:18" ht="12.75">
      <c r="A194" s="273"/>
      <c r="B194" s="33" t="s">
        <v>78</v>
      </c>
      <c r="C194" s="33"/>
      <c r="D194" s="33"/>
      <c r="E194" s="33"/>
      <c r="F194" s="33"/>
      <c r="G194" s="33"/>
      <c r="H194" s="172" t="s">
        <v>35</v>
      </c>
      <c r="I194" s="33"/>
      <c r="J194" s="33"/>
      <c r="K194" s="33"/>
      <c r="L194" s="33"/>
      <c r="M194" s="33"/>
      <c r="N194" s="33"/>
      <c r="O194" s="33"/>
      <c r="P194" s="33"/>
      <c r="Q194" s="33"/>
    </row>
    <row r="195" spans="1:18" ht="20.25" customHeight="1">
      <c r="A195" s="273"/>
      <c r="B195" s="33" t="s">
        <v>78</v>
      </c>
      <c r="C195" s="33"/>
      <c r="D195" s="33"/>
      <c r="E195" s="33"/>
      <c r="F195" s="33"/>
      <c r="G195" s="33"/>
      <c r="H195" s="172" t="s">
        <v>36</v>
      </c>
      <c r="I195" s="33"/>
      <c r="J195" s="33"/>
      <c r="K195" s="33"/>
      <c r="L195" s="33"/>
      <c r="M195" s="33"/>
      <c r="N195" s="33"/>
      <c r="O195" s="33"/>
      <c r="P195" s="33"/>
      <c r="Q195" s="33"/>
    </row>
    <row r="196" spans="1:18" ht="12.75">
      <c r="A196" s="273"/>
      <c r="B196" s="33" t="s">
        <v>78</v>
      </c>
      <c r="C196" s="33"/>
      <c r="D196" s="33"/>
      <c r="E196" s="33"/>
      <c r="F196" s="33"/>
      <c r="H196" s="172" t="s">
        <v>37</v>
      </c>
      <c r="I196" s="33"/>
      <c r="J196" s="33"/>
      <c r="K196" s="33"/>
      <c r="L196" s="33"/>
      <c r="M196" s="33"/>
      <c r="N196" s="33"/>
      <c r="O196" s="33"/>
      <c r="P196" s="33"/>
      <c r="Q196" s="33"/>
    </row>
    <row r="197" spans="1:18" ht="12.75">
      <c r="A197" s="274"/>
      <c r="B197" s="33" t="s">
        <v>78</v>
      </c>
      <c r="C197" s="33"/>
      <c r="D197" s="33"/>
      <c r="E197" s="33"/>
      <c r="F197" s="33"/>
      <c r="G197" s="33"/>
      <c r="H197" s="174" t="s">
        <v>38</v>
      </c>
      <c r="I197" s="33"/>
      <c r="J197" s="33"/>
      <c r="K197" s="33"/>
      <c r="L197" s="33"/>
      <c r="M197" s="33"/>
      <c r="N197" s="33"/>
      <c r="O197" s="33"/>
      <c r="P197" s="33"/>
      <c r="Q197" s="33"/>
    </row>
    <row r="198" spans="1:18" ht="12.75">
      <c r="A198" s="272">
        <v>45550</v>
      </c>
      <c r="B198" s="33" t="s">
        <v>78</v>
      </c>
      <c r="C198" s="33"/>
      <c r="D198" s="33"/>
      <c r="E198" s="33"/>
      <c r="F198" s="33"/>
      <c r="G198" s="33"/>
      <c r="H198" s="171" t="s">
        <v>17</v>
      </c>
      <c r="I198" s="33"/>
      <c r="J198" s="33"/>
      <c r="K198" s="33"/>
      <c r="L198" s="33"/>
      <c r="M198" s="33"/>
      <c r="N198" s="33"/>
      <c r="O198" s="33"/>
      <c r="P198" s="33"/>
      <c r="Q198" s="33"/>
    </row>
    <row r="199" spans="1:18" ht="12.75">
      <c r="A199" s="273"/>
      <c r="B199" s="33" t="s">
        <v>78</v>
      </c>
      <c r="C199" s="33"/>
      <c r="D199" s="33"/>
      <c r="E199" s="33"/>
      <c r="F199" s="33"/>
      <c r="G199" s="33"/>
      <c r="H199" s="172" t="s">
        <v>22</v>
      </c>
      <c r="I199" s="33"/>
      <c r="J199" s="33"/>
      <c r="K199" s="33"/>
      <c r="L199" s="33"/>
      <c r="M199" s="33"/>
      <c r="N199" s="33"/>
      <c r="O199" s="33"/>
      <c r="P199" s="33"/>
      <c r="Q199" s="33"/>
    </row>
    <row r="200" spans="1:18" ht="12.75">
      <c r="A200" s="273"/>
      <c r="B200" s="33" t="s">
        <v>78</v>
      </c>
      <c r="C200" s="33"/>
      <c r="D200" s="33"/>
      <c r="E200" s="33"/>
      <c r="F200" s="33"/>
      <c r="G200" s="33"/>
      <c r="H200" s="172" t="s">
        <v>24</v>
      </c>
      <c r="I200" s="33"/>
      <c r="J200" s="33"/>
      <c r="K200" s="33"/>
      <c r="L200" s="33"/>
      <c r="M200" s="33"/>
      <c r="N200" s="33"/>
      <c r="O200" s="33"/>
      <c r="P200" s="33"/>
      <c r="Q200" s="33"/>
    </row>
    <row r="201" spans="1:18" ht="12.75">
      <c r="A201" s="273"/>
      <c r="B201" s="33" t="s">
        <v>1774</v>
      </c>
      <c r="C201" s="33"/>
      <c r="D201" s="33"/>
      <c r="E201" s="33"/>
      <c r="F201" s="33"/>
      <c r="G201" s="33"/>
      <c r="H201" s="172" t="s">
        <v>25</v>
      </c>
      <c r="I201" s="33"/>
      <c r="J201" s="33"/>
      <c r="K201" s="33"/>
      <c r="L201" s="33"/>
      <c r="M201" s="33"/>
      <c r="N201" s="33"/>
      <c r="O201" s="33"/>
      <c r="P201" s="33"/>
      <c r="Q201" s="33"/>
    </row>
    <row r="202" spans="1:18" ht="12.75">
      <c r="A202" s="273"/>
      <c r="B202" s="33" t="s">
        <v>1774</v>
      </c>
      <c r="C202" s="33"/>
      <c r="D202" s="33"/>
      <c r="E202" s="33"/>
      <c r="F202" s="33"/>
      <c r="G202" s="33"/>
      <c r="H202" s="172" t="s">
        <v>26</v>
      </c>
      <c r="I202" s="33"/>
      <c r="J202" s="33"/>
      <c r="K202" s="33"/>
      <c r="L202" s="33"/>
      <c r="M202" s="33"/>
      <c r="N202" s="33"/>
      <c r="O202" s="33"/>
      <c r="P202" s="33"/>
      <c r="Q202" s="33"/>
    </row>
    <row r="203" spans="1:18" ht="12.75">
      <c r="A203" s="273"/>
      <c r="B203" s="33" t="s">
        <v>1774</v>
      </c>
      <c r="C203" s="33"/>
      <c r="D203" s="33"/>
      <c r="E203" s="33"/>
      <c r="F203" s="175"/>
      <c r="G203" s="33"/>
      <c r="H203" s="172" t="s">
        <v>27</v>
      </c>
      <c r="I203" s="33"/>
      <c r="J203" s="33"/>
      <c r="K203" s="33"/>
      <c r="L203" s="33"/>
      <c r="M203" s="33"/>
      <c r="N203" s="33"/>
      <c r="O203" s="33"/>
      <c r="P203" s="33"/>
      <c r="Q203" s="33"/>
    </row>
    <row r="204" spans="1:18" ht="12.75">
      <c r="A204" s="273"/>
      <c r="B204" s="33" t="s">
        <v>522</v>
      </c>
      <c r="C204" s="33"/>
      <c r="D204" s="33"/>
      <c r="E204" s="33"/>
      <c r="F204" s="33"/>
      <c r="G204" s="33"/>
      <c r="H204" s="172" t="s">
        <v>28</v>
      </c>
      <c r="I204" s="33"/>
      <c r="J204" s="33"/>
      <c r="K204" s="33"/>
      <c r="L204" s="33"/>
      <c r="M204" s="33"/>
      <c r="N204" s="33"/>
      <c r="O204" s="33"/>
      <c r="P204" s="33"/>
      <c r="Q204" s="33"/>
    </row>
    <row r="205" spans="1:18" ht="12.75">
      <c r="A205" s="273"/>
      <c r="B205" s="33" t="s">
        <v>522</v>
      </c>
      <c r="C205" s="33"/>
      <c r="D205" s="33"/>
      <c r="E205" s="33"/>
      <c r="F205" s="33"/>
      <c r="G205" s="33"/>
      <c r="H205" s="172" t="s">
        <v>29</v>
      </c>
      <c r="I205" s="33"/>
      <c r="J205" s="33"/>
      <c r="K205" s="33"/>
      <c r="L205" s="33"/>
      <c r="M205" s="33"/>
      <c r="N205" s="33"/>
      <c r="O205" s="33"/>
      <c r="P205" s="33"/>
      <c r="Q205" s="33"/>
    </row>
    <row r="206" spans="1:18" ht="12.75">
      <c r="A206" s="273"/>
      <c r="B206" s="33" t="s">
        <v>522</v>
      </c>
      <c r="C206" s="33"/>
      <c r="D206" s="33"/>
      <c r="E206" s="33"/>
      <c r="F206" s="33"/>
      <c r="G206" s="33"/>
      <c r="H206" s="172" t="s">
        <v>30</v>
      </c>
      <c r="I206" s="33"/>
      <c r="J206" s="33"/>
      <c r="K206" s="33"/>
      <c r="L206" s="33"/>
      <c r="M206" s="33"/>
      <c r="N206" s="33"/>
      <c r="O206" s="33"/>
      <c r="P206" s="33"/>
      <c r="Q206" s="33"/>
      <c r="R206" s="33"/>
    </row>
    <row r="207" spans="1:18" ht="12.75">
      <c r="A207" s="273"/>
      <c r="B207" s="33" t="s">
        <v>522</v>
      </c>
      <c r="C207" s="33"/>
      <c r="D207" s="33"/>
      <c r="E207" s="33"/>
      <c r="F207" s="33"/>
      <c r="G207" s="33"/>
      <c r="H207" s="172" t="s">
        <v>34</v>
      </c>
      <c r="I207" s="33"/>
      <c r="J207" s="33"/>
      <c r="K207" s="33"/>
      <c r="L207" s="33"/>
      <c r="M207" s="33"/>
      <c r="N207" s="33"/>
      <c r="O207" s="33"/>
      <c r="P207" s="33"/>
      <c r="Q207" s="33"/>
      <c r="R207" s="33"/>
    </row>
    <row r="208" spans="1:18" ht="12.75">
      <c r="A208" s="273"/>
      <c r="B208" s="76" t="s">
        <v>522</v>
      </c>
      <c r="C208" s="76"/>
      <c r="D208" s="33"/>
      <c r="E208" s="33"/>
      <c r="F208" s="33"/>
      <c r="G208" s="76"/>
      <c r="H208" s="176" t="s">
        <v>35</v>
      </c>
      <c r="I208" s="158"/>
      <c r="J208" s="33"/>
      <c r="K208" s="33"/>
      <c r="L208" s="158"/>
      <c r="M208" s="33"/>
      <c r="N208" s="158"/>
      <c r="O208" s="158"/>
      <c r="P208" s="33"/>
      <c r="Q208" s="158"/>
      <c r="R208" s="281"/>
    </row>
    <row r="209" spans="1:18" ht="12.75">
      <c r="A209" s="273"/>
      <c r="B209" s="76" t="s">
        <v>78</v>
      </c>
      <c r="C209" s="76"/>
      <c r="D209" s="33"/>
      <c r="E209" s="33"/>
      <c r="F209" s="33"/>
      <c r="G209" s="76"/>
      <c r="H209" s="172" t="s">
        <v>36</v>
      </c>
      <c r="I209" s="177"/>
      <c r="J209" s="33"/>
      <c r="K209" s="33"/>
      <c r="L209" s="177"/>
      <c r="M209" s="33"/>
      <c r="N209" s="177"/>
      <c r="O209" s="177"/>
      <c r="P209" s="33"/>
      <c r="Q209" s="177"/>
      <c r="R209" s="274"/>
    </row>
    <row r="210" spans="1:18" ht="12.75">
      <c r="A210" s="273"/>
      <c r="B210" s="33" t="s">
        <v>78</v>
      </c>
      <c r="C210" s="33"/>
      <c r="D210" s="33"/>
      <c r="E210" s="178"/>
      <c r="F210" s="33"/>
      <c r="G210" s="33"/>
      <c r="H210" s="172" t="s">
        <v>37</v>
      </c>
      <c r="I210" s="33"/>
      <c r="J210" s="33"/>
      <c r="K210" s="33"/>
      <c r="L210" s="33"/>
      <c r="M210" s="33"/>
      <c r="N210" s="33"/>
      <c r="O210" s="33"/>
      <c r="P210" s="33"/>
      <c r="Q210" s="33"/>
      <c r="R210" s="33"/>
    </row>
    <row r="211" spans="1:18" ht="12.75">
      <c r="A211" s="274"/>
      <c r="B211" s="33" t="s">
        <v>78</v>
      </c>
      <c r="C211" s="33"/>
      <c r="D211" s="33"/>
      <c r="E211" s="33"/>
      <c r="F211" s="33"/>
      <c r="G211" s="33"/>
      <c r="H211" s="174" t="s">
        <v>38</v>
      </c>
      <c r="I211" s="33"/>
      <c r="J211" s="33"/>
      <c r="K211" s="33"/>
      <c r="L211" s="33"/>
      <c r="M211" s="33"/>
      <c r="N211" s="33"/>
      <c r="O211" s="33"/>
      <c r="P211" s="33"/>
      <c r="Q211" s="33"/>
      <c r="R211" s="33"/>
    </row>
    <row r="212" spans="1:18" ht="17.25" customHeight="1">
      <c r="A212" s="272">
        <v>45551</v>
      </c>
      <c r="B212" s="33" t="s">
        <v>78</v>
      </c>
      <c r="C212" s="33" t="s">
        <v>41</v>
      </c>
      <c r="D212" s="33" t="s">
        <v>19</v>
      </c>
      <c r="E212" s="33"/>
      <c r="F212" s="33"/>
      <c r="G212" s="160" t="s">
        <v>2062</v>
      </c>
      <c r="H212" s="171" t="s">
        <v>17</v>
      </c>
      <c r="I212" s="33"/>
      <c r="J212" s="33"/>
      <c r="K212" s="33"/>
      <c r="L212" s="33"/>
      <c r="M212" s="33"/>
      <c r="N212" s="33"/>
      <c r="O212" s="33"/>
      <c r="P212" s="33"/>
      <c r="Q212" s="33"/>
      <c r="R212" s="33"/>
    </row>
    <row r="213" spans="1:18" ht="12.75">
      <c r="A213" s="273"/>
      <c r="B213" s="33" t="s">
        <v>78</v>
      </c>
      <c r="C213" s="33"/>
      <c r="D213" s="33"/>
      <c r="E213" s="33"/>
      <c r="F213" s="33"/>
      <c r="G213" s="33"/>
      <c r="H213" s="172" t="s">
        <v>22</v>
      </c>
      <c r="I213" s="33"/>
      <c r="J213" s="33"/>
      <c r="K213" s="33"/>
      <c r="L213" s="33"/>
      <c r="M213" s="33"/>
      <c r="N213" s="33"/>
      <c r="O213" s="33"/>
      <c r="P213" s="33"/>
      <c r="Q213" s="33"/>
      <c r="R213" s="33"/>
    </row>
    <row r="214" spans="1:18" ht="12.75">
      <c r="A214" s="273"/>
      <c r="B214" s="33" t="s">
        <v>78</v>
      </c>
      <c r="C214" s="33"/>
      <c r="D214" s="33"/>
      <c r="E214" s="33"/>
      <c r="F214" s="33"/>
      <c r="G214" s="33"/>
      <c r="H214" s="172" t="s">
        <v>24</v>
      </c>
      <c r="I214" s="33"/>
      <c r="J214" s="33"/>
      <c r="K214" s="33"/>
      <c r="L214" s="33"/>
      <c r="M214" s="33"/>
      <c r="N214" s="33"/>
      <c r="O214" s="33"/>
      <c r="P214" s="33"/>
      <c r="Q214" s="33"/>
      <c r="R214" s="33"/>
    </row>
    <row r="215" spans="1:18" ht="12.75">
      <c r="A215" s="273"/>
      <c r="B215" s="33" t="s">
        <v>1774</v>
      </c>
      <c r="C215" s="33"/>
      <c r="D215" s="33"/>
      <c r="E215" s="33"/>
      <c r="F215" s="33"/>
      <c r="G215" s="33"/>
      <c r="H215" s="172" t="s">
        <v>25</v>
      </c>
      <c r="I215" s="33"/>
      <c r="J215" s="33"/>
      <c r="K215" s="33"/>
      <c r="L215" s="33"/>
      <c r="M215" s="33"/>
      <c r="N215" s="33"/>
      <c r="O215" s="33"/>
      <c r="P215" s="33"/>
      <c r="Q215" s="33"/>
      <c r="R215" s="33"/>
    </row>
    <row r="216" spans="1:18" ht="12.75">
      <c r="A216" s="273"/>
      <c r="B216" s="33" t="s">
        <v>1774</v>
      </c>
      <c r="C216" s="33"/>
      <c r="D216" s="33"/>
      <c r="E216" s="33"/>
      <c r="F216" s="33"/>
      <c r="G216" s="33"/>
      <c r="H216" s="172" t="s">
        <v>26</v>
      </c>
      <c r="I216" s="33"/>
      <c r="J216" s="33"/>
      <c r="K216" s="33"/>
      <c r="L216" s="33"/>
      <c r="M216" s="33"/>
      <c r="N216" s="33"/>
      <c r="O216" s="33"/>
      <c r="P216" s="33"/>
      <c r="Q216" s="33"/>
      <c r="R216" s="33"/>
    </row>
    <row r="217" spans="1:18" ht="14.25">
      <c r="A217" s="273"/>
      <c r="B217" s="33" t="s">
        <v>1774</v>
      </c>
      <c r="C217" s="33"/>
      <c r="D217" s="33"/>
      <c r="E217" s="157"/>
      <c r="F217" s="33"/>
      <c r="G217" s="33"/>
      <c r="H217" s="172" t="s">
        <v>27</v>
      </c>
      <c r="I217" s="33"/>
      <c r="J217" s="33"/>
      <c r="K217" s="33"/>
      <c r="L217" s="33"/>
      <c r="M217" s="33"/>
      <c r="N217" s="33"/>
      <c r="O217" s="33"/>
      <c r="P217" s="33"/>
      <c r="Q217" s="33"/>
      <c r="R217" s="33"/>
    </row>
    <row r="218" spans="1:18" ht="12.75">
      <c r="A218" s="273"/>
      <c r="B218" s="33" t="s">
        <v>1774</v>
      </c>
      <c r="C218" s="33"/>
      <c r="D218" s="33"/>
      <c r="E218" s="33"/>
      <c r="F218" s="33"/>
      <c r="G218" s="33"/>
      <c r="H218" s="172" t="s">
        <v>28</v>
      </c>
      <c r="I218" s="33"/>
      <c r="J218" s="33"/>
      <c r="K218" s="33"/>
      <c r="L218" s="33"/>
      <c r="M218" s="33"/>
      <c r="N218" s="33"/>
      <c r="O218" s="33"/>
      <c r="P218" s="33"/>
      <c r="Q218" s="33"/>
      <c r="R218" s="33"/>
    </row>
    <row r="219" spans="1:18" ht="12.75">
      <c r="A219" s="273"/>
      <c r="B219" s="33" t="s">
        <v>1774</v>
      </c>
      <c r="C219" s="33"/>
      <c r="D219" s="33"/>
      <c r="E219" s="33"/>
      <c r="F219" s="33"/>
      <c r="G219" s="33"/>
      <c r="H219" s="172" t="s">
        <v>29</v>
      </c>
      <c r="I219" s="33"/>
      <c r="J219" s="33"/>
      <c r="K219" s="33"/>
      <c r="L219" s="33"/>
      <c r="M219" s="33"/>
      <c r="N219" s="33"/>
      <c r="O219" s="33"/>
      <c r="P219" s="33"/>
      <c r="Q219" s="33"/>
      <c r="R219" s="33"/>
    </row>
    <row r="220" spans="1:18" ht="12.75">
      <c r="A220" s="273"/>
      <c r="B220" s="33" t="s">
        <v>522</v>
      </c>
      <c r="C220" s="33"/>
      <c r="D220" s="33"/>
      <c r="E220" s="33"/>
      <c r="F220" s="33"/>
      <c r="G220" s="33"/>
      <c r="H220" s="172" t="s">
        <v>30</v>
      </c>
      <c r="I220" s="33"/>
      <c r="J220" s="33"/>
      <c r="K220" s="33"/>
      <c r="L220" s="33"/>
      <c r="M220" s="33"/>
      <c r="N220" s="33"/>
      <c r="O220" s="33"/>
      <c r="P220" s="33"/>
      <c r="Q220" s="33"/>
      <c r="R220" s="33"/>
    </row>
    <row r="221" spans="1:18" ht="12.75">
      <c r="A221" s="273"/>
      <c r="B221" s="33" t="s">
        <v>522</v>
      </c>
      <c r="C221" s="33"/>
      <c r="D221" s="33"/>
      <c r="E221" s="33"/>
      <c r="F221" s="179"/>
      <c r="G221" s="33"/>
      <c r="H221" s="172" t="s">
        <v>34</v>
      </c>
      <c r="I221" s="33"/>
      <c r="J221" s="33"/>
      <c r="K221" s="33"/>
      <c r="L221" s="33"/>
      <c r="M221" s="33"/>
      <c r="N221" s="33"/>
      <c r="O221" s="33"/>
      <c r="P221" s="33"/>
      <c r="Q221" s="33"/>
      <c r="R221" s="33"/>
    </row>
    <row r="222" spans="1:18" ht="12.75">
      <c r="A222" s="273"/>
      <c r="B222" s="33" t="s">
        <v>522</v>
      </c>
      <c r="C222" s="33"/>
      <c r="D222" s="33"/>
      <c r="E222" s="33"/>
      <c r="F222" s="33"/>
      <c r="G222" s="33"/>
      <c r="H222" s="176" t="s">
        <v>35</v>
      </c>
      <c r="I222" s="33"/>
      <c r="J222" s="33"/>
      <c r="K222" s="33"/>
      <c r="L222" s="33"/>
      <c r="M222" s="33"/>
      <c r="N222" s="33"/>
      <c r="O222" s="33"/>
      <c r="P222" s="33"/>
      <c r="Q222" s="33"/>
      <c r="R222" s="33"/>
    </row>
    <row r="223" spans="1:18" ht="12.75">
      <c r="A223" s="273"/>
      <c r="B223" s="33" t="s">
        <v>78</v>
      </c>
      <c r="C223" s="33"/>
      <c r="D223" s="33"/>
      <c r="E223" s="33"/>
      <c r="F223" s="33"/>
      <c r="G223" s="33"/>
      <c r="H223" s="172" t="s">
        <v>36</v>
      </c>
      <c r="I223" s="33"/>
      <c r="J223" s="33"/>
      <c r="K223" s="33"/>
      <c r="L223" s="33"/>
      <c r="M223" s="33"/>
      <c r="N223" s="33"/>
      <c r="O223" s="33"/>
      <c r="P223" s="33"/>
      <c r="Q223" s="33"/>
      <c r="R223" s="33"/>
    </row>
    <row r="224" spans="1:18" ht="12.75">
      <c r="A224" s="273"/>
      <c r="B224" s="33" t="s">
        <v>78</v>
      </c>
      <c r="C224" s="33"/>
      <c r="D224" s="33"/>
      <c r="E224" s="33"/>
      <c r="F224" s="33"/>
      <c r="G224" s="33"/>
      <c r="H224" s="172" t="s">
        <v>37</v>
      </c>
      <c r="I224" s="33"/>
      <c r="J224" s="33"/>
      <c r="K224" s="33"/>
      <c r="L224" s="33"/>
      <c r="M224" s="33"/>
      <c r="N224" s="33"/>
      <c r="O224" s="33"/>
      <c r="P224" s="33"/>
      <c r="Q224" s="33"/>
      <c r="R224" s="33"/>
    </row>
    <row r="225" spans="1:18" ht="12.75">
      <c r="A225" s="274"/>
      <c r="B225" s="33" t="s">
        <v>78</v>
      </c>
      <c r="C225" s="33"/>
      <c r="D225" s="33"/>
      <c r="E225" s="33"/>
      <c r="F225" s="33"/>
      <c r="G225" s="33"/>
      <c r="H225" s="174" t="s">
        <v>38</v>
      </c>
      <c r="I225" s="33"/>
      <c r="J225" s="33"/>
      <c r="K225" s="33"/>
      <c r="L225" s="33"/>
      <c r="M225" s="33"/>
      <c r="N225" s="33"/>
      <c r="O225" s="33"/>
      <c r="P225" s="33"/>
      <c r="Q225" s="33"/>
      <c r="R225" s="33"/>
    </row>
    <row r="226" spans="1:18" ht="12.75">
      <c r="A226" s="272">
        <v>45552</v>
      </c>
      <c r="B226" s="33" t="s">
        <v>1774</v>
      </c>
      <c r="C226" s="33"/>
      <c r="D226" s="33"/>
      <c r="E226" s="33"/>
      <c r="F226" s="33"/>
      <c r="G226" s="33"/>
      <c r="H226" s="171" t="s">
        <v>17</v>
      </c>
      <c r="I226" s="33"/>
      <c r="J226" s="33"/>
      <c r="K226" s="33"/>
      <c r="L226" s="33"/>
      <c r="M226" s="33"/>
      <c r="N226" s="33"/>
      <c r="O226" s="33"/>
      <c r="P226" s="33"/>
      <c r="Q226" s="33"/>
      <c r="R226" s="33"/>
    </row>
    <row r="227" spans="1:18" ht="12.75">
      <c r="A227" s="273"/>
      <c r="B227" s="33" t="s">
        <v>1774</v>
      </c>
      <c r="C227" s="33"/>
      <c r="D227" s="33"/>
      <c r="E227" s="33"/>
      <c r="F227" s="33"/>
      <c r="G227" s="33"/>
      <c r="H227" s="172" t="s">
        <v>22</v>
      </c>
      <c r="I227" s="33"/>
      <c r="J227" s="33"/>
      <c r="K227" s="33"/>
      <c r="L227" s="33"/>
      <c r="M227" s="33"/>
      <c r="N227" s="33"/>
      <c r="O227" s="33"/>
      <c r="P227" s="33"/>
      <c r="Q227" s="33"/>
      <c r="R227" s="33"/>
    </row>
    <row r="228" spans="1:18" ht="12.75">
      <c r="A228" s="273"/>
      <c r="B228" s="33" t="s">
        <v>1774</v>
      </c>
      <c r="C228" s="33"/>
      <c r="D228" s="33"/>
      <c r="E228" s="33"/>
      <c r="F228" s="33"/>
      <c r="G228" s="33"/>
      <c r="H228" s="172" t="s">
        <v>24</v>
      </c>
      <c r="I228" s="33"/>
      <c r="J228" s="33"/>
      <c r="K228" s="33"/>
      <c r="L228" s="33"/>
      <c r="M228" s="33"/>
      <c r="N228" s="33"/>
      <c r="O228" s="33"/>
      <c r="P228" s="33"/>
      <c r="Q228" s="33"/>
      <c r="R228" s="33"/>
    </row>
    <row r="229" spans="1:18" ht="12.75">
      <c r="A229" s="273"/>
      <c r="B229" s="33" t="s">
        <v>1774</v>
      </c>
      <c r="C229" s="33"/>
      <c r="D229" s="33"/>
      <c r="E229" s="33"/>
      <c r="F229" s="33"/>
      <c r="G229" s="33"/>
      <c r="H229" s="172" t="s">
        <v>25</v>
      </c>
      <c r="I229" s="33"/>
      <c r="J229" s="33"/>
      <c r="K229" s="33"/>
      <c r="L229" s="33"/>
      <c r="M229" s="33"/>
      <c r="N229" s="33"/>
      <c r="O229" s="33"/>
      <c r="P229" s="33"/>
      <c r="Q229" s="33"/>
      <c r="R229" s="33"/>
    </row>
    <row r="230" spans="1:18" ht="12.75">
      <c r="A230" s="273"/>
      <c r="B230" s="33" t="s">
        <v>1774</v>
      </c>
      <c r="C230" s="33"/>
      <c r="D230" s="33"/>
      <c r="E230" s="33"/>
      <c r="F230" s="33"/>
      <c r="G230" s="33"/>
      <c r="H230" s="172" t="s">
        <v>26</v>
      </c>
      <c r="I230" s="33"/>
      <c r="J230" s="33"/>
      <c r="K230" s="33"/>
      <c r="L230" s="33"/>
      <c r="M230" s="33"/>
      <c r="N230" s="33"/>
      <c r="O230" s="33"/>
      <c r="P230" s="33"/>
      <c r="Q230" s="33"/>
      <c r="R230" s="33"/>
    </row>
    <row r="231" spans="1:18" ht="12.75">
      <c r="A231" s="273"/>
      <c r="B231" s="33" t="s">
        <v>78</v>
      </c>
      <c r="C231" s="33"/>
      <c r="D231" s="33"/>
      <c r="E231" s="33"/>
      <c r="F231" s="33"/>
      <c r="G231" s="33"/>
      <c r="H231" s="172" t="s">
        <v>27</v>
      </c>
      <c r="I231" s="33"/>
      <c r="J231" s="33"/>
      <c r="K231" s="33"/>
      <c r="L231" s="33"/>
      <c r="M231" s="33"/>
      <c r="N231" s="33"/>
      <c r="O231" s="33"/>
      <c r="P231" s="33"/>
      <c r="Q231" s="33"/>
      <c r="R231" s="33"/>
    </row>
    <row r="232" spans="1:18" ht="12.75">
      <c r="A232" s="273"/>
      <c r="B232" s="33" t="s">
        <v>78</v>
      </c>
      <c r="C232" s="33"/>
      <c r="D232" s="33"/>
      <c r="E232" s="33"/>
      <c r="F232" s="33"/>
      <c r="G232" s="33"/>
      <c r="H232" s="172" t="s">
        <v>28</v>
      </c>
      <c r="I232" s="33"/>
      <c r="J232" s="33"/>
      <c r="K232" s="33"/>
      <c r="L232" s="33"/>
      <c r="M232" s="33"/>
      <c r="N232" s="33"/>
      <c r="O232" s="33"/>
      <c r="P232" s="33"/>
      <c r="Q232" s="33"/>
      <c r="R232" s="33"/>
    </row>
    <row r="233" spans="1:18" ht="12.75">
      <c r="A233" s="273"/>
      <c r="B233" s="33" t="s">
        <v>78</v>
      </c>
      <c r="C233" s="33"/>
      <c r="D233" s="33"/>
      <c r="E233" s="33"/>
      <c r="F233" s="33"/>
      <c r="G233" s="33"/>
      <c r="H233" s="172" t="s">
        <v>29</v>
      </c>
      <c r="I233" s="33"/>
      <c r="J233" s="33"/>
      <c r="K233" s="33"/>
      <c r="L233" s="33"/>
      <c r="M233" s="33"/>
      <c r="N233" s="33"/>
      <c r="O233" s="33"/>
      <c r="P233" s="33"/>
      <c r="Q233" s="33"/>
      <c r="R233" s="33"/>
    </row>
    <row r="234" spans="1:18" ht="12.75">
      <c r="A234" s="273"/>
      <c r="B234" s="33" t="s">
        <v>78</v>
      </c>
      <c r="C234" s="33" t="s">
        <v>75</v>
      </c>
      <c r="D234" s="33" t="s">
        <v>19</v>
      </c>
      <c r="E234" s="33"/>
      <c r="F234" s="33"/>
      <c r="G234" s="160" t="s">
        <v>2063</v>
      </c>
      <c r="H234" s="172" t="s">
        <v>30</v>
      </c>
      <c r="I234" s="33"/>
      <c r="J234" s="33"/>
      <c r="K234" s="33"/>
      <c r="L234" s="33"/>
      <c r="M234" s="33"/>
      <c r="N234" s="33"/>
      <c r="O234" s="33"/>
      <c r="P234" s="33"/>
      <c r="Q234" s="33"/>
      <c r="R234" s="33"/>
    </row>
    <row r="235" spans="1:18" ht="12.75">
      <c r="A235" s="273"/>
      <c r="B235" s="33" t="s">
        <v>78</v>
      </c>
      <c r="C235" s="33"/>
      <c r="D235" s="33"/>
      <c r="E235" s="33"/>
      <c r="F235" s="33"/>
      <c r="G235" s="33"/>
      <c r="H235" s="172" t="s">
        <v>34</v>
      </c>
      <c r="I235" s="33"/>
      <c r="J235" s="33"/>
      <c r="K235" s="33"/>
      <c r="L235" s="33"/>
      <c r="M235" s="33"/>
      <c r="N235" s="33"/>
      <c r="O235" s="33"/>
      <c r="P235" s="33"/>
      <c r="Q235" s="33"/>
      <c r="R235" s="33"/>
    </row>
    <row r="236" spans="1:18" ht="12.75">
      <c r="A236" s="273"/>
      <c r="B236" s="33" t="s">
        <v>78</v>
      </c>
      <c r="C236" s="33"/>
      <c r="D236" s="33"/>
      <c r="E236" s="33"/>
      <c r="F236" s="33"/>
      <c r="G236" s="33"/>
      <c r="H236" s="176" t="s">
        <v>35</v>
      </c>
      <c r="I236" s="33"/>
      <c r="J236" s="33"/>
      <c r="K236" s="33"/>
      <c r="L236" s="33"/>
      <c r="M236" s="33"/>
      <c r="N236" s="33"/>
      <c r="O236" s="33"/>
      <c r="P236" s="33"/>
      <c r="Q236" s="33"/>
      <c r="R236" s="33"/>
    </row>
    <row r="237" spans="1:18" ht="12.75">
      <c r="A237" s="273"/>
      <c r="B237" s="33" t="s">
        <v>522</v>
      </c>
      <c r="C237" s="33"/>
      <c r="D237" s="33"/>
      <c r="E237" s="33"/>
      <c r="F237" s="33"/>
      <c r="G237" s="33"/>
      <c r="H237" s="172" t="s">
        <v>36</v>
      </c>
      <c r="I237" s="33"/>
      <c r="J237" s="33"/>
      <c r="K237" s="33"/>
      <c r="L237" s="33"/>
      <c r="M237" s="33"/>
      <c r="N237" s="33"/>
      <c r="O237" s="33"/>
      <c r="P237" s="33"/>
      <c r="Q237" s="33"/>
      <c r="R237" s="33"/>
    </row>
    <row r="238" spans="1:18" ht="12.75">
      <c r="A238" s="273"/>
      <c r="B238" s="33" t="s">
        <v>522</v>
      </c>
      <c r="C238" s="33"/>
      <c r="D238" s="33"/>
      <c r="E238" s="33"/>
      <c r="F238" s="33"/>
      <c r="G238" s="33"/>
      <c r="H238" s="172" t="s">
        <v>37</v>
      </c>
      <c r="I238" s="33"/>
      <c r="J238" s="33"/>
      <c r="K238" s="33"/>
      <c r="L238" s="33"/>
      <c r="M238" s="33"/>
      <c r="N238" s="33"/>
      <c r="O238" s="33"/>
      <c r="P238" s="33"/>
      <c r="Q238" s="33"/>
      <c r="R238" s="33"/>
    </row>
    <row r="239" spans="1:18" ht="12.75">
      <c r="A239" s="274"/>
      <c r="B239" s="33" t="s">
        <v>522</v>
      </c>
      <c r="C239" s="33"/>
      <c r="D239" s="33"/>
      <c r="E239" s="33"/>
      <c r="F239" s="33"/>
      <c r="G239" s="33"/>
      <c r="H239" s="174" t="s">
        <v>38</v>
      </c>
      <c r="I239" s="33"/>
      <c r="J239" s="33"/>
      <c r="K239" s="33"/>
      <c r="L239" s="33"/>
      <c r="M239" s="33"/>
      <c r="N239" s="33"/>
      <c r="O239" s="33"/>
      <c r="P239" s="33"/>
      <c r="Q239" s="33"/>
      <c r="R239" s="33"/>
    </row>
    <row r="240" spans="1:18" ht="12.75">
      <c r="A240" s="272">
        <v>45553</v>
      </c>
      <c r="B240" s="33" t="s">
        <v>1774</v>
      </c>
      <c r="C240" s="33"/>
      <c r="D240" s="33"/>
      <c r="E240" s="33"/>
      <c r="F240" s="33"/>
      <c r="G240" s="33"/>
      <c r="H240" s="180" t="s">
        <v>17</v>
      </c>
      <c r="I240" s="33"/>
      <c r="J240" s="33"/>
      <c r="K240" s="33"/>
      <c r="L240" s="33"/>
      <c r="M240" s="33"/>
      <c r="N240" s="33"/>
      <c r="O240" s="33"/>
      <c r="P240" s="33"/>
      <c r="Q240" s="33"/>
      <c r="R240" s="33"/>
    </row>
    <row r="241" spans="1:18" ht="12.75">
      <c r="A241" s="273"/>
      <c r="B241" s="33" t="s">
        <v>1774</v>
      </c>
      <c r="C241" s="33"/>
      <c r="D241" s="33"/>
      <c r="E241" s="33"/>
      <c r="F241" s="33"/>
      <c r="G241" s="33"/>
      <c r="H241" s="171" t="s">
        <v>22</v>
      </c>
      <c r="I241" s="33"/>
      <c r="J241" s="33"/>
      <c r="K241" s="33"/>
      <c r="L241" s="33"/>
      <c r="M241" s="33"/>
      <c r="N241" s="33"/>
      <c r="O241" s="33"/>
      <c r="P241" s="33"/>
      <c r="Q241" s="33"/>
      <c r="R241" s="33"/>
    </row>
    <row r="242" spans="1:18">
      <c r="A242" s="273"/>
      <c r="B242" s="33" t="s">
        <v>1774</v>
      </c>
      <c r="C242" s="33"/>
      <c r="D242" s="33"/>
      <c r="E242" s="178"/>
      <c r="F242" s="33"/>
      <c r="G242" s="181"/>
      <c r="H242" s="171" t="s">
        <v>24</v>
      </c>
      <c r="I242" s="33"/>
      <c r="J242" s="33"/>
      <c r="K242" s="33"/>
      <c r="L242" s="33"/>
      <c r="M242" s="33"/>
      <c r="N242" s="33"/>
      <c r="O242" s="33"/>
      <c r="P242" s="33"/>
      <c r="Q242" s="33"/>
      <c r="R242" s="33"/>
    </row>
    <row r="243" spans="1:18" ht="12.75">
      <c r="A243" s="273"/>
      <c r="B243" s="33" t="s">
        <v>1774</v>
      </c>
      <c r="C243" s="33"/>
      <c r="D243" s="33"/>
      <c r="E243" s="33"/>
      <c r="F243" s="33"/>
      <c r="G243" s="33"/>
      <c r="H243" s="171" t="s">
        <v>25</v>
      </c>
      <c r="I243" s="33"/>
      <c r="J243" s="33"/>
      <c r="K243" s="33"/>
      <c r="L243" s="33"/>
      <c r="M243" s="33"/>
      <c r="N243" s="33"/>
      <c r="O243" s="33"/>
      <c r="P243" s="33"/>
      <c r="Q243" s="33"/>
      <c r="R243" s="33"/>
    </row>
    <row r="244" spans="1:18" ht="12.75">
      <c r="A244" s="273"/>
      <c r="B244" s="33" t="s">
        <v>78</v>
      </c>
      <c r="C244" s="33" t="s">
        <v>75</v>
      </c>
      <c r="D244" s="33" t="s">
        <v>19</v>
      </c>
      <c r="E244" s="33"/>
      <c r="F244" s="33"/>
      <c r="G244" s="160" t="s">
        <v>2064</v>
      </c>
      <c r="H244" s="171" t="s">
        <v>26</v>
      </c>
      <c r="I244" s="33"/>
      <c r="J244" s="33"/>
      <c r="K244" s="33"/>
      <c r="L244" s="33"/>
      <c r="M244" s="33"/>
      <c r="N244" s="33"/>
      <c r="O244" s="33"/>
      <c r="P244" s="33"/>
      <c r="Q244" s="33"/>
      <c r="R244" s="33"/>
    </row>
    <row r="245" spans="1:18" ht="12.75">
      <c r="A245" s="273"/>
      <c r="B245" s="33" t="s">
        <v>78</v>
      </c>
      <c r="C245" s="33"/>
      <c r="D245" s="33"/>
      <c r="E245" s="33"/>
      <c r="F245" s="33"/>
      <c r="G245" s="33"/>
      <c r="H245" s="171" t="s">
        <v>27</v>
      </c>
      <c r="I245" s="33"/>
      <c r="J245" s="33"/>
      <c r="K245" s="33"/>
      <c r="L245" s="33"/>
      <c r="M245" s="33"/>
      <c r="N245" s="33"/>
      <c r="O245" s="33"/>
      <c r="P245" s="33"/>
      <c r="Q245" s="33"/>
      <c r="R245" s="33"/>
    </row>
    <row r="246" spans="1:18" ht="12.75">
      <c r="A246" s="273"/>
      <c r="B246" s="33" t="s">
        <v>78</v>
      </c>
      <c r="C246" s="33" t="s">
        <v>41</v>
      </c>
      <c r="D246" s="33" t="s">
        <v>19</v>
      </c>
      <c r="E246" s="33"/>
      <c r="F246" s="33"/>
      <c r="G246" s="33" t="s">
        <v>2065</v>
      </c>
      <c r="H246" s="171" t="s">
        <v>28</v>
      </c>
      <c r="I246" s="33"/>
      <c r="J246" s="33"/>
      <c r="K246" s="33"/>
      <c r="L246" s="33"/>
      <c r="M246" s="33"/>
      <c r="N246" s="33"/>
      <c r="O246" s="33"/>
      <c r="P246" s="33"/>
      <c r="Q246" s="33"/>
      <c r="R246" s="33"/>
    </row>
    <row r="247" spans="1:18" ht="12.75">
      <c r="A247" s="273"/>
      <c r="B247" s="33" t="s">
        <v>78</v>
      </c>
      <c r="C247" s="33" t="s">
        <v>41</v>
      </c>
      <c r="D247" s="33" t="s">
        <v>19</v>
      </c>
      <c r="E247" s="33"/>
      <c r="F247" s="33"/>
      <c r="G247" s="160" t="s">
        <v>2066</v>
      </c>
      <c r="H247" s="171" t="s">
        <v>29</v>
      </c>
      <c r="I247" s="33"/>
      <c r="J247" s="33"/>
      <c r="K247" s="33"/>
      <c r="L247" s="33"/>
      <c r="M247" s="33"/>
      <c r="N247" s="33"/>
      <c r="O247" s="33"/>
      <c r="P247" s="33"/>
      <c r="Q247" s="33"/>
      <c r="R247" s="33"/>
    </row>
    <row r="248" spans="1:18" ht="12.75">
      <c r="A248" s="273"/>
      <c r="B248" s="33" t="s">
        <v>78</v>
      </c>
      <c r="C248" s="33"/>
      <c r="D248" s="33"/>
      <c r="E248" s="33"/>
      <c r="F248" s="33"/>
      <c r="G248" s="33"/>
      <c r="H248" s="171" t="s">
        <v>30</v>
      </c>
      <c r="I248" s="33"/>
      <c r="J248" s="33"/>
      <c r="K248" s="33"/>
      <c r="L248" s="33"/>
      <c r="M248" s="33"/>
      <c r="N248" s="33"/>
      <c r="O248" s="33"/>
      <c r="P248" s="33"/>
      <c r="Q248" s="33"/>
      <c r="R248" s="33"/>
    </row>
    <row r="249" spans="1:18" ht="12.75">
      <c r="A249" s="273"/>
      <c r="B249" s="33" t="s">
        <v>78</v>
      </c>
      <c r="C249" s="33"/>
      <c r="D249" s="33"/>
      <c r="E249" s="33"/>
      <c r="F249" s="33"/>
      <c r="G249" s="33"/>
      <c r="H249" s="171" t="s">
        <v>34</v>
      </c>
      <c r="I249" s="33"/>
      <c r="J249" s="33"/>
      <c r="K249" s="33"/>
      <c r="L249" s="33"/>
      <c r="M249" s="33"/>
      <c r="N249" s="33"/>
      <c r="O249" s="33"/>
      <c r="P249" s="33"/>
      <c r="Q249" s="33"/>
      <c r="R249" s="33"/>
    </row>
    <row r="250" spans="1:18" ht="12.75">
      <c r="A250" s="273"/>
      <c r="B250" s="33" t="s">
        <v>78</v>
      </c>
      <c r="C250" s="33"/>
      <c r="D250" s="33"/>
      <c r="E250" s="33"/>
      <c r="F250" s="33"/>
      <c r="G250" s="33"/>
      <c r="H250" s="171" t="s">
        <v>35</v>
      </c>
      <c r="I250" s="33"/>
      <c r="J250" s="33"/>
      <c r="K250" s="33"/>
      <c r="L250" s="33"/>
      <c r="M250" s="33"/>
      <c r="N250" s="33"/>
      <c r="O250" s="33"/>
      <c r="P250" s="33"/>
      <c r="Q250" s="33"/>
      <c r="R250" s="33"/>
    </row>
    <row r="251" spans="1:18" ht="12.75">
      <c r="A251" s="273"/>
      <c r="B251" s="33" t="s">
        <v>522</v>
      </c>
      <c r="C251" s="33"/>
      <c r="D251" s="33"/>
      <c r="E251" s="33"/>
      <c r="F251" s="33"/>
      <c r="G251" s="33"/>
      <c r="H251" s="171" t="s">
        <v>36</v>
      </c>
      <c r="I251" s="33"/>
      <c r="J251" s="33"/>
      <c r="K251" s="33"/>
      <c r="L251" s="33"/>
      <c r="M251" s="33"/>
      <c r="N251" s="33"/>
      <c r="O251" s="33"/>
      <c r="P251" s="33"/>
      <c r="Q251" s="33"/>
      <c r="R251" s="33"/>
    </row>
    <row r="252" spans="1:18" ht="12.75">
      <c r="A252" s="273"/>
      <c r="B252" s="33" t="s">
        <v>522</v>
      </c>
      <c r="C252" s="33"/>
      <c r="D252" s="33"/>
      <c r="E252" s="33"/>
      <c r="F252" s="33"/>
      <c r="G252" s="33"/>
      <c r="H252" s="171" t="s">
        <v>37</v>
      </c>
      <c r="I252" s="33"/>
      <c r="J252" s="33"/>
      <c r="K252" s="33"/>
      <c r="L252" s="33"/>
      <c r="M252" s="33"/>
      <c r="N252" s="33"/>
      <c r="O252" s="33"/>
      <c r="P252" s="33"/>
      <c r="Q252" s="33"/>
      <c r="R252" s="33"/>
    </row>
    <row r="253" spans="1:18" ht="12.75">
      <c r="A253" s="274"/>
      <c r="B253" s="33" t="s">
        <v>522</v>
      </c>
      <c r="C253" s="33"/>
      <c r="D253" s="33"/>
      <c r="E253" s="33"/>
      <c r="F253" s="33"/>
      <c r="G253" s="33"/>
      <c r="H253" s="182" t="s">
        <v>38</v>
      </c>
      <c r="I253" s="33"/>
      <c r="J253" s="33"/>
      <c r="K253" s="33"/>
      <c r="L253" s="33"/>
      <c r="M253" s="33"/>
      <c r="N253" s="33"/>
      <c r="O253" s="33"/>
      <c r="P253" s="33"/>
      <c r="Q253" s="33"/>
      <c r="R253" s="33"/>
    </row>
    <row r="254" spans="1:18" ht="12.75">
      <c r="A254" s="272">
        <v>45554</v>
      </c>
      <c r="B254" s="33" t="s">
        <v>1774</v>
      </c>
      <c r="C254" s="33"/>
      <c r="D254" s="33"/>
      <c r="E254" s="33"/>
      <c r="F254" s="33"/>
      <c r="G254" s="33"/>
      <c r="H254" s="180" t="s">
        <v>17</v>
      </c>
      <c r="I254" s="33"/>
      <c r="J254" s="33"/>
      <c r="K254" s="33"/>
      <c r="L254" s="33"/>
      <c r="M254" s="33"/>
      <c r="N254" s="33"/>
      <c r="O254" s="33"/>
      <c r="P254" s="33"/>
      <c r="Q254" s="33"/>
      <c r="R254" s="33"/>
    </row>
    <row r="255" spans="1:18" ht="12.75">
      <c r="A255" s="273"/>
      <c r="B255" s="33" t="s">
        <v>1774</v>
      </c>
      <c r="C255" s="33"/>
      <c r="D255" s="33"/>
      <c r="E255" s="33"/>
      <c r="F255" s="33"/>
      <c r="G255" s="33"/>
      <c r="H255" s="171" t="s">
        <v>22</v>
      </c>
      <c r="I255" s="33"/>
      <c r="J255" s="33"/>
      <c r="K255" s="33"/>
      <c r="L255" s="33"/>
      <c r="M255" s="33"/>
      <c r="N255" s="33"/>
      <c r="O255" s="33"/>
      <c r="P255" s="33"/>
      <c r="Q255" s="33"/>
      <c r="R255" s="33"/>
    </row>
    <row r="256" spans="1:18" ht="26.25" customHeight="1">
      <c r="A256" s="273"/>
      <c r="B256" s="33" t="s">
        <v>1774</v>
      </c>
      <c r="C256" s="33" t="s">
        <v>41</v>
      </c>
      <c r="D256" s="33" t="s">
        <v>19</v>
      </c>
      <c r="E256" s="33"/>
      <c r="F256" s="33"/>
      <c r="G256" s="33" t="s">
        <v>2067</v>
      </c>
      <c r="H256" s="171" t="s">
        <v>24</v>
      </c>
      <c r="I256" s="33"/>
      <c r="J256" s="33"/>
      <c r="K256" s="33"/>
      <c r="L256" s="33"/>
      <c r="M256" s="33"/>
      <c r="N256" s="33"/>
      <c r="O256" s="33"/>
      <c r="P256" s="33"/>
      <c r="Q256" s="33"/>
      <c r="R256" s="33"/>
    </row>
    <row r="257" spans="1:18" ht="12.75">
      <c r="A257" s="273"/>
      <c r="B257" s="33" t="s">
        <v>1774</v>
      </c>
      <c r="C257" s="33"/>
      <c r="D257" s="33"/>
      <c r="E257" s="33"/>
      <c r="F257" s="33"/>
      <c r="G257" s="33"/>
      <c r="H257" s="171" t="s">
        <v>25</v>
      </c>
      <c r="I257" s="33"/>
      <c r="J257" s="33"/>
      <c r="K257" s="33"/>
      <c r="L257" s="33"/>
      <c r="M257" s="33"/>
      <c r="N257" s="33"/>
      <c r="O257" s="33"/>
      <c r="P257" s="33"/>
      <c r="Q257" s="33"/>
      <c r="R257" s="33"/>
    </row>
    <row r="258" spans="1:18" ht="12.75">
      <c r="A258" s="273"/>
      <c r="B258" s="33" t="s">
        <v>1774</v>
      </c>
      <c r="C258" s="33"/>
      <c r="D258" s="33"/>
      <c r="E258" s="33"/>
      <c r="F258" s="33"/>
      <c r="G258" s="33"/>
      <c r="H258" s="171" t="s">
        <v>26</v>
      </c>
      <c r="I258" s="33"/>
      <c r="J258" s="33"/>
      <c r="K258" s="33"/>
      <c r="L258" s="33"/>
      <c r="M258" s="33"/>
      <c r="N258" s="33"/>
      <c r="O258" s="33"/>
      <c r="P258" s="33"/>
      <c r="Q258" s="33"/>
      <c r="R258" s="33"/>
    </row>
    <row r="259" spans="1:18" ht="12.75">
      <c r="A259" s="273"/>
      <c r="B259" s="33" t="s">
        <v>78</v>
      </c>
      <c r="C259" s="33"/>
      <c r="D259" s="33"/>
      <c r="E259" s="33"/>
      <c r="F259" s="33"/>
      <c r="G259" s="33"/>
      <c r="H259" s="171" t="s">
        <v>27</v>
      </c>
      <c r="I259" s="33"/>
      <c r="J259" s="33"/>
      <c r="K259" s="33"/>
      <c r="L259" s="33"/>
      <c r="M259" s="33"/>
      <c r="N259" s="33"/>
      <c r="O259" s="33"/>
      <c r="P259" s="33"/>
      <c r="Q259" s="33"/>
      <c r="R259" s="33"/>
    </row>
    <row r="260" spans="1:18" ht="12.75">
      <c r="A260" s="273"/>
      <c r="B260" s="33" t="s">
        <v>78</v>
      </c>
      <c r="C260" s="33" t="s">
        <v>102</v>
      </c>
      <c r="D260" s="33" t="s">
        <v>19</v>
      </c>
      <c r="E260" s="33"/>
      <c r="F260" s="33"/>
      <c r="G260" s="33" t="s">
        <v>2068</v>
      </c>
      <c r="H260" s="171" t="s">
        <v>28</v>
      </c>
      <c r="I260" s="33"/>
      <c r="J260" s="33"/>
      <c r="K260" s="33"/>
      <c r="L260" s="33"/>
      <c r="M260" s="33"/>
      <c r="N260" s="33"/>
      <c r="O260" s="33"/>
      <c r="P260" s="33"/>
      <c r="Q260" s="33"/>
      <c r="R260" s="33"/>
    </row>
    <row r="261" spans="1:18" ht="12.75">
      <c r="A261" s="273"/>
      <c r="B261" s="33" t="s">
        <v>78</v>
      </c>
      <c r="C261" s="33"/>
      <c r="D261" s="33"/>
      <c r="E261" s="33"/>
      <c r="F261" s="33"/>
      <c r="G261" s="33"/>
      <c r="H261" s="171" t="s">
        <v>29</v>
      </c>
      <c r="I261" s="33"/>
      <c r="J261" s="33"/>
      <c r="K261" s="33"/>
      <c r="L261" s="33"/>
      <c r="M261" s="33"/>
      <c r="N261" s="33"/>
      <c r="O261" s="33"/>
      <c r="P261" s="33"/>
      <c r="Q261" s="33"/>
      <c r="R261" s="33"/>
    </row>
    <row r="262" spans="1:18" ht="12.75">
      <c r="A262" s="273"/>
      <c r="B262" s="33" t="s">
        <v>78</v>
      </c>
      <c r="C262" s="33"/>
      <c r="D262" s="33"/>
      <c r="E262" s="33"/>
      <c r="F262" s="33"/>
      <c r="G262" s="33"/>
      <c r="H262" s="171" t="s">
        <v>30</v>
      </c>
      <c r="I262" s="33"/>
      <c r="J262" s="33"/>
      <c r="K262" s="33"/>
      <c r="L262" s="33"/>
      <c r="M262" s="33"/>
      <c r="N262" s="33"/>
      <c r="O262" s="33"/>
      <c r="P262" s="33"/>
      <c r="Q262" s="33"/>
      <c r="R262" s="33"/>
    </row>
    <row r="263" spans="1:18" ht="12.75">
      <c r="A263" s="273"/>
      <c r="B263" s="33" t="s">
        <v>522</v>
      </c>
      <c r="C263" s="33"/>
      <c r="D263" s="33"/>
      <c r="E263" s="33"/>
      <c r="F263" s="33"/>
      <c r="G263" s="33"/>
      <c r="H263" s="171" t="s">
        <v>34</v>
      </c>
      <c r="I263" s="33"/>
      <c r="J263" s="33"/>
      <c r="K263" s="33"/>
      <c r="L263" s="33"/>
      <c r="M263" s="33"/>
      <c r="N263" s="33"/>
      <c r="O263" s="33"/>
      <c r="P263" s="33"/>
      <c r="Q263" s="33"/>
      <c r="R263" s="33"/>
    </row>
    <row r="264" spans="1:18" ht="12.75">
      <c r="A264" s="273"/>
      <c r="B264" s="33" t="s">
        <v>522</v>
      </c>
      <c r="C264" s="33"/>
      <c r="D264" s="33"/>
      <c r="E264" s="33"/>
      <c r="F264" s="33"/>
      <c r="G264" s="33"/>
      <c r="H264" s="171" t="s">
        <v>35</v>
      </c>
      <c r="I264" s="33"/>
      <c r="J264" s="33"/>
      <c r="K264" s="33"/>
      <c r="L264" s="33"/>
      <c r="M264" s="33"/>
      <c r="N264" s="33"/>
      <c r="O264" s="33"/>
      <c r="P264" s="33"/>
      <c r="Q264" s="33"/>
      <c r="R264" s="33"/>
    </row>
    <row r="265" spans="1:18" ht="12.75">
      <c r="A265" s="273"/>
      <c r="B265" s="33" t="s">
        <v>522</v>
      </c>
      <c r="C265" s="33"/>
      <c r="D265" s="33"/>
      <c r="E265" s="33"/>
      <c r="F265" s="33"/>
      <c r="G265" s="33"/>
      <c r="H265" s="171" t="s">
        <v>36</v>
      </c>
      <c r="I265" s="33"/>
      <c r="J265" s="33"/>
      <c r="K265" s="33"/>
      <c r="L265" s="33"/>
      <c r="M265" s="33"/>
      <c r="N265" s="33"/>
      <c r="O265" s="33"/>
      <c r="P265" s="33"/>
      <c r="Q265" s="33"/>
      <c r="R265" s="33"/>
    </row>
    <row r="266" spans="1:18" ht="12.75">
      <c r="A266" s="273"/>
      <c r="B266" s="33" t="s">
        <v>522</v>
      </c>
      <c r="C266" s="33"/>
      <c r="D266" s="33"/>
      <c r="E266" s="33"/>
      <c r="F266" s="33"/>
      <c r="G266" s="33"/>
      <c r="H266" s="171" t="s">
        <v>37</v>
      </c>
      <c r="I266" s="33"/>
      <c r="J266" s="33"/>
      <c r="K266" s="33"/>
      <c r="L266" s="33"/>
      <c r="M266" s="33"/>
      <c r="N266" s="33"/>
      <c r="O266" s="33"/>
      <c r="P266" s="33"/>
      <c r="Q266" s="33"/>
      <c r="R266" s="33"/>
    </row>
    <row r="267" spans="1:18" ht="12.75">
      <c r="A267" s="274"/>
      <c r="B267" s="33" t="s">
        <v>522</v>
      </c>
      <c r="C267" s="33"/>
      <c r="D267" s="33"/>
      <c r="E267" s="33"/>
      <c r="F267" s="33"/>
      <c r="G267" s="33"/>
      <c r="H267" s="182" t="s">
        <v>38</v>
      </c>
      <c r="I267" s="33"/>
      <c r="J267" s="33"/>
      <c r="K267" s="33"/>
      <c r="L267" s="33"/>
      <c r="M267" s="33"/>
      <c r="N267" s="33"/>
      <c r="O267" s="33"/>
      <c r="P267" s="33"/>
      <c r="Q267" s="33"/>
      <c r="R267" s="33"/>
    </row>
    <row r="268" spans="1:18" ht="14.25">
      <c r="A268" s="272">
        <v>45555</v>
      </c>
      <c r="B268" s="157" t="s">
        <v>1774</v>
      </c>
      <c r="C268" s="33"/>
      <c r="D268" s="33"/>
      <c r="E268" s="33"/>
      <c r="F268" s="33"/>
      <c r="G268" s="33"/>
      <c r="H268" s="180" t="s">
        <v>17</v>
      </c>
      <c r="I268" s="33"/>
      <c r="J268" s="33"/>
      <c r="K268" s="33"/>
      <c r="L268" s="33"/>
      <c r="M268" s="33"/>
      <c r="N268" s="33"/>
      <c r="O268" s="33"/>
      <c r="P268" s="33"/>
      <c r="Q268" s="33"/>
      <c r="R268" s="33"/>
    </row>
    <row r="269" spans="1:18" ht="14.25">
      <c r="A269" s="273"/>
      <c r="B269" s="157" t="s">
        <v>1774</v>
      </c>
      <c r="C269" s="33"/>
      <c r="D269" s="33"/>
      <c r="E269" s="33"/>
      <c r="F269" s="33"/>
      <c r="G269" s="33"/>
      <c r="H269" s="171" t="s">
        <v>22</v>
      </c>
      <c r="I269" s="33"/>
      <c r="J269" s="33"/>
      <c r="K269" s="33"/>
      <c r="L269" s="33"/>
      <c r="M269" s="33"/>
      <c r="N269" s="33"/>
      <c r="O269" s="33"/>
      <c r="P269" s="33"/>
      <c r="Q269" s="33"/>
      <c r="R269" s="33"/>
    </row>
    <row r="270" spans="1:18" ht="14.25">
      <c r="A270" s="273"/>
      <c r="B270" s="157" t="s">
        <v>1774</v>
      </c>
      <c r="C270" s="33"/>
      <c r="D270" s="33"/>
      <c r="E270" s="33"/>
      <c r="F270" s="33"/>
      <c r="G270" s="33"/>
      <c r="H270" s="171" t="s">
        <v>24</v>
      </c>
      <c r="I270" s="33"/>
      <c r="J270" s="33"/>
      <c r="K270" s="33"/>
      <c r="L270" s="33"/>
      <c r="M270" s="33"/>
      <c r="N270" s="33"/>
      <c r="O270" s="33"/>
      <c r="P270" s="33"/>
      <c r="Q270" s="33"/>
      <c r="R270" s="33"/>
    </row>
    <row r="271" spans="1:18" ht="14.25">
      <c r="A271" s="273"/>
      <c r="B271" s="157" t="s">
        <v>1774</v>
      </c>
      <c r="C271" s="33"/>
      <c r="D271" s="33"/>
      <c r="E271" s="33"/>
      <c r="F271" s="33"/>
      <c r="G271" s="33"/>
      <c r="H271" s="171" t="s">
        <v>25</v>
      </c>
      <c r="I271" s="33"/>
      <c r="J271" s="33"/>
      <c r="K271" s="33"/>
      <c r="L271" s="33"/>
      <c r="M271" s="33"/>
      <c r="N271" s="33"/>
      <c r="O271" s="33"/>
      <c r="P271" s="33"/>
      <c r="Q271" s="33"/>
      <c r="R271" s="33"/>
    </row>
    <row r="272" spans="1:18" ht="18" customHeight="1">
      <c r="A272" s="273"/>
      <c r="B272" s="33" t="s">
        <v>1774</v>
      </c>
      <c r="C272" s="33"/>
      <c r="D272" s="33"/>
      <c r="E272" s="33"/>
      <c r="F272" s="33"/>
      <c r="G272" s="33"/>
      <c r="H272" s="171" t="s">
        <v>26</v>
      </c>
      <c r="I272" s="33"/>
      <c r="J272" s="33"/>
      <c r="K272" s="33"/>
      <c r="L272" s="33"/>
      <c r="M272" s="33"/>
      <c r="N272" s="33"/>
      <c r="O272" s="33"/>
      <c r="P272" s="33"/>
      <c r="Q272" s="33"/>
      <c r="R272" s="33"/>
    </row>
    <row r="273" spans="1:18" ht="12.75">
      <c r="A273" s="273"/>
      <c r="B273" s="33" t="s">
        <v>78</v>
      </c>
      <c r="C273" s="33"/>
      <c r="D273" s="33"/>
      <c r="E273" s="33"/>
      <c r="F273" s="33"/>
      <c r="G273" s="33"/>
      <c r="H273" s="171" t="s">
        <v>27</v>
      </c>
      <c r="I273" s="33"/>
      <c r="J273" s="33"/>
      <c r="K273" s="33"/>
      <c r="L273" s="33"/>
      <c r="M273" s="33"/>
      <c r="N273" s="33"/>
      <c r="O273" s="33"/>
      <c r="P273" s="33"/>
      <c r="Q273" s="33"/>
      <c r="R273" s="33"/>
    </row>
    <row r="274" spans="1:18" ht="12.75">
      <c r="A274" s="273"/>
      <c r="B274" s="33" t="s">
        <v>78</v>
      </c>
      <c r="C274" s="33"/>
      <c r="D274" s="33"/>
      <c r="E274" s="33"/>
      <c r="F274" s="33"/>
      <c r="G274" s="33"/>
      <c r="H274" s="171" t="s">
        <v>28</v>
      </c>
      <c r="I274" s="33"/>
      <c r="J274" s="33"/>
      <c r="K274" s="33"/>
      <c r="L274" s="33"/>
      <c r="M274" s="33"/>
      <c r="N274" s="33"/>
      <c r="O274" s="33"/>
      <c r="P274" s="33"/>
      <c r="Q274" s="33"/>
      <c r="R274" s="33"/>
    </row>
    <row r="275" spans="1:18" ht="12.75">
      <c r="A275" s="273"/>
      <c r="B275" s="33" t="s">
        <v>78</v>
      </c>
      <c r="C275" s="33"/>
      <c r="D275" s="33"/>
      <c r="E275" s="33"/>
      <c r="F275" s="33"/>
      <c r="G275" s="33"/>
      <c r="H275" s="171" t="s">
        <v>29</v>
      </c>
      <c r="I275" s="33"/>
      <c r="J275" s="33"/>
      <c r="K275" s="33"/>
      <c r="L275" s="33"/>
      <c r="M275" s="33"/>
      <c r="N275" s="33"/>
      <c r="O275" s="33"/>
      <c r="P275" s="33"/>
      <c r="Q275" s="33"/>
      <c r="R275" s="33"/>
    </row>
    <row r="276" spans="1:18" ht="12.75">
      <c r="A276" s="273"/>
      <c r="B276" s="33" t="s">
        <v>78</v>
      </c>
      <c r="C276" s="33"/>
      <c r="D276" s="33"/>
      <c r="E276" s="33"/>
      <c r="F276" s="33"/>
      <c r="G276" s="33"/>
      <c r="H276" s="171" t="s">
        <v>30</v>
      </c>
      <c r="I276" s="33"/>
      <c r="J276" s="33"/>
      <c r="K276" s="33"/>
      <c r="L276" s="33"/>
      <c r="M276" s="33"/>
      <c r="N276" s="33"/>
      <c r="O276" s="33"/>
      <c r="P276" s="33"/>
      <c r="Q276" s="33"/>
      <c r="R276" s="33"/>
    </row>
    <row r="277" spans="1:18" ht="12.75">
      <c r="A277" s="273"/>
      <c r="B277" s="33" t="s">
        <v>78</v>
      </c>
      <c r="C277" s="33"/>
      <c r="D277" s="33"/>
      <c r="E277" s="33"/>
      <c r="F277" s="33"/>
      <c r="G277" s="33"/>
      <c r="H277" s="171" t="s">
        <v>34</v>
      </c>
      <c r="I277" s="33"/>
      <c r="J277" s="33"/>
      <c r="K277" s="33"/>
      <c r="L277" s="33"/>
      <c r="M277" s="33"/>
      <c r="N277" s="33"/>
      <c r="O277" s="33"/>
      <c r="P277" s="33"/>
      <c r="Q277" s="33"/>
      <c r="R277" s="33"/>
    </row>
    <row r="278" spans="1:18" ht="12.75">
      <c r="A278" s="273"/>
      <c r="B278" s="33" t="s">
        <v>522</v>
      </c>
      <c r="C278" s="33"/>
      <c r="D278" s="33"/>
      <c r="E278" s="33"/>
      <c r="F278" s="33"/>
      <c r="G278" s="33"/>
      <c r="H278" s="171" t="s">
        <v>35</v>
      </c>
      <c r="I278" s="33"/>
      <c r="J278" s="33"/>
      <c r="K278" s="33"/>
      <c r="L278" s="33"/>
      <c r="M278" s="33"/>
      <c r="N278" s="33"/>
      <c r="O278" s="33"/>
      <c r="P278" s="33"/>
      <c r="Q278" s="33"/>
      <c r="R278" s="33"/>
    </row>
    <row r="279" spans="1:18" ht="12.75">
      <c r="A279" s="273"/>
      <c r="B279" s="33" t="s">
        <v>522</v>
      </c>
      <c r="C279" s="33"/>
      <c r="D279" s="33"/>
      <c r="E279" s="33"/>
      <c r="F279" s="33"/>
      <c r="G279" s="33"/>
      <c r="H279" s="171" t="s">
        <v>36</v>
      </c>
      <c r="I279" s="33"/>
      <c r="J279" s="33"/>
      <c r="K279" s="33"/>
      <c r="L279" s="33"/>
      <c r="M279" s="33"/>
      <c r="N279" s="33"/>
      <c r="O279" s="33"/>
      <c r="P279" s="33"/>
      <c r="Q279" s="33"/>
      <c r="R279" s="33"/>
    </row>
    <row r="280" spans="1:18" ht="12.75">
      <c r="A280" s="273"/>
      <c r="B280" s="33" t="s">
        <v>522</v>
      </c>
      <c r="C280" s="33"/>
      <c r="D280" s="33"/>
      <c r="E280" s="33"/>
      <c r="F280" s="33"/>
      <c r="G280" s="33"/>
      <c r="H280" s="171" t="s">
        <v>37</v>
      </c>
      <c r="I280" s="33"/>
      <c r="J280" s="33"/>
      <c r="K280" s="33"/>
      <c r="L280" s="33"/>
      <c r="M280" s="33"/>
      <c r="N280" s="33"/>
      <c r="O280" s="33"/>
      <c r="P280" s="33"/>
      <c r="Q280" s="33"/>
      <c r="R280" s="33"/>
    </row>
    <row r="281" spans="1:18" ht="12.75">
      <c r="A281" s="274"/>
      <c r="B281" s="33" t="s">
        <v>522</v>
      </c>
      <c r="C281" s="33"/>
      <c r="D281" s="33"/>
      <c r="E281" s="33"/>
      <c r="F281" s="33"/>
      <c r="G281" s="33"/>
      <c r="H281" s="182" t="s">
        <v>38</v>
      </c>
      <c r="I281" s="33"/>
      <c r="J281" s="33"/>
      <c r="K281" s="33"/>
      <c r="L281" s="33"/>
      <c r="M281" s="33"/>
      <c r="N281" s="33"/>
      <c r="O281" s="33"/>
      <c r="P281" s="33"/>
      <c r="Q281" s="33"/>
      <c r="R281" s="33"/>
    </row>
    <row r="282" spans="1:18" ht="14.25">
      <c r="A282" s="272">
        <v>45556</v>
      </c>
      <c r="B282" s="157" t="s">
        <v>1774</v>
      </c>
      <c r="C282" s="33"/>
      <c r="D282" s="33"/>
      <c r="E282" s="33"/>
      <c r="F282" s="33"/>
      <c r="G282" s="33"/>
      <c r="H282" s="180" t="s">
        <v>17</v>
      </c>
      <c r="I282" s="33"/>
      <c r="J282" s="33"/>
      <c r="K282" s="33"/>
      <c r="L282" s="33"/>
      <c r="M282" s="33"/>
      <c r="N282" s="33"/>
      <c r="O282" s="33"/>
      <c r="P282" s="33"/>
      <c r="Q282" s="33"/>
      <c r="R282" s="33"/>
    </row>
    <row r="283" spans="1:18" ht="14.25">
      <c r="A283" s="273"/>
      <c r="B283" s="157" t="s">
        <v>1774</v>
      </c>
      <c r="C283" s="33"/>
      <c r="D283" s="33"/>
      <c r="E283" s="33"/>
      <c r="F283" s="33"/>
      <c r="G283" s="33"/>
      <c r="H283" s="171" t="s">
        <v>22</v>
      </c>
      <c r="I283" s="33"/>
      <c r="J283" s="33"/>
      <c r="K283" s="33"/>
      <c r="L283" s="33"/>
      <c r="M283" s="33"/>
      <c r="N283" s="33"/>
      <c r="O283" s="33"/>
      <c r="P283" s="33"/>
      <c r="Q283" s="33"/>
      <c r="R283" s="33"/>
    </row>
    <row r="284" spans="1:18" ht="14.25">
      <c r="A284" s="273"/>
      <c r="B284" s="157" t="s">
        <v>1774</v>
      </c>
      <c r="C284" s="33"/>
      <c r="D284" s="33"/>
      <c r="E284" s="33"/>
      <c r="F284" s="33"/>
      <c r="G284" s="33"/>
      <c r="H284" s="171" t="s">
        <v>24</v>
      </c>
      <c r="I284" s="33"/>
      <c r="J284" s="33"/>
      <c r="K284" s="33"/>
      <c r="L284" s="33"/>
      <c r="M284" s="33"/>
      <c r="N284" s="33"/>
      <c r="O284" s="33"/>
      <c r="P284" s="33"/>
      <c r="Q284" s="33"/>
      <c r="R284" s="33"/>
    </row>
    <row r="285" spans="1:18" ht="12.75">
      <c r="A285" s="273"/>
      <c r="B285" s="33" t="s">
        <v>1774</v>
      </c>
      <c r="C285" s="33"/>
      <c r="D285" s="33"/>
      <c r="E285" s="33"/>
      <c r="F285" s="33"/>
      <c r="G285" s="33"/>
      <c r="H285" s="171" t="s">
        <v>25</v>
      </c>
      <c r="I285" s="33"/>
      <c r="J285" s="33"/>
      <c r="K285" s="33"/>
      <c r="L285" s="33"/>
      <c r="M285" s="33"/>
      <c r="N285" s="33"/>
      <c r="O285" s="33"/>
      <c r="P285" s="33"/>
      <c r="Q285" s="33"/>
      <c r="R285" s="33"/>
    </row>
    <row r="286" spans="1:18" ht="12.75">
      <c r="A286" s="273"/>
      <c r="B286" s="33" t="s">
        <v>1774</v>
      </c>
      <c r="C286" s="33"/>
      <c r="D286" s="33"/>
      <c r="E286" s="33"/>
      <c r="F286" s="33"/>
      <c r="G286" s="33"/>
      <c r="H286" s="171" t="s">
        <v>26</v>
      </c>
      <c r="I286" s="33"/>
      <c r="J286" s="33"/>
      <c r="K286" s="33"/>
      <c r="L286" s="33"/>
      <c r="M286" s="33"/>
      <c r="N286" s="33"/>
      <c r="O286" s="33"/>
      <c r="P286" s="33"/>
      <c r="Q286" s="33"/>
      <c r="R286" s="33"/>
    </row>
    <row r="287" spans="1:18" ht="12.75">
      <c r="A287" s="273"/>
      <c r="B287" s="33" t="s">
        <v>1774</v>
      </c>
      <c r="C287" s="33"/>
      <c r="D287" s="33"/>
      <c r="E287" s="33"/>
      <c r="F287" s="33"/>
      <c r="G287" s="33"/>
      <c r="H287" s="171" t="s">
        <v>27</v>
      </c>
      <c r="I287" s="33"/>
      <c r="J287" s="33"/>
      <c r="K287" s="33"/>
      <c r="L287" s="33"/>
      <c r="M287" s="33"/>
      <c r="N287" s="33"/>
      <c r="O287" s="33"/>
      <c r="P287" s="33"/>
      <c r="Q287" s="33"/>
      <c r="R287" s="33"/>
    </row>
    <row r="288" spans="1:18" ht="14.25">
      <c r="A288" s="273"/>
      <c r="B288" s="33" t="s">
        <v>1774</v>
      </c>
      <c r="C288" s="33"/>
      <c r="D288" s="33"/>
      <c r="E288" s="33"/>
      <c r="F288" s="168"/>
      <c r="G288" s="33"/>
      <c r="H288" s="171" t="s">
        <v>28</v>
      </c>
      <c r="I288" s="33"/>
      <c r="J288" s="33"/>
      <c r="K288" s="33"/>
      <c r="L288" s="33"/>
      <c r="M288" s="33"/>
      <c r="N288" s="33"/>
      <c r="O288" s="33"/>
      <c r="P288" s="33"/>
      <c r="Q288" s="33"/>
      <c r="R288" s="33"/>
    </row>
    <row r="289" spans="1:18" ht="12.75">
      <c r="A289" s="273"/>
      <c r="B289" s="33" t="s">
        <v>78</v>
      </c>
      <c r="C289" s="33"/>
      <c r="D289" s="33"/>
      <c r="E289" s="33"/>
      <c r="F289" s="33"/>
      <c r="G289" s="33"/>
      <c r="H289" s="171" t="s">
        <v>29</v>
      </c>
      <c r="I289" s="33"/>
      <c r="J289" s="33"/>
      <c r="K289" s="33"/>
      <c r="L289" s="33"/>
      <c r="M289" s="33"/>
      <c r="N289" s="33"/>
      <c r="O289" s="33"/>
      <c r="P289" s="33"/>
      <c r="Q289" s="33"/>
      <c r="R289" s="33"/>
    </row>
    <row r="290" spans="1:18" ht="12.75">
      <c r="A290" s="273"/>
      <c r="B290" s="33" t="s">
        <v>78</v>
      </c>
      <c r="C290" s="33"/>
      <c r="D290" s="33"/>
      <c r="E290" s="33"/>
      <c r="F290" s="33"/>
      <c r="G290" s="33"/>
      <c r="H290" s="171" t="s">
        <v>30</v>
      </c>
      <c r="I290" s="33"/>
      <c r="J290" s="33"/>
      <c r="K290" s="33"/>
      <c r="L290" s="33"/>
      <c r="M290" s="33"/>
      <c r="N290" s="33"/>
      <c r="O290" s="33"/>
      <c r="P290" s="33"/>
      <c r="Q290" s="33"/>
      <c r="R290" s="33"/>
    </row>
    <row r="291" spans="1:18" ht="12.75">
      <c r="A291" s="273"/>
      <c r="B291" s="33" t="s">
        <v>78</v>
      </c>
      <c r="C291" s="33"/>
      <c r="D291" s="33"/>
      <c r="E291" s="33"/>
      <c r="F291" s="33"/>
      <c r="G291" s="33"/>
      <c r="H291" s="171" t="s">
        <v>34</v>
      </c>
      <c r="I291" s="33"/>
      <c r="J291" s="33"/>
      <c r="K291" s="33"/>
      <c r="L291" s="33"/>
      <c r="M291" s="33"/>
      <c r="N291" s="33"/>
      <c r="O291" s="33"/>
      <c r="P291" s="33"/>
      <c r="Q291" s="33"/>
      <c r="R291" s="33"/>
    </row>
    <row r="292" spans="1:18" ht="12.75">
      <c r="A292" s="273"/>
      <c r="B292" s="33" t="s">
        <v>78</v>
      </c>
      <c r="C292" s="33"/>
      <c r="D292" s="33"/>
      <c r="E292" s="33"/>
      <c r="F292" s="33"/>
      <c r="G292" s="33"/>
      <c r="H292" s="171" t="s">
        <v>35</v>
      </c>
      <c r="I292" s="33"/>
      <c r="J292" s="33"/>
      <c r="K292" s="33"/>
      <c r="L292" s="33"/>
      <c r="M292" s="33"/>
      <c r="N292" s="33"/>
      <c r="O292" s="33"/>
      <c r="P292" s="33"/>
      <c r="Q292" s="33"/>
      <c r="R292" s="33"/>
    </row>
    <row r="293" spans="1:18" ht="12.75">
      <c r="A293" s="273"/>
      <c r="B293" s="33" t="s">
        <v>78</v>
      </c>
      <c r="C293" s="33"/>
      <c r="D293" s="33"/>
      <c r="E293" s="33"/>
      <c r="F293" s="33"/>
      <c r="G293" s="33"/>
      <c r="H293" s="171" t="s">
        <v>36</v>
      </c>
      <c r="I293" s="33"/>
      <c r="J293" s="33"/>
      <c r="K293" s="33"/>
      <c r="L293" s="33"/>
      <c r="M293" s="33"/>
      <c r="N293" s="33"/>
      <c r="O293" s="33"/>
      <c r="P293" s="33"/>
      <c r="Q293" s="33"/>
      <c r="R293" s="33"/>
    </row>
    <row r="294" spans="1:18" ht="12.75">
      <c r="A294" s="273"/>
      <c r="B294" s="33" t="s">
        <v>78</v>
      </c>
      <c r="C294" s="33" t="s">
        <v>41</v>
      </c>
      <c r="D294" s="33" t="s">
        <v>19</v>
      </c>
      <c r="E294" s="33"/>
      <c r="F294" s="33"/>
      <c r="G294" s="33" t="s">
        <v>2069</v>
      </c>
      <c r="H294" s="171" t="s">
        <v>37</v>
      </c>
      <c r="I294" s="33"/>
      <c r="J294" s="33"/>
      <c r="K294" s="33"/>
      <c r="L294" s="33"/>
      <c r="M294" s="33"/>
      <c r="N294" s="33"/>
      <c r="O294" s="33"/>
      <c r="P294" s="33"/>
      <c r="Q294" s="33"/>
      <c r="R294" s="33"/>
    </row>
    <row r="295" spans="1:18" ht="12.75">
      <c r="A295" s="274"/>
      <c r="B295" s="33" t="s">
        <v>78</v>
      </c>
      <c r="C295" s="33"/>
      <c r="D295" s="33"/>
      <c r="E295" s="33"/>
      <c r="F295" s="33"/>
      <c r="G295" s="33"/>
      <c r="H295" s="182" t="s">
        <v>38</v>
      </c>
      <c r="I295" s="33"/>
      <c r="J295" s="33"/>
      <c r="K295" s="33"/>
      <c r="L295" s="33"/>
      <c r="M295" s="33"/>
      <c r="N295" s="33"/>
      <c r="O295" s="33"/>
      <c r="P295" s="33"/>
      <c r="Q295" s="33"/>
      <c r="R295" s="33"/>
    </row>
    <row r="296" spans="1:18" ht="12.75">
      <c r="A296" s="272">
        <v>45557</v>
      </c>
      <c r="B296" s="33" t="s">
        <v>78</v>
      </c>
      <c r="C296" s="33"/>
      <c r="D296" s="33"/>
      <c r="E296" s="33"/>
      <c r="F296" s="33"/>
      <c r="G296" s="33"/>
      <c r="H296" s="180" t="s">
        <v>17</v>
      </c>
      <c r="I296" s="33"/>
      <c r="J296" s="33"/>
      <c r="K296" s="33"/>
      <c r="L296" s="33"/>
      <c r="M296" s="33"/>
      <c r="N296" s="33"/>
      <c r="O296" s="33"/>
      <c r="P296" s="33"/>
      <c r="Q296" s="33"/>
      <c r="R296" s="33"/>
    </row>
    <row r="297" spans="1:18" ht="12.75">
      <c r="A297" s="273"/>
      <c r="B297" s="33" t="s">
        <v>78</v>
      </c>
      <c r="C297" s="33"/>
      <c r="D297" s="33"/>
      <c r="E297" s="33"/>
      <c r="F297" s="33"/>
      <c r="G297" s="33"/>
      <c r="H297" s="171" t="s">
        <v>22</v>
      </c>
      <c r="I297" s="33"/>
      <c r="J297" s="33"/>
      <c r="K297" s="33"/>
      <c r="L297" s="33"/>
      <c r="M297" s="33"/>
      <c r="N297" s="33"/>
      <c r="O297" s="33"/>
      <c r="P297" s="33"/>
      <c r="Q297" s="33"/>
      <c r="R297" s="33"/>
    </row>
    <row r="298" spans="1:18" ht="12.75">
      <c r="A298" s="273"/>
      <c r="B298" s="33" t="s">
        <v>78</v>
      </c>
      <c r="C298" s="33"/>
      <c r="D298" s="33"/>
      <c r="E298" s="33"/>
      <c r="F298" s="33"/>
      <c r="G298" s="33"/>
      <c r="H298" s="171" t="s">
        <v>24</v>
      </c>
      <c r="I298" s="33"/>
      <c r="J298" s="33"/>
      <c r="K298" s="33"/>
      <c r="L298" s="33"/>
      <c r="M298" s="33"/>
      <c r="N298" s="33"/>
      <c r="O298" s="33"/>
      <c r="P298" s="33"/>
      <c r="Q298" s="33"/>
      <c r="R298" s="33"/>
    </row>
    <row r="299" spans="1:18" ht="12.75">
      <c r="A299" s="273"/>
      <c r="B299" s="33" t="s">
        <v>1774</v>
      </c>
      <c r="C299" s="33"/>
      <c r="D299" s="33"/>
      <c r="E299" s="33"/>
      <c r="F299" s="33"/>
      <c r="G299" s="33"/>
      <c r="H299" s="171" t="s">
        <v>25</v>
      </c>
      <c r="I299" s="33"/>
      <c r="J299" s="33"/>
      <c r="K299" s="33"/>
      <c r="L299" s="33"/>
      <c r="M299" s="33"/>
      <c r="N299" s="33"/>
      <c r="O299" s="33"/>
      <c r="P299" s="33"/>
      <c r="Q299" s="33"/>
      <c r="R299" s="33"/>
    </row>
    <row r="300" spans="1:18" ht="12.75">
      <c r="A300" s="273"/>
      <c r="B300" s="33" t="s">
        <v>1774</v>
      </c>
      <c r="C300" s="33"/>
      <c r="D300" s="33"/>
      <c r="E300" s="33"/>
      <c r="F300" s="33"/>
      <c r="G300" s="33"/>
      <c r="H300" s="171" t="s">
        <v>26</v>
      </c>
      <c r="I300" s="33"/>
      <c r="J300" s="33"/>
      <c r="K300" s="33"/>
      <c r="L300" s="33"/>
      <c r="M300" s="33"/>
      <c r="N300" s="33"/>
      <c r="O300" s="33"/>
      <c r="P300" s="33"/>
      <c r="Q300" s="33"/>
      <c r="R300" s="33"/>
    </row>
    <row r="301" spans="1:18" ht="12.75">
      <c r="A301" s="273"/>
      <c r="B301" s="33" t="s">
        <v>1774</v>
      </c>
      <c r="C301" s="33"/>
      <c r="D301" s="33"/>
      <c r="E301" s="33"/>
      <c r="F301" s="33"/>
      <c r="G301" s="33"/>
      <c r="H301" s="171" t="s">
        <v>27</v>
      </c>
      <c r="I301" s="33"/>
      <c r="J301" s="33"/>
      <c r="K301" s="33"/>
      <c r="L301" s="33"/>
      <c r="M301" s="33"/>
      <c r="N301" s="33"/>
      <c r="O301" s="33"/>
      <c r="P301" s="33"/>
      <c r="Q301" s="33"/>
      <c r="R301" s="33"/>
    </row>
    <row r="302" spans="1:18" ht="12.75">
      <c r="A302" s="273"/>
      <c r="B302" s="33" t="s">
        <v>1774</v>
      </c>
      <c r="C302" s="33"/>
      <c r="D302" s="33"/>
      <c r="E302" s="33"/>
      <c r="F302" s="33"/>
      <c r="G302" s="33"/>
      <c r="H302" s="171" t="s">
        <v>28</v>
      </c>
      <c r="I302" s="33"/>
      <c r="J302" s="33"/>
      <c r="K302" s="33"/>
      <c r="L302" s="33"/>
      <c r="M302" s="33"/>
      <c r="N302" s="33"/>
      <c r="O302" s="33"/>
      <c r="P302" s="33"/>
      <c r="Q302" s="33"/>
      <c r="R302" s="33"/>
    </row>
    <row r="303" spans="1:18" ht="12.75">
      <c r="A303" s="273"/>
      <c r="B303" s="33" t="s">
        <v>2070</v>
      </c>
      <c r="C303" s="33"/>
      <c r="D303" s="33"/>
      <c r="E303" s="33"/>
      <c r="F303" s="33"/>
      <c r="G303" s="33"/>
      <c r="H303" s="171" t="s">
        <v>29</v>
      </c>
      <c r="I303" s="33"/>
      <c r="J303" s="33"/>
      <c r="K303" s="33"/>
      <c r="L303" s="33"/>
      <c r="M303" s="33"/>
      <c r="N303" s="33"/>
      <c r="O303" s="33"/>
      <c r="P303" s="33"/>
      <c r="Q303" s="33"/>
      <c r="R303" s="33"/>
    </row>
    <row r="304" spans="1:18" ht="12.75">
      <c r="A304" s="273"/>
      <c r="B304" s="33" t="s">
        <v>2070</v>
      </c>
      <c r="C304" s="33"/>
      <c r="D304" s="33"/>
      <c r="E304" s="33"/>
      <c r="F304" s="33"/>
      <c r="G304" s="33" t="s">
        <v>2071</v>
      </c>
      <c r="H304" s="171" t="s">
        <v>30</v>
      </c>
      <c r="I304" s="33"/>
      <c r="J304" s="33"/>
      <c r="K304" s="33"/>
      <c r="L304" s="33"/>
      <c r="M304" s="33"/>
      <c r="N304" s="33"/>
      <c r="O304" s="33"/>
      <c r="P304" s="33"/>
      <c r="Q304" s="33"/>
      <c r="R304" s="33"/>
    </row>
    <row r="305" spans="1:18" ht="12.75">
      <c r="A305" s="273"/>
      <c r="B305" s="33" t="s">
        <v>522</v>
      </c>
      <c r="C305" s="33"/>
      <c r="D305" s="33"/>
      <c r="E305" s="33"/>
      <c r="F305" s="33"/>
      <c r="G305" s="33"/>
      <c r="H305" s="171" t="s">
        <v>34</v>
      </c>
      <c r="I305" s="33"/>
      <c r="J305" s="33"/>
      <c r="K305" s="33"/>
      <c r="L305" s="33"/>
      <c r="M305" s="33"/>
      <c r="N305" s="33"/>
      <c r="O305" s="33"/>
      <c r="P305" s="33"/>
      <c r="Q305" s="33"/>
      <c r="R305" s="33"/>
    </row>
    <row r="306" spans="1:18" ht="12.75">
      <c r="A306" s="273"/>
      <c r="B306" s="33" t="s">
        <v>522</v>
      </c>
      <c r="C306" s="33"/>
      <c r="D306" s="33"/>
      <c r="E306" s="33"/>
      <c r="F306" s="33"/>
      <c r="G306" s="33"/>
      <c r="H306" s="171" t="s">
        <v>35</v>
      </c>
      <c r="I306" s="33"/>
      <c r="J306" s="33"/>
      <c r="K306" s="33"/>
      <c r="L306" s="33"/>
      <c r="M306" s="33"/>
      <c r="N306" s="33"/>
      <c r="O306" s="33"/>
      <c r="P306" s="33"/>
      <c r="Q306" s="33"/>
      <c r="R306" s="33"/>
    </row>
    <row r="307" spans="1:18" ht="12.75">
      <c r="A307" s="273"/>
      <c r="B307" s="33" t="s">
        <v>78</v>
      </c>
      <c r="C307" s="33"/>
      <c r="D307" s="33"/>
      <c r="E307" s="33"/>
      <c r="F307" s="33"/>
      <c r="G307" s="33"/>
      <c r="H307" s="171" t="s">
        <v>36</v>
      </c>
      <c r="I307" s="33"/>
      <c r="J307" s="33"/>
      <c r="K307" s="33"/>
      <c r="L307" s="33"/>
      <c r="M307" s="33"/>
      <c r="N307" s="33"/>
      <c r="O307" s="33"/>
      <c r="P307" s="33"/>
      <c r="Q307" s="33"/>
      <c r="R307" s="33"/>
    </row>
    <row r="308" spans="1:18" ht="12.75">
      <c r="A308" s="273"/>
      <c r="B308" s="33" t="s">
        <v>78</v>
      </c>
      <c r="C308" s="33"/>
      <c r="D308" s="33"/>
      <c r="E308" s="33"/>
      <c r="F308" s="33"/>
      <c r="G308" s="33"/>
      <c r="H308" s="171" t="s">
        <v>37</v>
      </c>
      <c r="I308" s="33"/>
      <c r="J308" s="33"/>
      <c r="K308" s="33"/>
      <c r="L308" s="33"/>
      <c r="M308" s="33"/>
      <c r="N308" s="33"/>
      <c r="O308" s="33"/>
      <c r="P308" s="33"/>
      <c r="Q308" s="33"/>
      <c r="R308" s="33"/>
    </row>
    <row r="309" spans="1:18" ht="12.75">
      <c r="A309" s="274"/>
      <c r="B309" s="33" t="s">
        <v>78</v>
      </c>
      <c r="C309" s="33"/>
      <c r="D309" s="33"/>
      <c r="E309" s="33"/>
      <c r="F309" s="33"/>
      <c r="G309" s="33"/>
      <c r="H309" s="182" t="s">
        <v>38</v>
      </c>
      <c r="I309" s="33"/>
      <c r="J309" s="33"/>
      <c r="K309" s="33"/>
      <c r="L309" s="33"/>
      <c r="M309" s="33"/>
      <c r="N309" s="33"/>
      <c r="O309" s="33"/>
      <c r="P309" s="33"/>
      <c r="Q309" s="33"/>
      <c r="R309" s="33"/>
    </row>
    <row r="310" spans="1:18" ht="14.25">
      <c r="A310" s="272">
        <v>45558</v>
      </c>
      <c r="B310" s="157" t="s">
        <v>1774</v>
      </c>
      <c r="C310" s="33"/>
      <c r="D310" s="33"/>
      <c r="E310" s="33"/>
      <c r="F310" s="33"/>
      <c r="G310" s="33"/>
      <c r="H310" s="180" t="s">
        <v>17</v>
      </c>
      <c r="I310" s="33"/>
      <c r="J310" s="33"/>
      <c r="K310" s="33"/>
      <c r="L310" s="33"/>
      <c r="M310" s="33"/>
      <c r="N310" s="33"/>
      <c r="O310" s="33"/>
      <c r="P310" s="33"/>
      <c r="Q310" s="33"/>
      <c r="R310" s="33"/>
    </row>
    <row r="311" spans="1:18" ht="14.25">
      <c r="A311" s="273"/>
      <c r="B311" s="157" t="s">
        <v>1774</v>
      </c>
      <c r="C311" s="33"/>
      <c r="D311" s="33"/>
      <c r="E311" s="33"/>
      <c r="F311" s="33"/>
      <c r="G311" s="33"/>
      <c r="H311" s="171" t="s">
        <v>22</v>
      </c>
      <c r="I311" s="33"/>
      <c r="J311" s="33"/>
      <c r="K311" s="33"/>
      <c r="L311" s="33"/>
      <c r="M311" s="33"/>
      <c r="N311" s="33"/>
      <c r="O311" s="33"/>
      <c r="P311" s="33"/>
      <c r="Q311" s="33"/>
      <c r="R311" s="33"/>
    </row>
    <row r="312" spans="1:18" ht="14.25">
      <c r="A312" s="273"/>
      <c r="B312" s="157" t="s">
        <v>1774</v>
      </c>
      <c r="C312" s="33"/>
      <c r="D312" s="33"/>
      <c r="E312" s="33"/>
      <c r="F312" s="33"/>
      <c r="G312" s="33"/>
      <c r="H312" s="171" t="s">
        <v>24</v>
      </c>
      <c r="I312" s="33"/>
      <c r="J312" s="33"/>
      <c r="K312" s="33"/>
      <c r="L312" s="33"/>
      <c r="M312" s="33"/>
      <c r="N312" s="33"/>
      <c r="O312" s="33"/>
      <c r="P312" s="33"/>
      <c r="Q312" s="33"/>
      <c r="R312" s="33"/>
    </row>
    <row r="313" spans="1:18" ht="14.25">
      <c r="A313" s="273"/>
      <c r="B313" s="157" t="s">
        <v>1774</v>
      </c>
      <c r="C313" s="33"/>
      <c r="D313" s="33"/>
      <c r="E313" s="157"/>
      <c r="F313" s="157"/>
      <c r="G313" s="33"/>
      <c r="H313" s="171" t="s">
        <v>25</v>
      </c>
      <c r="I313" s="33"/>
      <c r="J313" s="33"/>
      <c r="K313" s="33"/>
      <c r="L313" s="33"/>
      <c r="M313" s="33"/>
      <c r="N313" s="33"/>
      <c r="O313" s="33"/>
      <c r="P313" s="33"/>
      <c r="Q313" s="33"/>
      <c r="R313" s="33"/>
    </row>
    <row r="314" spans="1:18" ht="14.25">
      <c r="A314" s="273"/>
      <c r="B314" s="157" t="s">
        <v>1774</v>
      </c>
      <c r="C314" s="33"/>
      <c r="D314" s="33"/>
      <c r="E314" s="33"/>
      <c r="F314" s="33"/>
      <c r="G314" s="33"/>
      <c r="H314" s="171" t="s">
        <v>26</v>
      </c>
      <c r="I314" s="33"/>
      <c r="J314" s="33"/>
      <c r="K314" s="33"/>
      <c r="L314" s="33"/>
      <c r="M314" s="33"/>
      <c r="N314" s="33"/>
      <c r="O314" s="33"/>
      <c r="P314" s="33"/>
      <c r="Q314" s="33"/>
      <c r="R314" s="33"/>
    </row>
    <row r="315" spans="1:18" ht="12.75">
      <c r="A315" s="273"/>
      <c r="B315" s="33" t="s">
        <v>640</v>
      </c>
      <c r="C315" s="33"/>
      <c r="D315" s="33"/>
      <c r="E315" s="33"/>
      <c r="F315" s="33"/>
      <c r="G315" s="33"/>
      <c r="H315" s="171" t="s">
        <v>27</v>
      </c>
      <c r="I315" s="33"/>
      <c r="J315" s="33"/>
      <c r="K315" s="33"/>
      <c r="L315" s="33"/>
      <c r="M315" s="33"/>
      <c r="N315" s="33"/>
      <c r="O315" s="33"/>
      <c r="P315" s="33"/>
      <c r="Q315" s="33"/>
      <c r="R315" s="33"/>
    </row>
    <row r="316" spans="1:18" ht="12.75">
      <c r="A316" s="273"/>
      <c r="B316" s="33" t="s">
        <v>640</v>
      </c>
      <c r="C316" s="33"/>
      <c r="D316" s="33"/>
      <c r="E316" s="33"/>
      <c r="F316" s="33"/>
      <c r="G316" s="33"/>
      <c r="H316" s="171" t="s">
        <v>28</v>
      </c>
      <c r="I316" s="33"/>
      <c r="J316" s="33"/>
      <c r="K316" s="33"/>
      <c r="L316" s="33"/>
      <c r="M316" s="33"/>
      <c r="N316" s="33"/>
      <c r="O316" s="33"/>
      <c r="P316" s="33"/>
      <c r="Q316" s="33"/>
      <c r="R316" s="33"/>
    </row>
    <row r="317" spans="1:18" ht="12.75">
      <c r="A317" s="273"/>
      <c r="B317" s="33" t="s">
        <v>640</v>
      </c>
      <c r="C317" s="33"/>
      <c r="D317" s="33"/>
      <c r="E317" s="33"/>
      <c r="F317" s="33"/>
      <c r="G317" s="33"/>
      <c r="H317" s="171" t="s">
        <v>29</v>
      </c>
      <c r="I317" s="33"/>
      <c r="J317" s="33"/>
      <c r="K317" s="33"/>
      <c r="L317" s="33"/>
      <c r="M317" s="33"/>
      <c r="N317" s="33"/>
      <c r="O317" s="33"/>
      <c r="P317" s="33"/>
      <c r="Q317" s="33"/>
      <c r="R317" s="33"/>
    </row>
    <row r="318" spans="1:18" ht="12.75">
      <c r="A318" s="273"/>
      <c r="B318" s="33" t="s">
        <v>640</v>
      </c>
      <c r="C318" s="33"/>
      <c r="D318" s="33"/>
      <c r="E318" s="33"/>
      <c r="F318" s="33"/>
      <c r="G318" s="33"/>
      <c r="H318" s="171" t="s">
        <v>30</v>
      </c>
      <c r="I318" s="33"/>
      <c r="J318" s="33"/>
      <c r="K318" s="33"/>
      <c r="L318" s="33"/>
      <c r="M318" s="33"/>
      <c r="N318" s="33"/>
      <c r="O318" s="33"/>
      <c r="P318" s="33"/>
      <c r="Q318" s="33"/>
      <c r="R318" s="33"/>
    </row>
    <row r="319" spans="1:18" ht="12.75">
      <c r="A319" s="273"/>
      <c r="B319" s="33" t="s">
        <v>78</v>
      </c>
      <c r="C319" s="33"/>
      <c r="D319" s="33"/>
      <c r="E319" s="33"/>
      <c r="F319" s="33"/>
      <c r="G319" s="33"/>
      <c r="H319" s="171" t="s">
        <v>34</v>
      </c>
      <c r="I319" s="33"/>
      <c r="J319" s="33"/>
      <c r="K319" s="33"/>
      <c r="L319" s="33"/>
      <c r="M319" s="33"/>
      <c r="N319" s="33"/>
      <c r="O319" s="33"/>
      <c r="P319" s="33"/>
      <c r="Q319" s="33"/>
      <c r="R319" s="33"/>
    </row>
    <row r="320" spans="1:18" ht="12.75">
      <c r="A320" s="273"/>
      <c r="B320" s="33" t="s">
        <v>78</v>
      </c>
      <c r="C320" s="33"/>
      <c r="D320" s="33"/>
      <c r="E320" s="33"/>
      <c r="F320" s="33"/>
      <c r="G320" s="33"/>
      <c r="H320" s="171" t="s">
        <v>35</v>
      </c>
      <c r="I320" s="33"/>
      <c r="J320" s="33"/>
      <c r="K320" s="33"/>
      <c r="L320" s="33"/>
      <c r="M320" s="33"/>
      <c r="N320" s="33"/>
      <c r="O320" s="33"/>
      <c r="P320" s="33"/>
      <c r="Q320" s="33"/>
      <c r="R320" s="33"/>
    </row>
    <row r="321" spans="1:18" ht="12.75">
      <c r="A321" s="273"/>
      <c r="B321" s="33" t="s">
        <v>78</v>
      </c>
      <c r="C321" s="33"/>
      <c r="D321" s="33"/>
      <c r="E321" s="33"/>
      <c r="F321" s="33"/>
      <c r="G321" s="33"/>
      <c r="H321" s="171" t="s">
        <v>36</v>
      </c>
      <c r="I321" s="33"/>
      <c r="J321" s="33"/>
      <c r="K321" s="33"/>
      <c r="L321" s="33"/>
      <c r="M321" s="33"/>
      <c r="N321" s="33"/>
      <c r="O321" s="33"/>
      <c r="P321" s="33"/>
      <c r="Q321" s="33"/>
      <c r="R321" s="33"/>
    </row>
    <row r="322" spans="1:18" ht="12.75">
      <c r="A322" s="273"/>
      <c r="B322" s="33" t="s">
        <v>78</v>
      </c>
      <c r="C322" s="33"/>
      <c r="D322" s="33"/>
      <c r="E322" s="33"/>
      <c r="F322" s="33"/>
      <c r="G322" s="33"/>
      <c r="H322" s="171" t="s">
        <v>37</v>
      </c>
      <c r="I322" s="33"/>
      <c r="J322" s="33"/>
      <c r="K322" s="33"/>
      <c r="L322" s="33"/>
      <c r="M322" s="33"/>
      <c r="N322" s="33"/>
      <c r="O322" s="33"/>
      <c r="P322" s="33"/>
      <c r="Q322" s="33"/>
      <c r="R322" s="33"/>
    </row>
    <row r="323" spans="1:18" ht="12.75">
      <c r="A323" s="274"/>
      <c r="B323" s="33" t="s">
        <v>78</v>
      </c>
      <c r="C323" s="33"/>
      <c r="D323" s="33"/>
      <c r="E323" s="33"/>
      <c r="F323" s="33"/>
      <c r="G323" s="33"/>
      <c r="H323" s="182" t="s">
        <v>38</v>
      </c>
      <c r="I323" s="33"/>
      <c r="J323" s="33"/>
      <c r="K323" s="33"/>
      <c r="L323" s="33"/>
      <c r="M323" s="33"/>
      <c r="N323" s="33"/>
      <c r="O323" s="33"/>
      <c r="P323" s="33"/>
      <c r="Q323" s="33"/>
      <c r="R323" s="33"/>
    </row>
    <row r="324" spans="1:18" ht="12.75">
      <c r="A324" s="272">
        <v>45559</v>
      </c>
      <c r="B324" s="33" t="s">
        <v>1774</v>
      </c>
      <c r="C324" s="33"/>
      <c r="D324" s="33"/>
      <c r="E324" s="33"/>
      <c r="F324" s="33"/>
      <c r="G324" s="33"/>
      <c r="H324" s="180" t="s">
        <v>17</v>
      </c>
      <c r="I324" s="33"/>
      <c r="J324" s="33"/>
      <c r="K324" s="33"/>
      <c r="L324" s="33"/>
      <c r="M324" s="33"/>
      <c r="N324" s="33"/>
      <c r="O324" s="33"/>
      <c r="P324" s="33"/>
      <c r="Q324" s="33"/>
      <c r="R324" s="33"/>
    </row>
    <row r="325" spans="1:18" ht="12.75">
      <c r="A325" s="273"/>
      <c r="B325" s="33" t="s">
        <v>1774</v>
      </c>
      <c r="C325" s="33"/>
      <c r="D325" s="33"/>
      <c r="E325" s="33"/>
      <c r="F325" s="33"/>
      <c r="G325" s="33"/>
      <c r="H325" s="171" t="s">
        <v>22</v>
      </c>
      <c r="I325" s="33"/>
      <c r="J325" s="33"/>
      <c r="K325" s="33"/>
      <c r="L325" s="33"/>
      <c r="M325" s="33"/>
      <c r="N325" s="33"/>
      <c r="O325" s="33"/>
      <c r="P325" s="33"/>
      <c r="Q325" s="33"/>
      <c r="R325" s="33"/>
    </row>
    <row r="326" spans="1:18" ht="12.75">
      <c r="A326" s="273"/>
      <c r="B326" s="33" t="s">
        <v>1774</v>
      </c>
      <c r="C326" s="33"/>
      <c r="D326" s="33"/>
      <c r="E326" s="33"/>
      <c r="F326" s="33"/>
      <c r="G326" s="33"/>
      <c r="H326" s="171" t="s">
        <v>24</v>
      </c>
      <c r="I326" s="33"/>
      <c r="J326" s="33"/>
      <c r="K326" s="33"/>
      <c r="L326" s="33"/>
      <c r="M326" s="33"/>
      <c r="N326" s="33"/>
      <c r="O326" s="33"/>
      <c r="P326" s="33"/>
      <c r="Q326" s="33"/>
      <c r="R326" s="33"/>
    </row>
    <row r="327" spans="1:18" ht="12.75">
      <c r="A327" s="273"/>
      <c r="B327" s="33" t="s">
        <v>1774</v>
      </c>
      <c r="C327" s="33"/>
      <c r="D327" s="33"/>
      <c r="E327" s="33"/>
      <c r="F327" s="33"/>
      <c r="G327" s="33"/>
      <c r="H327" s="171" t="s">
        <v>25</v>
      </c>
      <c r="I327" s="33"/>
      <c r="J327" s="33"/>
      <c r="K327" s="33"/>
      <c r="L327" s="33"/>
      <c r="M327" s="33"/>
      <c r="N327" s="33"/>
      <c r="O327" s="33"/>
      <c r="P327" s="33"/>
      <c r="Q327" s="33"/>
      <c r="R327" s="33"/>
    </row>
    <row r="328" spans="1:18" ht="12.75">
      <c r="A328" s="273"/>
      <c r="B328" s="33" t="s">
        <v>1774</v>
      </c>
      <c r="C328" s="33"/>
      <c r="D328" s="33"/>
      <c r="E328" s="33"/>
      <c r="F328" s="33"/>
      <c r="G328" s="33"/>
      <c r="H328" s="171" t="s">
        <v>26</v>
      </c>
      <c r="I328" s="33"/>
      <c r="J328" s="33"/>
      <c r="K328" s="33"/>
      <c r="L328" s="33"/>
      <c r="M328" s="33"/>
      <c r="N328" s="33"/>
      <c r="O328" s="33"/>
      <c r="P328" s="33"/>
      <c r="Q328" s="33"/>
      <c r="R328" s="33"/>
    </row>
    <row r="329" spans="1:18" ht="12.75">
      <c r="A329" s="273"/>
      <c r="B329" s="33" t="s">
        <v>78</v>
      </c>
      <c r="C329" s="33"/>
      <c r="D329" s="33"/>
      <c r="E329" s="33"/>
      <c r="F329" s="33"/>
      <c r="G329" s="33"/>
      <c r="H329" s="171" t="s">
        <v>27</v>
      </c>
      <c r="I329" s="33"/>
      <c r="J329" s="33"/>
      <c r="K329" s="33"/>
      <c r="L329" s="33"/>
      <c r="M329" s="33"/>
      <c r="N329" s="33"/>
      <c r="O329" s="33"/>
      <c r="P329" s="33"/>
      <c r="Q329" s="33"/>
      <c r="R329" s="33"/>
    </row>
    <row r="330" spans="1:18" ht="12.75">
      <c r="A330" s="273"/>
      <c r="B330" s="33" t="s">
        <v>78</v>
      </c>
      <c r="C330" s="33"/>
      <c r="D330" s="33"/>
      <c r="E330" s="33"/>
      <c r="F330" s="33"/>
      <c r="G330" s="33"/>
      <c r="H330" s="171" t="s">
        <v>28</v>
      </c>
      <c r="I330" s="33"/>
      <c r="J330" s="33"/>
      <c r="K330" s="33"/>
      <c r="L330" s="33"/>
      <c r="M330" s="33"/>
      <c r="N330" s="33"/>
      <c r="O330" s="33"/>
      <c r="P330" s="33"/>
      <c r="Q330" s="33"/>
      <c r="R330" s="33"/>
    </row>
    <row r="331" spans="1:18" ht="12.75">
      <c r="A331" s="273"/>
      <c r="B331" s="33" t="s">
        <v>78</v>
      </c>
      <c r="C331" s="33"/>
      <c r="D331" s="33"/>
      <c r="E331" s="33"/>
      <c r="F331" s="33"/>
      <c r="G331" s="33"/>
      <c r="H331" s="171" t="s">
        <v>29</v>
      </c>
      <c r="I331" s="33"/>
      <c r="J331" s="33"/>
      <c r="K331" s="33"/>
      <c r="L331" s="33"/>
      <c r="M331" s="33"/>
      <c r="N331" s="33"/>
      <c r="O331" s="33"/>
      <c r="P331" s="33"/>
      <c r="Q331" s="33"/>
      <c r="R331" s="33"/>
    </row>
    <row r="332" spans="1:18" ht="12.75">
      <c r="A332" s="273"/>
      <c r="B332" s="33" t="s">
        <v>78</v>
      </c>
      <c r="C332" s="33"/>
      <c r="D332" s="33"/>
      <c r="E332" s="33"/>
      <c r="F332" s="33"/>
      <c r="G332" s="33"/>
      <c r="H332" s="171" t="s">
        <v>30</v>
      </c>
      <c r="I332" s="33"/>
      <c r="J332" s="33"/>
      <c r="K332" s="33"/>
      <c r="L332" s="33"/>
      <c r="M332" s="33"/>
      <c r="N332" s="33"/>
      <c r="O332" s="33"/>
      <c r="P332" s="33"/>
      <c r="Q332" s="33"/>
      <c r="R332" s="33"/>
    </row>
    <row r="333" spans="1:18" ht="12.75">
      <c r="A333" s="273"/>
      <c r="B333" s="33" t="s">
        <v>78</v>
      </c>
      <c r="C333" s="33"/>
      <c r="D333" s="33"/>
      <c r="E333" s="33"/>
      <c r="F333" s="33"/>
      <c r="G333" s="33"/>
      <c r="H333" s="171" t="s">
        <v>34</v>
      </c>
      <c r="I333" s="33"/>
      <c r="J333" s="33"/>
      <c r="K333" s="33"/>
      <c r="L333" s="33"/>
      <c r="M333" s="33"/>
      <c r="N333" s="33"/>
      <c r="O333" s="33"/>
      <c r="P333" s="33"/>
      <c r="Q333" s="33"/>
      <c r="R333" s="33"/>
    </row>
    <row r="334" spans="1:18" ht="12.75">
      <c r="A334" s="273"/>
      <c r="B334" s="33" t="s">
        <v>78</v>
      </c>
      <c r="C334" s="33"/>
      <c r="D334" s="33"/>
      <c r="E334" s="33"/>
      <c r="F334" s="33"/>
      <c r="G334" s="33"/>
      <c r="H334" s="171" t="s">
        <v>35</v>
      </c>
      <c r="I334" s="33"/>
      <c r="J334" s="33"/>
      <c r="K334" s="33"/>
      <c r="L334" s="33"/>
      <c r="M334" s="33"/>
      <c r="N334" s="33"/>
      <c r="O334" s="33"/>
      <c r="P334" s="33"/>
      <c r="Q334" s="33"/>
      <c r="R334" s="33"/>
    </row>
    <row r="335" spans="1:18" ht="12.75">
      <c r="A335" s="273"/>
      <c r="B335" s="33" t="s">
        <v>78</v>
      </c>
      <c r="C335" s="33" t="s">
        <v>41</v>
      </c>
      <c r="D335" s="33" t="s">
        <v>19</v>
      </c>
      <c r="E335" s="33"/>
      <c r="F335" s="33"/>
      <c r="G335" s="160" t="s">
        <v>2072</v>
      </c>
      <c r="H335" s="171" t="s">
        <v>36</v>
      </c>
      <c r="I335" s="33"/>
      <c r="J335" s="33"/>
      <c r="K335" s="33"/>
      <c r="L335" s="33"/>
      <c r="M335" s="33"/>
      <c r="N335" s="33"/>
      <c r="O335" s="33"/>
      <c r="P335" s="33"/>
      <c r="Q335" s="33"/>
      <c r="R335" s="33"/>
    </row>
    <row r="336" spans="1:18" ht="12.75">
      <c r="A336" s="273"/>
      <c r="B336" s="33" t="s">
        <v>78</v>
      </c>
      <c r="C336" s="33"/>
      <c r="D336" s="33"/>
      <c r="E336" s="33"/>
      <c r="F336" s="33"/>
      <c r="G336" s="33"/>
      <c r="H336" s="171" t="s">
        <v>37</v>
      </c>
      <c r="I336" s="33"/>
      <c r="J336" s="33"/>
      <c r="K336" s="33"/>
      <c r="L336" s="33"/>
      <c r="M336" s="33"/>
      <c r="N336" s="33"/>
      <c r="O336" s="33"/>
      <c r="P336" s="33"/>
      <c r="Q336" s="33"/>
      <c r="R336" s="33"/>
    </row>
    <row r="337" spans="1:18" ht="12.75">
      <c r="A337" s="274"/>
      <c r="B337" s="33" t="s">
        <v>78</v>
      </c>
      <c r="C337" s="33"/>
      <c r="D337" s="33"/>
      <c r="E337" s="33"/>
      <c r="F337" s="33"/>
      <c r="G337" s="33"/>
      <c r="H337" s="182" t="s">
        <v>38</v>
      </c>
      <c r="I337" s="33"/>
      <c r="J337" s="33"/>
      <c r="K337" s="33"/>
      <c r="L337" s="33"/>
      <c r="M337" s="33"/>
      <c r="N337" s="33"/>
      <c r="O337" s="33"/>
      <c r="P337" s="33"/>
      <c r="Q337" s="33"/>
      <c r="R337" s="33"/>
    </row>
    <row r="338" spans="1:18" ht="12.75">
      <c r="A338" s="272">
        <v>45560</v>
      </c>
      <c r="B338" s="33" t="s">
        <v>1774</v>
      </c>
      <c r="C338" s="33"/>
      <c r="D338" s="33"/>
      <c r="E338" s="33"/>
      <c r="F338" s="33"/>
      <c r="G338" s="33"/>
      <c r="H338" s="180" t="s">
        <v>17</v>
      </c>
      <c r="I338" s="33"/>
      <c r="J338" s="33"/>
      <c r="K338" s="33"/>
      <c r="L338" s="33"/>
      <c r="M338" s="33"/>
      <c r="N338" s="33"/>
      <c r="O338" s="33"/>
      <c r="P338" s="33"/>
      <c r="Q338" s="33"/>
      <c r="R338" s="33"/>
    </row>
    <row r="339" spans="1:18" ht="12.75">
      <c r="A339" s="273"/>
      <c r="B339" s="33" t="s">
        <v>1774</v>
      </c>
      <c r="C339" s="33"/>
      <c r="D339" s="33"/>
      <c r="E339" s="33"/>
      <c r="F339" s="33"/>
      <c r="G339" s="33"/>
      <c r="H339" s="171" t="s">
        <v>22</v>
      </c>
      <c r="I339" s="33"/>
      <c r="J339" s="33"/>
      <c r="K339" s="33"/>
      <c r="L339" s="33"/>
      <c r="M339" s="33"/>
      <c r="N339" s="33"/>
      <c r="O339" s="33"/>
      <c r="P339" s="33"/>
      <c r="Q339" s="33"/>
      <c r="R339" s="33"/>
    </row>
    <row r="340" spans="1:18" ht="12.75">
      <c r="A340" s="273"/>
      <c r="B340" s="33" t="s">
        <v>1774</v>
      </c>
      <c r="C340" s="33"/>
      <c r="D340" s="33"/>
      <c r="E340" s="33"/>
      <c r="F340" s="33"/>
      <c r="G340" s="33"/>
      <c r="H340" s="171" t="s">
        <v>24</v>
      </c>
      <c r="I340" s="33"/>
      <c r="J340" s="33"/>
      <c r="K340" s="33"/>
      <c r="L340" s="33"/>
      <c r="M340" s="33"/>
      <c r="N340" s="33"/>
      <c r="O340" s="33"/>
      <c r="P340" s="33"/>
      <c r="Q340" s="33"/>
      <c r="R340" s="33"/>
    </row>
    <row r="341" spans="1:18" ht="12.75">
      <c r="A341" s="273"/>
      <c r="B341" s="33" t="s">
        <v>1774</v>
      </c>
      <c r="C341" s="33"/>
      <c r="D341" s="33"/>
      <c r="E341" s="33"/>
      <c r="F341" s="33"/>
      <c r="G341" s="33"/>
      <c r="H341" s="171" t="s">
        <v>25</v>
      </c>
      <c r="I341" s="33"/>
      <c r="J341" s="33"/>
      <c r="K341" s="33"/>
      <c r="L341" s="33"/>
      <c r="M341" s="33"/>
      <c r="N341" s="33"/>
      <c r="O341" s="33"/>
      <c r="P341" s="33"/>
      <c r="Q341" s="33"/>
      <c r="R341" s="33"/>
    </row>
    <row r="342" spans="1:18" ht="12.75">
      <c r="A342" s="273"/>
      <c r="B342" s="33" t="s">
        <v>78</v>
      </c>
      <c r="C342" s="33"/>
      <c r="D342" s="33"/>
      <c r="E342" s="33"/>
      <c r="F342" s="33"/>
      <c r="G342" s="33"/>
      <c r="H342" s="171" t="s">
        <v>26</v>
      </c>
      <c r="I342" s="33"/>
      <c r="J342" s="33"/>
      <c r="K342" s="33"/>
      <c r="L342" s="33"/>
      <c r="M342" s="33"/>
      <c r="N342" s="33"/>
      <c r="O342" s="33"/>
      <c r="P342" s="33"/>
      <c r="Q342" s="33"/>
      <c r="R342" s="33"/>
    </row>
    <row r="343" spans="1:18" ht="12.75">
      <c r="A343" s="273"/>
      <c r="B343" s="33" t="s">
        <v>78</v>
      </c>
      <c r="C343" s="33"/>
      <c r="D343" s="33"/>
      <c r="E343" s="33"/>
      <c r="F343" s="33"/>
      <c r="G343" s="33"/>
      <c r="H343" s="171" t="s">
        <v>27</v>
      </c>
      <c r="I343" s="33"/>
      <c r="J343" s="33"/>
      <c r="K343" s="33"/>
      <c r="L343" s="33"/>
      <c r="M343" s="33"/>
      <c r="N343" s="33"/>
      <c r="O343" s="33"/>
      <c r="P343" s="33"/>
      <c r="Q343" s="33"/>
      <c r="R343" s="33"/>
    </row>
    <row r="344" spans="1:18" ht="17.25" customHeight="1">
      <c r="A344" s="273"/>
      <c r="B344" s="33" t="s">
        <v>78</v>
      </c>
      <c r="C344" s="33" t="s">
        <v>41</v>
      </c>
      <c r="D344" s="33" t="s">
        <v>19</v>
      </c>
      <c r="E344" s="33"/>
      <c r="F344" s="33"/>
      <c r="G344" s="33" t="s">
        <v>2073</v>
      </c>
      <c r="H344" s="171" t="s">
        <v>28</v>
      </c>
      <c r="I344" s="33"/>
      <c r="J344" s="33"/>
      <c r="K344" s="33"/>
      <c r="L344" s="33"/>
      <c r="M344" s="33"/>
      <c r="N344" s="33"/>
      <c r="O344" s="33"/>
      <c r="P344" s="33"/>
      <c r="Q344" s="33"/>
      <c r="R344" s="33"/>
    </row>
    <row r="345" spans="1:18" ht="19.5" customHeight="1">
      <c r="A345" s="273"/>
      <c r="B345" s="33" t="s">
        <v>78</v>
      </c>
      <c r="C345" s="33" t="s">
        <v>41</v>
      </c>
      <c r="D345" s="33" t="s">
        <v>19</v>
      </c>
      <c r="E345" s="33"/>
      <c r="F345" s="33"/>
      <c r="G345" s="160" t="s">
        <v>2074</v>
      </c>
      <c r="H345" s="171" t="s">
        <v>29</v>
      </c>
      <c r="I345" s="33"/>
      <c r="J345" s="33"/>
      <c r="K345" s="33"/>
      <c r="L345" s="33"/>
      <c r="M345" s="33"/>
      <c r="N345" s="33"/>
      <c r="O345" s="33"/>
      <c r="P345" s="33"/>
      <c r="Q345" s="33"/>
      <c r="R345" s="33"/>
    </row>
    <row r="346" spans="1:18" ht="20.25" customHeight="1">
      <c r="A346" s="273"/>
      <c r="B346" s="33" t="s">
        <v>78</v>
      </c>
      <c r="C346" s="33" t="s">
        <v>41</v>
      </c>
      <c r="D346" s="33" t="s">
        <v>19</v>
      </c>
      <c r="E346" s="33"/>
      <c r="F346" s="33"/>
      <c r="G346" s="33" t="s">
        <v>2075</v>
      </c>
      <c r="H346" s="171" t="s">
        <v>30</v>
      </c>
      <c r="I346" s="33"/>
      <c r="J346" s="33"/>
      <c r="K346" s="33"/>
      <c r="L346" s="33"/>
      <c r="M346" s="33"/>
      <c r="N346" s="33"/>
      <c r="O346" s="33"/>
      <c r="P346" s="33"/>
      <c r="Q346" s="33"/>
      <c r="R346" s="33"/>
    </row>
    <row r="347" spans="1:18" ht="12.75">
      <c r="A347" s="273"/>
      <c r="B347" s="33" t="s">
        <v>640</v>
      </c>
      <c r="C347" s="33"/>
      <c r="D347" s="33"/>
      <c r="E347" s="33"/>
      <c r="F347" s="33"/>
      <c r="G347" s="33"/>
      <c r="H347" s="171" t="s">
        <v>34</v>
      </c>
      <c r="I347" s="33"/>
      <c r="J347" s="33"/>
      <c r="K347" s="33"/>
      <c r="L347" s="33"/>
      <c r="M347" s="33"/>
      <c r="N347" s="33"/>
      <c r="O347" s="33"/>
      <c r="P347" s="33"/>
      <c r="Q347" s="33"/>
      <c r="R347" s="33"/>
    </row>
    <row r="348" spans="1:18" ht="12.75">
      <c r="A348" s="273"/>
      <c r="B348" s="33" t="s">
        <v>522</v>
      </c>
      <c r="C348" s="33"/>
      <c r="D348" s="33"/>
      <c r="E348" s="33"/>
      <c r="F348" s="33"/>
      <c r="G348" s="33"/>
      <c r="H348" s="171" t="s">
        <v>35</v>
      </c>
      <c r="I348" s="33"/>
      <c r="J348" s="33"/>
      <c r="K348" s="33"/>
      <c r="L348" s="33"/>
      <c r="M348" s="33"/>
      <c r="N348" s="33"/>
      <c r="O348" s="33"/>
      <c r="P348" s="33"/>
      <c r="Q348" s="33"/>
      <c r="R348" s="33"/>
    </row>
    <row r="349" spans="1:18" ht="12.75">
      <c r="A349" s="273"/>
      <c r="B349" s="33" t="s">
        <v>522</v>
      </c>
      <c r="C349" s="33"/>
      <c r="D349" s="33"/>
      <c r="E349" s="33"/>
      <c r="F349" s="33"/>
      <c r="G349" s="33"/>
      <c r="H349" s="171" t="s">
        <v>36</v>
      </c>
      <c r="I349" s="33"/>
      <c r="J349" s="33"/>
      <c r="K349" s="33"/>
      <c r="L349" s="33"/>
      <c r="M349" s="33"/>
      <c r="N349" s="33"/>
      <c r="O349" s="33"/>
      <c r="P349" s="33"/>
      <c r="Q349" s="33"/>
      <c r="R349" s="33"/>
    </row>
    <row r="350" spans="1:18" ht="12.75">
      <c r="A350" s="273"/>
      <c r="B350" s="33" t="s">
        <v>522</v>
      </c>
      <c r="C350" s="33"/>
      <c r="D350" s="33"/>
      <c r="E350" s="33"/>
      <c r="F350" s="33"/>
      <c r="G350" s="33"/>
      <c r="H350" s="171" t="s">
        <v>37</v>
      </c>
      <c r="I350" s="33"/>
      <c r="J350" s="33"/>
      <c r="K350" s="33"/>
      <c r="L350" s="33"/>
      <c r="M350" s="33"/>
      <c r="N350" s="33"/>
      <c r="O350" s="33"/>
      <c r="P350" s="33"/>
      <c r="Q350" s="33"/>
      <c r="R350" s="33"/>
    </row>
    <row r="351" spans="1:18" ht="12.75">
      <c r="A351" s="274"/>
      <c r="B351" s="33" t="s">
        <v>522</v>
      </c>
      <c r="C351" s="33"/>
      <c r="D351" s="33"/>
      <c r="E351" s="33"/>
      <c r="F351" s="33"/>
      <c r="G351" s="33"/>
      <c r="H351" s="182" t="s">
        <v>38</v>
      </c>
      <c r="I351" s="33"/>
      <c r="J351" s="33"/>
      <c r="K351" s="33"/>
      <c r="L351" s="33"/>
      <c r="M351" s="33"/>
      <c r="N351" s="33"/>
      <c r="O351" s="33"/>
      <c r="P351" s="33"/>
      <c r="Q351" s="33"/>
      <c r="R351" s="33"/>
    </row>
    <row r="352" spans="1:18" ht="12.75">
      <c r="A352" s="272">
        <v>45561</v>
      </c>
      <c r="B352" s="33" t="s">
        <v>1774</v>
      </c>
      <c r="C352" s="33"/>
      <c r="D352" s="33"/>
      <c r="E352" s="33"/>
      <c r="F352" s="33"/>
      <c r="G352" s="33"/>
      <c r="H352" s="180" t="s">
        <v>17</v>
      </c>
      <c r="I352" s="33"/>
      <c r="J352" s="33"/>
      <c r="K352" s="33"/>
      <c r="L352" s="33"/>
      <c r="M352" s="33"/>
      <c r="N352" s="33"/>
      <c r="O352" s="33"/>
      <c r="P352" s="33"/>
      <c r="Q352" s="33"/>
      <c r="R352" s="33"/>
    </row>
    <row r="353" spans="1:18" ht="12.75">
      <c r="A353" s="273"/>
      <c r="B353" s="33" t="s">
        <v>1774</v>
      </c>
      <c r="C353" s="33"/>
      <c r="D353" s="33"/>
      <c r="E353" s="33"/>
      <c r="F353" s="33"/>
      <c r="G353" s="33"/>
      <c r="H353" s="171" t="s">
        <v>22</v>
      </c>
      <c r="I353" s="33"/>
      <c r="J353" s="33"/>
      <c r="K353" s="33"/>
      <c r="L353" s="33"/>
      <c r="M353" s="33"/>
      <c r="N353" s="33"/>
      <c r="O353" s="33"/>
      <c r="P353" s="33"/>
      <c r="Q353" s="33"/>
      <c r="R353" s="33"/>
    </row>
    <row r="354" spans="1:18" ht="12.75">
      <c r="A354" s="273"/>
      <c r="B354" s="33" t="s">
        <v>1774</v>
      </c>
      <c r="C354" s="33"/>
      <c r="D354" s="33"/>
      <c r="E354" s="33"/>
      <c r="F354" s="33"/>
      <c r="G354" s="33"/>
      <c r="H354" s="171" t="s">
        <v>24</v>
      </c>
      <c r="I354" s="33"/>
      <c r="J354" s="33"/>
      <c r="K354" s="33"/>
      <c r="L354" s="33"/>
      <c r="M354" s="33"/>
      <c r="N354" s="33"/>
      <c r="O354" s="33"/>
      <c r="P354" s="33"/>
      <c r="Q354" s="33"/>
      <c r="R354" s="33"/>
    </row>
    <row r="355" spans="1:18" ht="12.75">
      <c r="A355" s="273"/>
      <c r="B355" s="33" t="s">
        <v>1774</v>
      </c>
      <c r="C355" s="33"/>
      <c r="D355" s="33"/>
      <c r="E355" s="33"/>
      <c r="F355" s="33"/>
      <c r="G355" s="33"/>
      <c r="H355" s="171" t="s">
        <v>25</v>
      </c>
      <c r="I355" s="33"/>
      <c r="J355" s="33"/>
      <c r="K355" s="33"/>
      <c r="L355" s="33"/>
      <c r="M355" s="33"/>
      <c r="N355" s="33"/>
      <c r="O355" s="33"/>
      <c r="P355" s="33"/>
      <c r="Q355" s="33"/>
      <c r="R355" s="33"/>
    </row>
    <row r="356" spans="1:18" ht="12.75">
      <c r="A356" s="273"/>
      <c r="B356" s="33" t="s">
        <v>1774</v>
      </c>
      <c r="C356" s="33"/>
      <c r="D356" s="33"/>
      <c r="E356" s="33"/>
      <c r="F356" s="33"/>
      <c r="G356" s="33"/>
      <c r="H356" s="171" t="s">
        <v>26</v>
      </c>
      <c r="I356" s="33"/>
      <c r="J356" s="33"/>
      <c r="K356" s="33"/>
      <c r="L356" s="33"/>
      <c r="M356" s="33"/>
      <c r="N356" s="33"/>
      <c r="O356" s="33"/>
      <c r="P356" s="33"/>
      <c r="Q356" s="33"/>
      <c r="R356" s="33"/>
    </row>
    <row r="357" spans="1:18" ht="12.75">
      <c r="A357" s="273"/>
      <c r="B357" s="33" t="s">
        <v>78</v>
      </c>
      <c r="C357" s="33"/>
      <c r="D357" s="33"/>
      <c r="E357" s="33"/>
      <c r="F357" s="33"/>
      <c r="G357" s="33"/>
      <c r="H357" s="171" t="s">
        <v>27</v>
      </c>
      <c r="I357" s="33"/>
      <c r="J357" s="33"/>
      <c r="K357" s="33"/>
      <c r="L357" s="33"/>
      <c r="M357" s="33"/>
      <c r="N357" s="33"/>
      <c r="O357" s="33"/>
      <c r="P357" s="33"/>
      <c r="Q357" s="33"/>
      <c r="R357" s="33"/>
    </row>
    <row r="358" spans="1:18" ht="12.75">
      <c r="A358" s="273"/>
      <c r="B358" s="33" t="s">
        <v>78</v>
      </c>
      <c r="C358" s="33"/>
      <c r="D358" s="33"/>
      <c r="E358" s="33"/>
      <c r="F358" s="33"/>
      <c r="G358" s="33"/>
      <c r="H358" s="171" t="s">
        <v>28</v>
      </c>
      <c r="I358" s="33"/>
      <c r="J358" s="33"/>
      <c r="K358" s="33"/>
      <c r="L358" s="33"/>
      <c r="M358" s="33"/>
      <c r="N358" s="33"/>
      <c r="O358" s="33"/>
      <c r="P358" s="33"/>
      <c r="Q358" s="33"/>
      <c r="R358" s="33"/>
    </row>
    <row r="359" spans="1:18" ht="12.75">
      <c r="A359" s="273"/>
      <c r="B359" s="33" t="s">
        <v>522</v>
      </c>
      <c r="C359" s="33"/>
      <c r="D359" s="33"/>
      <c r="E359" s="33"/>
      <c r="F359" s="33"/>
      <c r="G359" s="33"/>
      <c r="H359" s="171" t="s">
        <v>29</v>
      </c>
      <c r="I359" s="33"/>
      <c r="J359" s="33"/>
      <c r="K359" s="33"/>
      <c r="L359" s="33"/>
      <c r="M359" s="33"/>
      <c r="N359" s="33"/>
      <c r="O359" s="33"/>
      <c r="P359" s="33"/>
      <c r="Q359" s="33"/>
      <c r="R359" s="33"/>
    </row>
    <row r="360" spans="1:18" ht="12.75">
      <c r="A360" s="273"/>
      <c r="B360" s="33" t="s">
        <v>522</v>
      </c>
      <c r="C360" s="33"/>
      <c r="D360" s="33"/>
      <c r="E360" s="33"/>
      <c r="F360" s="33"/>
      <c r="G360" s="33"/>
      <c r="H360" s="171" t="s">
        <v>30</v>
      </c>
      <c r="I360" s="33"/>
      <c r="J360" s="33"/>
      <c r="K360" s="33"/>
      <c r="L360" s="33"/>
      <c r="M360" s="33"/>
      <c r="N360" s="33"/>
      <c r="O360" s="33"/>
      <c r="P360" s="33"/>
      <c r="Q360" s="33"/>
      <c r="R360" s="33"/>
    </row>
    <row r="361" spans="1:18" ht="12.75">
      <c r="A361" s="273"/>
      <c r="B361" s="33" t="s">
        <v>522</v>
      </c>
      <c r="C361" s="33"/>
      <c r="D361" s="33"/>
      <c r="E361" s="33"/>
      <c r="F361" s="33"/>
      <c r="G361" s="33"/>
      <c r="H361" s="171" t="s">
        <v>34</v>
      </c>
      <c r="I361" s="33"/>
      <c r="J361" s="33"/>
      <c r="K361" s="33"/>
      <c r="L361" s="33"/>
      <c r="M361" s="33"/>
      <c r="N361" s="33"/>
      <c r="O361" s="33"/>
      <c r="P361" s="33"/>
      <c r="Q361" s="33"/>
      <c r="R361" s="33"/>
    </row>
    <row r="362" spans="1:18" ht="12.75">
      <c r="A362" s="273"/>
      <c r="B362" s="33" t="s">
        <v>522</v>
      </c>
      <c r="C362" s="33"/>
      <c r="D362" s="33"/>
      <c r="E362" s="33"/>
      <c r="F362" s="33"/>
      <c r="G362" s="33"/>
      <c r="H362" s="171" t="s">
        <v>35</v>
      </c>
      <c r="I362" s="33"/>
      <c r="J362" s="33"/>
      <c r="K362" s="33"/>
      <c r="L362" s="33"/>
      <c r="M362" s="33"/>
      <c r="N362" s="33"/>
      <c r="O362" s="33"/>
      <c r="P362" s="33"/>
      <c r="Q362" s="33"/>
      <c r="R362" s="33"/>
    </row>
    <row r="363" spans="1:18" ht="12.75">
      <c r="A363" s="273"/>
      <c r="B363" s="33" t="s">
        <v>522</v>
      </c>
      <c r="C363" s="33"/>
      <c r="D363" s="33"/>
      <c r="E363" s="33"/>
      <c r="F363" s="33"/>
      <c r="G363" s="33"/>
      <c r="H363" s="171" t="s">
        <v>36</v>
      </c>
      <c r="I363" s="33"/>
      <c r="J363" s="33"/>
      <c r="K363" s="33"/>
      <c r="L363" s="33"/>
      <c r="M363" s="33"/>
      <c r="N363" s="33"/>
      <c r="O363" s="33"/>
      <c r="P363" s="33"/>
      <c r="Q363" s="33"/>
      <c r="R363" s="33"/>
    </row>
    <row r="364" spans="1:18" ht="12.75">
      <c r="A364" s="273"/>
      <c r="B364" s="33" t="s">
        <v>78</v>
      </c>
      <c r="C364" s="33"/>
      <c r="D364" s="33"/>
      <c r="E364" s="33"/>
      <c r="F364" s="33"/>
      <c r="G364" s="33"/>
      <c r="H364" s="171" t="s">
        <v>37</v>
      </c>
      <c r="I364" s="33"/>
      <c r="J364" s="33"/>
      <c r="K364" s="33"/>
      <c r="L364" s="33"/>
      <c r="M364" s="33"/>
      <c r="N364" s="33"/>
      <c r="O364" s="33"/>
      <c r="P364" s="33"/>
      <c r="Q364" s="33"/>
      <c r="R364" s="33"/>
    </row>
    <row r="365" spans="1:18" ht="12.75">
      <c r="A365" s="274"/>
      <c r="B365" s="33" t="s">
        <v>78</v>
      </c>
      <c r="C365" s="33"/>
      <c r="D365" s="33"/>
      <c r="E365" s="33"/>
      <c r="F365" s="33"/>
      <c r="G365" s="33"/>
      <c r="H365" s="182" t="s">
        <v>38</v>
      </c>
      <c r="I365" s="33"/>
      <c r="J365" s="33"/>
      <c r="K365" s="33"/>
      <c r="L365" s="33"/>
      <c r="M365" s="33"/>
      <c r="N365" s="33"/>
      <c r="O365" s="33"/>
      <c r="P365" s="33"/>
      <c r="Q365" s="33"/>
      <c r="R365" s="33"/>
    </row>
    <row r="366" spans="1:18" ht="12.75">
      <c r="A366" s="272">
        <v>45562</v>
      </c>
      <c r="B366" s="33" t="s">
        <v>1774</v>
      </c>
      <c r="C366" s="33"/>
      <c r="D366" s="33"/>
      <c r="E366" s="33"/>
      <c r="F366" s="33"/>
      <c r="G366" s="33"/>
      <c r="H366" s="180" t="s">
        <v>17</v>
      </c>
      <c r="I366" s="33"/>
      <c r="J366" s="33"/>
      <c r="K366" s="33"/>
      <c r="L366" s="33"/>
      <c r="M366" s="33"/>
      <c r="N366" s="33"/>
      <c r="O366" s="33"/>
      <c r="P366" s="33"/>
      <c r="Q366" s="33"/>
      <c r="R366" s="33"/>
    </row>
    <row r="367" spans="1:18" ht="12.75">
      <c r="A367" s="273"/>
      <c r="B367" s="33" t="s">
        <v>1774</v>
      </c>
      <c r="C367" s="33"/>
      <c r="D367" s="33"/>
      <c r="E367" s="33"/>
      <c r="F367" s="33"/>
      <c r="G367" s="33"/>
      <c r="H367" s="171" t="s">
        <v>22</v>
      </c>
      <c r="I367" s="33"/>
      <c r="J367" s="33"/>
      <c r="K367" s="33"/>
      <c r="L367" s="33"/>
      <c r="M367" s="33"/>
      <c r="N367" s="33"/>
      <c r="O367" s="33"/>
      <c r="P367" s="33"/>
      <c r="Q367" s="33"/>
      <c r="R367" s="33"/>
    </row>
    <row r="368" spans="1:18" ht="12.75">
      <c r="A368" s="273"/>
      <c r="B368" s="33" t="s">
        <v>1774</v>
      </c>
      <c r="C368" s="33"/>
      <c r="D368" s="33"/>
      <c r="E368" s="33"/>
      <c r="F368" s="33"/>
      <c r="G368" s="33"/>
      <c r="H368" s="171" t="s">
        <v>24</v>
      </c>
      <c r="I368" s="33"/>
      <c r="J368" s="33"/>
      <c r="K368" s="33"/>
      <c r="L368" s="33"/>
      <c r="M368" s="33"/>
      <c r="N368" s="33"/>
      <c r="O368" s="33"/>
      <c r="P368" s="33"/>
      <c r="Q368" s="33"/>
      <c r="R368" s="33"/>
    </row>
    <row r="369" spans="1:18" ht="12.75">
      <c r="A369" s="273"/>
      <c r="B369" s="33" t="s">
        <v>1774</v>
      </c>
      <c r="C369" s="33"/>
      <c r="D369" s="33"/>
      <c r="E369" s="33"/>
      <c r="F369" s="33"/>
      <c r="G369" s="33"/>
      <c r="H369" s="171" t="s">
        <v>25</v>
      </c>
      <c r="I369" s="33"/>
      <c r="J369" s="33"/>
      <c r="K369" s="33"/>
      <c r="L369" s="33"/>
      <c r="M369" s="33"/>
      <c r="N369" s="33"/>
      <c r="O369" s="33"/>
      <c r="P369" s="33"/>
      <c r="Q369" s="33"/>
      <c r="R369" s="33"/>
    </row>
    <row r="370" spans="1:18" ht="12.75">
      <c r="A370" s="273"/>
      <c r="B370" s="33" t="s">
        <v>1774</v>
      </c>
      <c r="C370" s="33"/>
      <c r="D370" s="33"/>
      <c r="E370" s="33"/>
      <c r="F370" s="33"/>
      <c r="G370" s="33"/>
      <c r="H370" s="171" t="s">
        <v>26</v>
      </c>
      <c r="I370" s="33"/>
      <c r="J370" s="33"/>
      <c r="K370" s="33"/>
      <c r="L370" s="33"/>
      <c r="M370" s="33"/>
      <c r="N370" s="33"/>
      <c r="O370" s="33"/>
      <c r="P370" s="33"/>
      <c r="Q370" s="33"/>
      <c r="R370" s="33"/>
    </row>
    <row r="371" spans="1:18" ht="12.75">
      <c r="A371" s="273"/>
      <c r="B371" s="33" t="s">
        <v>522</v>
      </c>
      <c r="C371" s="33"/>
      <c r="D371" s="33"/>
      <c r="E371" s="33"/>
      <c r="F371" s="33"/>
      <c r="G371" s="33"/>
      <c r="H371" s="171" t="s">
        <v>27</v>
      </c>
      <c r="I371" s="33"/>
      <c r="J371" s="33"/>
      <c r="K371" s="33"/>
      <c r="L371" s="33"/>
      <c r="M371" s="33"/>
      <c r="N371" s="33"/>
      <c r="O371" s="33"/>
      <c r="P371" s="33"/>
      <c r="Q371" s="33"/>
      <c r="R371" s="33"/>
    </row>
    <row r="372" spans="1:18" ht="12.75">
      <c r="A372" s="273"/>
      <c r="B372" s="33" t="s">
        <v>522</v>
      </c>
      <c r="C372" s="33"/>
      <c r="D372" s="33"/>
      <c r="E372" s="33"/>
      <c r="F372" s="33"/>
      <c r="G372" s="33"/>
      <c r="H372" s="171" t="s">
        <v>28</v>
      </c>
      <c r="I372" s="33"/>
      <c r="J372" s="33"/>
      <c r="K372" s="33"/>
      <c r="L372" s="33"/>
      <c r="M372" s="33"/>
      <c r="N372" s="33"/>
      <c r="O372" s="33"/>
      <c r="P372" s="33"/>
      <c r="Q372" s="33"/>
      <c r="R372" s="33"/>
    </row>
    <row r="373" spans="1:18" ht="12.75">
      <c r="A373" s="273"/>
      <c r="B373" s="33" t="s">
        <v>522</v>
      </c>
      <c r="C373" s="33"/>
      <c r="D373" s="33"/>
      <c r="E373" s="33"/>
      <c r="F373" s="33"/>
      <c r="G373" s="33"/>
      <c r="H373" s="171" t="s">
        <v>29</v>
      </c>
      <c r="I373" s="33"/>
      <c r="J373" s="33"/>
      <c r="K373" s="33"/>
      <c r="L373" s="33"/>
      <c r="M373" s="33"/>
      <c r="N373" s="33"/>
      <c r="O373" s="33"/>
      <c r="P373" s="33"/>
      <c r="Q373" s="33"/>
      <c r="R373" s="33"/>
    </row>
    <row r="374" spans="1:18" ht="12.75">
      <c r="A374" s="273"/>
      <c r="B374" s="33" t="s">
        <v>522</v>
      </c>
      <c r="C374" s="33" t="s">
        <v>41</v>
      </c>
      <c r="D374" s="33" t="s">
        <v>19</v>
      </c>
      <c r="E374" s="33"/>
      <c r="F374" s="33"/>
      <c r="G374" s="33" t="s">
        <v>2076</v>
      </c>
      <c r="H374" s="171" t="s">
        <v>30</v>
      </c>
      <c r="I374" s="33"/>
      <c r="J374" s="33"/>
      <c r="K374" s="33"/>
      <c r="L374" s="33"/>
      <c r="M374" s="33"/>
      <c r="N374" s="33"/>
      <c r="O374" s="33"/>
      <c r="P374" s="33"/>
      <c r="Q374" s="33"/>
      <c r="R374" s="33"/>
    </row>
    <row r="375" spans="1:18" ht="12.75">
      <c r="A375" s="273"/>
      <c r="B375" s="33" t="s">
        <v>78</v>
      </c>
      <c r="C375" s="33"/>
      <c r="D375" s="33"/>
      <c r="E375" s="33"/>
      <c r="F375" s="33"/>
      <c r="G375" s="33"/>
      <c r="H375" s="171" t="s">
        <v>34</v>
      </c>
      <c r="I375" s="33"/>
      <c r="J375" s="33"/>
      <c r="K375" s="33"/>
      <c r="L375" s="33"/>
      <c r="M375" s="33"/>
      <c r="N375" s="33"/>
      <c r="O375" s="33"/>
      <c r="P375" s="33"/>
      <c r="Q375" s="33"/>
      <c r="R375" s="33"/>
    </row>
    <row r="376" spans="1:18" ht="12.75">
      <c r="A376" s="273"/>
      <c r="B376" s="33" t="s">
        <v>78</v>
      </c>
      <c r="C376" s="33"/>
      <c r="D376" s="33"/>
      <c r="E376" s="33"/>
      <c r="F376" s="33"/>
      <c r="G376" s="33"/>
      <c r="H376" s="171" t="s">
        <v>35</v>
      </c>
      <c r="I376" s="33"/>
      <c r="J376" s="33"/>
      <c r="K376" s="33"/>
      <c r="L376" s="33"/>
      <c r="M376" s="33"/>
      <c r="N376" s="33"/>
      <c r="O376" s="33"/>
      <c r="P376" s="33"/>
      <c r="Q376" s="33"/>
      <c r="R376" s="33"/>
    </row>
    <row r="377" spans="1:18" ht="12.75">
      <c r="A377" s="273"/>
      <c r="B377" s="33" t="s">
        <v>78</v>
      </c>
      <c r="C377" s="33"/>
      <c r="D377" s="33"/>
      <c r="E377" s="33"/>
      <c r="F377" s="33"/>
      <c r="G377" s="33"/>
      <c r="H377" s="171" t="s">
        <v>36</v>
      </c>
      <c r="I377" s="33"/>
      <c r="J377" s="33"/>
      <c r="K377" s="33"/>
      <c r="L377" s="33"/>
      <c r="M377" s="33"/>
      <c r="N377" s="33"/>
      <c r="O377" s="33"/>
      <c r="P377" s="33"/>
      <c r="Q377" s="33"/>
      <c r="R377" s="33"/>
    </row>
    <row r="378" spans="1:18" ht="12.75">
      <c r="A378" s="273"/>
      <c r="B378" s="33" t="s">
        <v>78</v>
      </c>
      <c r="C378" s="33" t="s">
        <v>41</v>
      </c>
      <c r="D378" s="33" t="s">
        <v>19</v>
      </c>
      <c r="E378" s="33"/>
      <c r="F378" s="33"/>
      <c r="G378" s="160" t="s">
        <v>2077</v>
      </c>
      <c r="H378" s="171" t="s">
        <v>37</v>
      </c>
      <c r="I378" s="33"/>
      <c r="J378" s="33"/>
      <c r="K378" s="33"/>
      <c r="L378" s="33"/>
      <c r="M378" s="33"/>
      <c r="N378" s="33"/>
      <c r="O378" s="33"/>
      <c r="P378" s="33"/>
      <c r="Q378" s="33"/>
      <c r="R378" s="33"/>
    </row>
    <row r="379" spans="1:18" ht="12.75">
      <c r="A379" s="274"/>
      <c r="B379" s="33" t="s">
        <v>78</v>
      </c>
      <c r="C379" s="33"/>
      <c r="D379" s="33"/>
      <c r="E379" s="33"/>
      <c r="F379" s="33"/>
      <c r="G379" s="33"/>
      <c r="H379" s="182" t="s">
        <v>38</v>
      </c>
      <c r="I379" s="33"/>
      <c r="J379" s="33"/>
      <c r="K379" s="33"/>
      <c r="L379" s="33"/>
      <c r="M379" s="33"/>
      <c r="N379" s="33"/>
      <c r="O379" s="33"/>
      <c r="P379" s="33"/>
      <c r="Q379" s="33"/>
      <c r="R379" s="33"/>
    </row>
    <row r="380" spans="1:18" ht="12.75">
      <c r="A380" s="272">
        <v>45563</v>
      </c>
      <c r="B380" s="33" t="s">
        <v>78</v>
      </c>
      <c r="C380" s="33"/>
      <c r="D380" s="33"/>
      <c r="E380" s="33"/>
      <c r="F380" s="33"/>
      <c r="G380" s="33"/>
      <c r="H380" s="180" t="s">
        <v>17</v>
      </c>
      <c r="I380" s="33"/>
      <c r="J380" s="33"/>
      <c r="K380" s="33"/>
      <c r="L380" s="33"/>
      <c r="M380" s="33"/>
      <c r="N380" s="33"/>
      <c r="O380" s="33"/>
      <c r="P380" s="33"/>
      <c r="Q380" s="33"/>
      <c r="R380" s="33"/>
    </row>
    <row r="381" spans="1:18" ht="12.75">
      <c r="A381" s="273"/>
      <c r="B381" s="33" t="s">
        <v>78</v>
      </c>
      <c r="C381" s="33"/>
      <c r="D381" s="33"/>
      <c r="E381" s="33"/>
      <c r="F381" s="33"/>
      <c r="G381" s="33"/>
      <c r="H381" s="171" t="s">
        <v>22</v>
      </c>
      <c r="I381" s="33"/>
      <c r="J381" s="33"/>
      <c r="K381" s="33"/>
      <c r="L381" s="33"/>
      <c r="M381" s="33"/>
      <c r="N381" s="33"/>
      <c r="O381" s="33"/>
      <c r="P381" s="33"/>
      <c r="Q381" s="33"/>
      <c r="R381" s="33"/>
    </row>
    <row r="382" spans="1:18" ht="12.75">
      <c r="A382" s="273"/>
      <c r="B382" s="33" t="s">
        <v>78</v>
      </c>
      <c r="C382" s="33"/>
      <c r="D382" s="33"/>
      <c r="E382" s="33"/>
      <c r="F382" s="33"/>
      <c r="G382" s="33"/>
      <c r="H382" s="171" t="s">
        <v>24</v>
      </c>
      <c r="I382" s="33"/>
      <c r="J382" s="33"/>
      <c r="K382" s="33"/>
      <c r="L382" s="33"/>
      <c r="M382" s="33"/>
      <c r="N382" s="33"/>
      <c r="O382" s="33"/>
      <c r="P382" s="33"/>
      <c r="Q382" s="33"/>
      <c r="R382" s="33"/>
    </row>
    <row r="383" spans="1:18" ht="12.75">
      <c r="A383" s="273"/>
      <c r="B383" s="33" t="s">
        <v>1774</v>
      </c>
      <c r="C383" s="33"/>
      <c r="D383" s="33"/>
      <c r="E383" s="33"/>
      <c r="F383" s="33"/>
      <c r="G383" s="33"/>
      <c r="H383" s="171" t="s">
        <v>25</v>
      </c>
      <c r="I383" s="33"/>
      <c r="J383" s="33"/>
      <c r="K383" s="33"/>
      <c r="L383" s="33"/>
      <c r="M383" s="33"/>
      <c r="N383" s="33"/>
      <c r="O383" s="33"/>
      <c r="P383" s="33"/>
      <c r="Q383" s="33"/>
      <c r="R383" s="33"/>
    </row>
    <row r="384" spans="1:18" ht="12.75">
      <c r="A384" s="273"/>
      <c r="B384" s="33" t="s">
        <v>1774</v>
      </c>
      <c r="C384" s="33"/>
      <c r="D384" s="33"/>
      <c r="E384" s="33"/>
      <c r="F384" s="33"/>
      <c r="G384" s="33"/>
      <c r="H384" s="171" t="s">
        <v>26</v>
      </c>
      <c r="I384" s="33"/>
      <c r="J384" s="33"/>
      <c r="K384" s="33"/>
      <c r="L384" s="33"/>
      <c r="M384" s="33"/>
      <c r="N384" s="33"/>
      <c r="O384" s="33"/>
      <c r="P384" s="33"/>
      <c r="Q384" s="33"/>
      <c r="R384" s="33"/>
    </row>
    <row r="385" spans="1:18" ht="12.75">
      <c r="A385" s="273"/>
      <c r="B385" s="33" t="s">
        <v>1774</v>
      </c>
      <c r="C385" s="33"/>
      <c r="D385" s="33"/>
      <c r="E385" s="33"/>
      <c r="F385" s="33"/>
      <c r="G385" s="33"/>
      <c r="H385" s="171" t="s">
        <v>27</v>
      </c>
      <c r="I385" s="33"/>
      <c r="J385" s="33"/>
      <c r="K385" s="33"/>
      <c r="L385" s="33"/>
      <c r="M385" s="33"/>
      <c r="N385" s="33"/>
      <c r="O385" s="33"/>
      <c r="P385" s="33"/>
      <c r="Q385" s="33"/>
      <c r="R385" s="33"/>
    </row>
    <row r="386" spans="1:18" ht="12.75">
      <c r="A386" s="273"/>
      <c r="B386" s="33" t="s">
        <v>1774</v>
      </c>
      <c r="C386" s="33"/>
      <c r="D386" s="33"/>
      <c r="E386" s="33"/>
      <c r="F386" s="33"/>
      <c r="G386" s="33"/>
      <c r="H386" s="171" t="s">
        <v>28</v>
      </c>
      <c r="I386" s="33"/>
      <c r="J386" s="33"/>
      <c r="K386" s="33"/>
      <c r="L386" s="33"/>
      <c r="M386" s="33"/>
      <c r="N386" s="33"/>
      <c r="O386" s="33"/>
      <c r="P386" s="33"/>
      <c r="Q386" s="33"/>
      <c r="R386" s="33"/>
    </row>
    <row r="387" spans="1:18" ht="12.75">
      <c r="A387" s="273"/>
      <c r="B387" s="33" t="s">
        <v>78</v>
      </c>
      <c r="C387" s="33"/>
      <c r="D387" s="33"/>
      <c r="E387" s="33"/>
      <c r="F387" s="33"/>
      <c r="G387" s="33"/>
      <c r="H387" s="171" t="s">
        <v>29</v>
      </c>
      <c r="I387" s="33"/>
      <c r="J387" s="33"/>
      <c r="K387" s="33"/>
      <c r="L387" s="33"/>
      <c r="M387" s="33"/>
      <c r="N387" s="33"/>
      <c r="O387" s="33"/>
      <c r="P387" s="33"/>
      <c r="Q387" s="33"/>
      <c r="R387" s="33"/>
    </row>
    <row r="388" spans="1:18" ht="12.75">
      <c r="A388" s="273"/>
      <c r="B388" s="33" t="s">
        <v>78</v>
      </c>
      <c r="C388" s="33"/>
      <c r="D388" s="33"/>
      <c r="E388" s="33"/>
      <c r="F388" s="33"/>
      <c r="G388" s="33"/>
      <c r="H388" s="171" t="s">
        <v>30</v>
      </c>
      <c r="I388" s="33"/>
      <c r="J388" s="33"/>
      <c r="K388" s="33"/>
      <c r="L388" s="33"/>
      <c r="M388" s="33"/>
      <c r="N388" s="33"/>
      <c r="O388" s="33"/>
      <c r="P388" s="33"/>
      <c r="Q388" s="33"/>
      <c r="R388" s="33"/>
    </row>
    <row r="389" spans="1:18" ht="18" customHeight="1">
      <c r="A389" s="273"/>
      <c r="B389" s="33" t="s">
        <v>78</v>
      </c>
      <c r="C389" s="33" t="s">
        <v>41</v>
      </c>
      <c r="D389" s="33" t="s">
        <v>19</v>
      </c>
      <c r="E389" s="33" t="s">
        <v>2078</v>
      </c>
      <c r="F389" s="33"/>
      <c r="G389" s="33" t="s">
        <v>2079</v>
      </c>
      <c r="H389" s="171" t="s">
        <v>34</v>
      </c>
      <c r="I389" s="33"/>
      <c r="J389" s="33"/>
      <c r="K389" s="33"/>
      <c r="L389" s="33"/>
      <c r="M389" s="33"/>
      <c r="N389" s="33"/>
      <c r="O389" s="33"/>
      <c r="P389" s="33"/>
      <c r="Q389" s="33"/>
      <c r="R389" s="33"/>
    </row>
    <row r="390" spans="1:18" ht="20.25" customHeight="1">
      <c r="A390" s="273"/>
      <c r="B390" s="33" t="s">
        <v>78</v>
      </c>
      <c r="C390" s="33" t="s">
        <v>41</v>
      </c>
      <c r="D390" s="33" t="s">
        <v>19</v>
      </c>
      <c r="E390" s="33" t="s">
        <v>2080</v>
      </c>
      <c r="F390" s="33"/>
      <c r="G390" s="33" t="s">
        <v>2081</v>
      </c>
      <c r="H390" s="171" t="s">
        <v>35</v>
      </c>
      <c r="I390" s="33"/>
      <c r="J390" s="33"/>
      <c r="K390" s="33"/>
      <c r="L390" s="33"/>
      <c r="M390" s="33"/>
      <c r="N390" s="33"/>
      <c r="O390" s="33"/>
      <c r="P390" s="33"/>
      <c r="Q390" s="33"/>
      <c r="R390" s="33"/>
    </row>
    <row r="391" spans="1:18" ht="17.25" customHeight="1">
      <c r="A391" s="273"/>
      <c r="B391" s="33" t="s">
        <v>78</v>
      </c>
      <c r="C391" s="33" t="s">
        <v>41</v>
      </c>
      <c r="D391" s="33" t="s">
        <v>19</v>
      </c>
      <c r="E391" s="33" t="s">
        <v>2080</v>
      </c>
      <c r="F391" s="33"/>
      <c r="G391" s="33" t="s">
        <v>2082</v>
      </c>
      <c r="H391" s="171" t="s">
        <v>36</v>
      </c>
      <c r="I391" s="33"/>
      <c r="J391" s="33"/>
      <c r="K391" s="33"/>
      <c r="L391" s="33"/>
      <c r="M391" s="33"/>
      <c r="N391" s="33"/>
      <c r="O391" s="33"/>
      <c r="P391" s="33"/>
      <c r="Q391" s="33"/>
      <c r="R391" s="33"/>
    </row>
    <row r="392" spans="1:18" ht="16.5" customHeight="1">
      <c r="A392" s="273"/>
      <c r="B392" s="33" t="s">
        <v>78</v>
      </c>
      <c r="C392" s="33" t="s">
        <v>41</v>
      </c>
      <c r="D392" s="33" t="s">
        <v>19</v>
      </c>
      <c r="E392" s="33" t="s">
        <v>2080</v>
      </c>
      <c r="F392" s="33"/>
      <c r="G392" s="33" t="s">
        <v>2083</v>
      </c>
      <c r="H392" s="171" t="s">
        <v>37</v>
      </c>
      <c r="I392" s="33"/>
      <c r="J392" s="33"/>
      <c r="K392" s="33"/>
      <c r="L392" s="33"/>
      <c r="M392" s="33"/>
      <c r="N392" s="33"/>
      <c r="O392" s="33"/>
      <c r="P392" s="33"/>
      <c r="Q392" s="33"/>
      <c r="R392" s="33"/>
    </row>
    <row r="393" spans="1:18" ht="12.75">
      <c r="A393" s="274"/>
      <c r="B393" s="33" t="s">
        <v>78</v>
      </c>
      <c r="C393" s="33"/>
      <c r="D393" s="33"/>
      <c r="E393" s="33"/>
      <c r="F393" s="33"/>
      <c r="G393" s="33"/>
      <c r="H393" s="182" t="s">
        <v>38</v>
      </c>
      <c r="I393" s="33"/>
      <c r="J393" s="33"/>
      <c r="K393" s="33"/>
      <c r="L393" s="33"/>
      <c r="M393" s="33"/>
      <c r="N393" s="33"/>
      <c r="O393" s="33"/>
      <c r="P393" s="33"/>
      <c r="Q393" s="33"/>
      <c r="R393" s="33"/>
    </row>
    <row r="394" spans="1:18" ht="12.75">
      <c r="A394" s="272">
        <v>45564</v>
      </c>
      <c r="B394" s="33" t="s">
        <v>78</v>
      </c>
      <c r="C394" s="33"/>
      <c r="D394" s="33"/>
      <c r="E394" s="33"/>
      <c r="F394" s="33"/>
      <c r="G394" s="33"/>
      <c r="H394" s="180" t="s">
        <v>17</v>
      </c>
      <c r="I394" s="33"/>
      <c r="J394" s="33"/>
      <c r="K394" s="33"/>
      <c r="L394" s="33"/>
      <c r="M394" s="33"/>
      <c r="N394" s="33"/>
      <c r="O394" s="33"/>
      <c r="P394" s="33"/>
      <c r="Q394" s="33"/>
      <c r="R394" s="33"/>
    </row>
    <row r="395" spans="1:18" ht="12.75">
      <c r="A395" s="273"/>
      <c r="B395" s="33" t="s">
        <v>78</v>
      </c>
      <c r="C395" s="33"/>
      <c r="D395" s="33"/>
      <c r="E395" s="33"/>
      <c r="F395" s="33"/>
      <c r="G395" s="33"/>
      <c r="H395" s="171" t="s">
        <v>22</v>
      </c>
      <c r="I395" s="33"/>
      <c r="J395" s="33"/>
      <c r="K395" s="33"/>
      <c r="L395" s="33"/>
      <c r="M395" s="33"/>
      <c r="N395" s="33"/>
      <c r="O395" s="33"/>
      <c r="P395" s="33"/>
      <c r="Q395" s="33"/>
      <c r="R395" s="33"/>
    </row>
    <row r="396" spans="1:18" ht="12.75">
      <c r="A396" s="273"/>
      <c r="B396" s="33" t="s">
        <v>78</v>
      </c>
      <c r="C396" s="33"/>
      <c r="D396" s="33"/>
      <c r="E396" s="33"/>
      <c r="F396" s="33"/>
      <c r="G396" s="33"/>
      <c r="H396" s="171" t="s">
        <v>24</v>
      </c>
      <c r="I396" s="33"/>
      <c r="J396" s="33"/>
      <c r="K396" s="33"/>
      <c r="L396" s="33"/>
      <c r="M396" s="33"/>
      <c r="N396" s="33"/>
      <c r="O396" s="33"/>
      <c r="P396" s="33"/>
      <c r="Q396" s="33"/>
      <c r="R396" s="33"/>
    </row>
    <row r="397" spans="1:18" ht="12.75">
      <c r="A397" s="273"/>
      <c r="B397" s="33" t="s">
        <v>1774</v>
      </c>
      <c r="C397" s="33"/>
      <c r="D397" s="33"/>
      <c r="E397" s="33"/>
      <c r="F397" s="33"/>
      <c r="G397" s="33"/>
      <c r="H397" s="171" t="s">
        <v>25</v>
      </c>
      <c r="I397" s="33"/>
      <c r="J397" s="33"/>
      <c r="K397" s="33"/>
      <c r="L397" s="33"/>
      <c r="M397" s="33"/>
      <c r="N397" s="33"/>
      <c r="O397" s="33"/>
      <c r="P397" s="33"/>
      <c r="Q397" s="33"/>
      <c r="R397" s="33"/>
    </row>
    <row r="398" spans="1:18" ht="12.75">
      <c r="A398" s="273"/>
      <c r="B398" s="33" t="s">
        <v>1774</v>
      </c>
      <c r="C398" s="33"/>
      <c r="D398" s="33"/>
      <c r="E398" s="33"/>
      <c r="F398" s="33"/>
      <c r="G398" s="33"/>
      <c r="H398" s="171" t="s">
        <v>26</v>
      </c>
      <c r="I398" s="33"/>
      <c r="J398" s="33"/>
      <c r="K398" s="33"/>
      <c r="L398" s="33"/>
      <c r="M398" s="33"/>
      <c r="N398" s="33"/>
      <c r="O398" s="33"/>
      <c r="P398" s="33"/>
      <c r="Q398" s="33"/>
      <c r="R398" s="33"/>
    </row>
    <row r="399" spans="1:18" ht="12.75">
      <c r="A399" s="273"/>
      <c r="B399" s="33" t="s">
        <v>1774</v>
      </c>
      <c r="C399" s="33"/>
      <c r="D399" s="33"/>
      <c r="E399" s="33"/>
      <c r="F399" s="33"/>
      <c r="G399" s="33"/>
      <c r="H399" s="171" t="s">
        <v>27</v>
      </c>
      <c r="I399" s="33"/>
      <c r="J399" s="33"/>
      <c r="K399" s="33"/>
      <c r="L399" s="33"/>
      <c r="M399" s="33"/>
      <c r="N399" s="33"/>
      <c r="O399" s="33"/>
      <c r="P399" s="33"/>
      <c r="Q399" s="33"/>
      <c r="R399" s="33"/>
    </row>
    <row r="400" spans="1:18" ht="12.75">
      <c r="A400" s="273"/>
      <c r="B400" s="33" t="s">
        <v>1774</v>
      </c>
      <c r="C400" s="33"/>
      <c r="D400" s="33"/>
      <c r="E400" s="33"/>
      <c r="F400" s="33"/>
      <c r="G400" s="33"/>
      <c r="H400" s="171" t="s">
        <v>28</v>
      </c>
      <c r="I400" s="33"/>
      <c r="J400" s="33"/>
      <c r="K400" s="33"/>
      <c r="L400" s="33"/>
      <c r="M400" s="33"/>
      <c r="N400" s="33"/>
      <c r="O400" s="33"/>
      <c r="P400" s="33"/>
      <c r="Q400" s="33"/>
      <c r="R400" s="33"/>
    </row>
    <row r="401" spans="1:18" ht="12.75">
      <c r="A401" s="273"/>
      <c r="B401" s="33" t="s">
        <v>522</v>
      </c>
      <c r="C401" s="33"/>
      <c r="D401" s="33"/>
      <c r="E401" s="33"/>
      <c r="F401" s="33"/>
      <c r="G401" s="33"/>
      <c r="H401" s="171" t="s">
        <v>29</v>
      </c>
      <c r="I401" s="33"/>
      <c r="J401" s="33"/>
      <c r="K401" s="33"/>
      <c r="L401" s="33"/>
      <c r="M401" s="33"/>
      <c r="N401" s="33"/>
      <c r="O401" s="33"/>
      <c r="P401" s="33"/>
      <c r="Q401" s="33"/>
      <c r="R401" s="33"/>
    </row>
    <row r="402" spans="1:18" ht="12.75">
      <c r="A402" s="273"/>
      <c r="B402" s="33" t="s">
        <v>522</v>
      </c>
      <c r="C402" s="33"/>
      <c r="D402" s="33"/>
      <c r="E402" s="33"/>
      <c r="F402" s="33"/>
      <c r="G402" s="33"/>
      <c r="H402" s="171" t="s">
        <v>30</v>
      </c>
      <c r="I402" s="33"/>
      <c r="J402" s="33"/>
      <c r="K402" s="33"/>
      <c r="L402" s="33"/>
      <c r="M402" s="33"/>
      <c r="N402" s="33"/>
      <c r="O402" s="33"/>
      <c r="P402" s="33"/>
      <c r="Q402" s="33"/>
      <c r="R402" s="33"/>
    </row>
    <row r="403" spans="1:18" ht="12.75">
      <c r="A403" s="273"/>
      <c r="B403" s="33" t="s">
        <v>522</v>
      </c>
      <c r="C403" s="33"/>
      <c r="D403" s="33"/>
      <c r="E403" s="33"/>
      <c r="F403" s="33"/>
      <c r="G403" s="33"/>
      <c r="H403" s="171" t="s">
        <v>34</v>
      </c>
      <c r="I403" s="33"/>
      <c r="J403" s="33"/>
      <c r="K403" s="33"/>
      <c r="L403" s="33"/>
      <c r="M403" s="33"/>
      <c r="N403" s="33"/>
      <c r="O403" s="33"/>
      <c r="P403" s="33"/>
      <c r="Q403" s="33"/>
      <c r="R403" s="33"/>
    </row>
    <row r="404" spans="1:18" ht="12.75">
      <c r="A404" s="273"/>
      <c r="B404" s="33" t="s">
        <v>522</v>
      </c>
      <c r="C404" s="33" t="s">
        <v>41</v>
      </c>
      <c r="D404" s="33" t="s">
        <v>19</v>
      </c>
      <c r="E404" s="33"/>
      <c r="F404" s="33"/>
      <c r="G404" s="33" t="s">
        <v>2084</v>
      </c>
      <c r="H404" s="171" t="s">
        <v>35</v>
      </c>
      <c r="I404" s="33"/>
      <c r="J404" s="33"/>
      <c r="K404" s="33"/>
      <c r="L404" s="33"/>
      <c r="M404" s="33"/>
      <c r="N404" s="33"/>
      <c r="O404" s="33"/>
      <c r="P404" s="33"/>
      <c r="Q404" s="33"/>
      <c r="R404" s="33"/>
    </row>
    <row r="405" spans="1:18" ht="12.75">
      <c r="A405" s="273"/>
      <c r="B405" s="33" t="s">
        <v>78</v>
      </c>
      <c r="C405" s="33"/>
      <c r="D405" s="33"/>
      <c r="E405" s="33"/>
      <c r="F405" s="33"/>
      <c r="G405" s="33"/>
      <c r="H405" s="171" t="s">
        <v>36</v>
      </c>
      <c r="I405" s="33"/>
      <c r="J405" s="33"/>
      <c r="K405" s="33"/>
      <c r="L405" s="33"/>
      <c r="M405" s="33"/>
      <c r="N405" s="33"/>
      <c r="O405" s="33"/>
      <c r="P405" s="33"/>
      <c r="Q405" s="33"/>
      <c r="R405" s="33"/>
    </row>
    <row r="406" spans="1:18" ht="12.75">
      <c r="A406" s="273"/>
      <c r="B406" s="33" t="s">
        <v>78</v>
      </c>
      <c r="C406" s="33"/>
      <c r="D406" s="33"/>
      <c r="E406" s="33"/>
      <c r="F406" s="33"/>
      <c r="G406" s="33"/>
      <c r="H406" s="171" t="s">
        <v>37</v>
      </c>
      <c r="I406" s="33"/>
      <c r="J406" s="33"/>
      <c r="K406" s="33"/>
      <c r="L406" s="33"/>
      <c r="M406" s="33"/>
      <c r="N406" s="33"/>
      <c r="O406" s="33"/>
      <c r="P406" s="33"/>
      <c r="Q406" s="33"/>
      <c r="R406" s="33"/>
    </row>
    <row r="407" spans="1:18" ht="12.75">
      <c r="A407" s="274"/>
      <c r="B407" s="33" t="s">
        <v>78</v>
      </c>
      <c r="C407" s="33"/>
      <c r="D407" s="33"/>
      <c r="E407" s="33"/>
      <c r="F407" s="33"/>
      <c r="G407" s="33"/>
      <c r="H407" s="182" t="s">
        <v>38</v>
      </c>
      <c r="I407" s="33"/>
      <c r="J407" s="33"/>
      <c r="K407" s="33"/>
      <c r="L407" s="33"/>
      <c r="M407" s="33"/>
      <c r="N407" s="33"/>
      <c r="O407" s="33"/>
      <c r="P407" s="33"/>
      <c r="Q407" s="33"/>
      <c r="R407" s="33"/>
    </row>
    <row r="408" spans="1:18" ht="12.75">
      <c r="A408" s="272">
        <v>45565</v>
      </c>
      <c r="B408" s="33" t="s">
        <v>1774</v>
      </c>
      <c r="C408" s="33"/>
      <c r="D408" s="33"/>
      <c r="E408" s="33"/>
      <c r="F408" s="33"/>
      <c r="G408" s="33"/>
      <c r="H408" s="180" t="s">
        <v>17</v>
      </c>
      <c r="I408" s="33"/>
      <c r="J408" s="33"/>
      <c r="K408" s="33"/>
      <c r="L408" s="33"/>
      <c r="M408" s="33"/>
      <c r="N408" s="33"/>
      <c r="O408" s="33"/>
      <c r="P408" s="33"/>
      <c r="Q408" s="33"/>
      <c r="R408" s="33"/>
    </row>
    <row r="409" spans="1:18" ht="12.75">
      <c r="A409" s="273"/>
      <c r="B409" s="33" t="s">
        <v>1774</v>
      </c>
      <c r="C409" s="33"/>
      <c r="D409" s="33"/>
      <c r="E409" s="33"/>
      <c r="F409" s="33"/>
      <c r="G409" s="33"/>
      <c r="H409" s="171" t="s">
        <v>22</v>
      </c>
      <c r="I409" s="33"/>
      <c r="J409" s="33"/>
      <c r="K409" s="33"/>
      <c r="L409" s="33"/>
      <c r="M409" s="33"/>
      <c r="N409" s="33"/>
      <c r="O409" s="33"/>
      <c r="P409" s="33"/>
      <c r="Q409" s="33"/>
      <c r="R409" s="33"/>
    </row>
    <row r="410" spans="1:18" ht="12.75">
      <c r="A410" s="273"/>
      <c r="B410" s="33" t="s">
        <v>1774</v>
      </c>
      <c r="C410" s="33"/>
      <c r="D410" s="33"/>
      <c r="E410" s="33"/>
      <c r="F410" s="33"/>
      <c r="G410" s="33"/>
      <c r="H410" s="171" t="s">
        <v>24</v>
      </c>
      <c r="I410" s="33"/>
      <c r="J410" s="33"/>
      <c r="K410" s="33"/>
      <c r="L410" s="33"/>
      <c r="M410" s="33"/>
      <c r="N410" s="33"/>
      <c r="O410" s="33"/>
      <c r="P410" s="33"/>
      <c r="Q410" s="33"/>
      <c r="R410" s="33"/>
    </row>
    <row r="411" spans="1:18" ht="12.75">
      <c r="A411" s="273"/>
      <c r="B411" s="33" t="s">
        <v>1774</v>
      </c>
      <c r="C411" s="33"/>
      <c r="D411" s="33"/>
      <c r="E411" s="33"/>
      <c r="F411" s="33"/>
      <c r="G411" s="33"/>
      <c r="H411" s="171" t="s">
        <v>25</v>
      </c>
      <c r="I411" s="33"/>
      <c r="J411" s="33"/>
      <c r="K411" s="33"/>
      <c r="L411" s="33"/>
      <c r="M411" s="33"/>
      <c r="N411" s="33"/>
      <c r="O411" s="33"/>
      <c r="P411" s="33"/>
      <c r="Q411" s="33"/>
      <c r="R411" s="33"/>
    </row>
    <row r="412" spans="1:18" ht="12.75">
      <c r="A412" s="273"/>
      <c r="B412" s="33" t="s">
        <v>1774</v>
      </c>
      <c r="C412" s="33"/>
      <c r="D412" s="33"/>
      <c r="E412" s="33"/>
      <c r="F412" s="33"/>
      <c r="G412" s="33"/>
      <c r="H412" s="171" t="s">
        <v>26</v>
      </c>
      <c r="I412" s="33"/>
      <c r="J412" s="33"/>
      <c r="K412" s="33"/>
      <c r="L412" s="33"/>
      <c r="M412" s="33"/>
      <c r="N412" s="33"/>
      <c r="O412" s="33"/>
      <c r="P412" s="33"/>
      <c r="Q412" s="33"/>
      <c r="R412" s="33"/>
    </row>
    <row r="413" spans="1:18" ht="12.75">
      <c r="A413" s="273"/>
      <c r="B413" s="33" t="s">
        <v>522</v>
      </c>
      <c r="C413" s="33" t="s">
        <v>224</v>
      </c>
      <c r="D413" s="33" t="s">
        <v>19</v>
      </c>
      <c r="E413" s="33"/>
      <c r="F413" s="33"/>
      <c r="G413" s="33" t="s">
        <v>2085</v>
      </c>
      <c r="H413" s="171" t="s">
        <v>27</v>
      </c>
      <c r="I413" s="33"/>
      <c r="J413" s="33"/>
      <c r="K413" s="33"/>
      <c r="L413" s="33"/>
      <c r="M413" s="33"/>
      <c r="N413" s="33"/>
      <c r="O413" s="33"/>
      <c r="P413" s="33"/>
      <c r="Q413" s="33"/>
      <c r="R413" s="33"/>
    </row>
    <row r="414" spans="1:18" ht="12.75">
      <c r="A414" s="273"/>
      <c r="B414" s="33" t="s">
        <v>522</v>
      </c>
      <c r="C414" s="33"/>
      <c r="D414" s="33"/>
      <c r="E414" s="33"/>
      <c r="F414" s="33"/>
      <c r="G414" s="33"/>
      <c r="H414" s="171" t="s">
        <v>28</v>
      </c>
      <c r="I414" s="33"/>
      <c r="J414" s="33"/>
      <c r="K414" s="33"/>
      <c r="L414" s="33"/>
      <c r="M414" s="33"/>
      <c r="N414" s="33"/>
      <c r="O414" s="33"/>
      <c r="P414" s="33"/>
      <c r="Q414" s="33"/>
      <c r="R414" s="33"/>
    </row>
    <row r="415" spans="1:18" ht="12.75">
      <c r="A415" s="273"/>
      <c r="B415" s="33" t="s">
        <v>522</v>
      </c>
      <c r="C415" s="33" t="s">
        <v>41</v>
      </c>
      <c r="D415" s="33" t="s">
        <v>19</v>
      </c>
      <c r="E415" s="33"/>
      <c r="F415" s="33"/>
      <c r="G415" s="33" t="s">
        <v>2086</v>
      </c>
      <c r="H415" s="171" t="s">
        <v>29</v>
      </c>
      <c r="I415" s="33"/>
      <c r="J415" s="33"/>
      <c r="K415" s="33"/>
      <c r="L415" s="33"/>
      <c r="M415" s="33"/>
      <c r="N415" s="33"/>
      <c r="O415" s="33"/>
      <c r="P415" s="33"/>
      <c r="Q415" s="33"/>
      <c r="R415" s="33"/>
    </row>
    <row r="416" spans="1:18" ht="12.75">
      <c r="A416" s="273"/>
      <c r="B416" s="33" t="s">
        <v>522</v>
      </c>
      <c r="C416" s="33"/>
      <c r="D416" s="33"/>
      <c r="E416" s="33"/>
      <c r="F416" s="33"/>
      <c r="G416" s="33"/>
      <c r="H416" s="171" t="s">
        <v>30</v>
      </c>
      <c r="I416" s="33"/>
      <c r="J416" s="33"/>
      <c r="K416" s="33"/>
      <c r="L416" s="33"/>
      <c r="M416" s="33"/>
      <c r="N416" s="33"/>
      <c r="O416" s="33"/>
      <c r="P416" s="33"/>
      <c r="Q416" s="33"/>
      <c r="R416" s="33"/>
    </row>
    <row r="417" spans="1:18" ht="12.75">
      <c r="A417" s="273"/>
      <c r="B417" s="33" t="s">
        <v>522</v>
      </c>
      <c r="C417" s="33"/>
      <c r="D417" s="33"/>
      <c r="E417" s="33"/>
      <c r="F417" s="33"/>
      <c r="G417" s="33"/>
      <c r="H417" s="171" t="s">
        <v>34</v>
      </c>
      <c r="I417" s="33"/>
      <c r="J417" s="33"/>
      <c r="K417" s="33"/>
      <c r="L417" s="33"/>
      <c r="M417" s="33"/>
      <c r="N417" s="33"/>
      <c r="O417" s="33"/>
      <c r="P417" s="33"/>
      <c r="Q417" s="33"/>
      <c r="R417" s="33"/>
    </row>
    <row r="418" spans="1:18" ht="12.75">
      <c r="A418" s="273"/>
      <c r="B418" s="33" t="s">
        <v>78</v>
      </c>
      <c r="C418" s="33"/>
      <c r="D418" s="33"/>
      <c r="E418" s="33"/>
      <c r="F418" s="33"/>
      <c r="G418" s="33"/>
      <c r="H418" s="171" t="s">
        <v>35</v>
      </c>
      <c r="I418" s="33"/>
      <c r="J418" s="33"/>
      <c r="K418" s="33"/>
      <c r="L418" s="33"/>
      <c r="M418" s="33"/>
      <c r="N418" s="33"/>
      <c r="O418" s="33"/>
      <c r="P418" s="33"/>
      <c r="Q418" s="33"/>
      <c r="R418" s="33"/>
    </row>
    <row r="419" spans="1:18" ht="12.75">
      <c r="A419" s="273"/>
      <c r="B419" s="33" t="s">
        <v>78</v>
      </c>
      <c r="C419" s="33"/>
      <c r="D419" s="33"/>
      <c r="E419" s="33"/>
      <c r="F419" s="33"/>
      <c r="G419" s="33"/>
      <c r="H419" s="171" t="s">
        <v>36</v>
      </c>
      <c r="I419" s="33"/>
      <c r="J419" s="33"/>
      <c r="K419" s="33"/>
      <c r="L419" s="33"/>
      <c r="M419" s="33"/>
      <c r="N419" s="33"/>
      <c r="O419" s="33"/>
      <c r="P419" s="33"/>
      <c r="Q419" s="33"/>
      <c r="R419" s="33"/>
    </row>
    <row r="420" spans="1:18" ht="16.5" customHeight="1">
      <c r="A420" s="273"/>
      <c r="B420" s="33" t="s">
        <v>78</v>
      </c>
      <c r="C420" s="33"/>
      <c r="D420" s="33"/>
      <c r="E420" s="33"/>
      <c r="F420" s="33"/>
      <c r="G420" s="33"/>
      <c r="H420" s="171" t="s">
        <v>37</v>
      </c>
      <c r="I420" s="33"/>
      <c r="J420" s="33"/>
      <c r="K420" s="33"/>
      <c r="L420" s="33"/>
      <c r="M420" s="33"/>
      <c r="N420" s="33"/>
      <c r="O420" s="33"/>
      <c r="P420" s="33"/>
      <c r="Q420" s="33"/>
      <c r="R420" s="33"/>
    </row>
    <row r="421" spans="1:18" ht="18" customHeight="1">
      <c r="A421" s="274"/>
      <c r="B421" s="33" t="s">
        <v>78</v>
      </c>
      <c r="C421" s="33" t="s">
        <v>41</v>
      </c>
      <c r="D421" s="33" t="s">
        <v>19</v>
      </c>
      <c r="E421" s="33" t="s">
        <v>2087</v>
      </c>
      <c r="F421" s="33"/>
      <c r="G421" s="160" t="s">
        <v>2088</v>
      </c>
      <c r="H421" s="183" t="s">
        <v>38</v>
      </c>
      <c r="I421" s="33"/>
      <c r="J421" s="33"/>
      <c r="K421" s="33"/>
      <c r="L421" s="33"/>
      <c r="M421" s="33"/>
      <c r="N421" s="33"/>
      <c r="O421" s="33"/>
      <c r="P421" s="33"/>
      <c r="Q421" s="33"/>
      <c r="R421" s="33"/>
    </row>
  </sheetData>
  <autoFilter ref="A1:AA421" xr:uid="{00000000-0009-0000-0000-00001E000000}"/>
  <customSheetViews>
    <customSheetView guid="{EE409CCF-41C7-4BE1-8A6A-F342F255A85B}" filter="1" showAutoFilter="1">
      <pageMargins left="0.7" right="0.7" top="0.75" bottom="0.75" header="0.3" footer="0.3"/>
      <autoFilter ref="A1:AA421" xr:uid="{D7B5A44B-AB12-4750-B344-C595D5B0721A}"/>
    </customSheetView>
  </customSheetViews>
  <mergeCells count="31">
    <mergeCell ref="A380:A393"/>
    <mergeCell ref="A394:A407"/>
    <mergeCell ref="A408:A421"/>
    <mergeCell ref="A212:A225"/>
    <mergeCell ref="A226:A239"/>
    <mergeCell ref="A240:A253"/>
    <mergeCell ref="A254:A267"/>
    <mergeCell ref="A268:A281"/>
    <mergeCell ref="A282:A295"/>
    <mergeCell ref="A296:A309"/>
    <mergeCell ref="A310:A323"/>
    <mergeCell ref="A324:A337"/>
    <mergeCell ref="A338:A351"/>
    <mergeCell ref="A352:A365"/>
    <mergeCell ref="A366:A379"/>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32" r:id="rId1" xr:uid="{00000000-0004-0000-1E00-000000000000}"/>
    <hyperlink ref="G32" r:id="rId2" xr:uid="{00000000-0004-0000-1E00-000001000000}"/>
    <hyperlink ref="F83" r:id="rId3" xr:uid="{00000000-0004-0000-1E00-000002000000}"/>
    <hyperlink ref="F115" r:id="rId4" xr:uid="{00000000-0004-0000-1E00-000003000000}"/>
    <hyperlink ref="G115" r:id="rId5" xr:uid="{00000000-0004-0000-1E00-000004000000}"/>
    <hyperlink ref="F117" r:id="rId6" xr:uid="{00000000-0004-0000-1E00-000005000000}"/>
    <hyperlink ref="G159" r:id="rId7" xr:uid="{00000000-0004-0000-1E00-000006000000}"/>
    <hyperlink ref="G190" r:id="rId8" xr:uid="{00000000-0004-0000-1E00-000007000000}"/>
    <hyperlink ref="G212" r:id="rId9" xr:uid="{00000000-0004-0000-1E00-000008000000}"/>
    <hyperlink ref="G234" r:id="rId10" xr:uid="{00000000-0004-0000-1E00-000009000000}"/>
    <hyperlink ref="G244" r:id="rId11" xr:uid="{00000000-0004-0000-1E00-00000A000000}"/>
    <hyperlink ref="G247" r:id="rId12" xr:uid="{00000000-0004-0000-1E00-00000B000000}"/>
    <hyperlink ref="G335" r:id="rId13" xr:uid="{00000000-0004-0000-1E00-00000C000000}"/>
    <hyperlink ref="G345" r:id="rId14" xr:uid="{00000000-0004-0000-1E00-00000D000000}"/>
    <hyperlink ref="G378" r:id="rId15" xr:uid="{00000000-0004-0000-1E00-00000E000000}"/>
    <hyperlink ref="G421" r:id="rId16" xr:uid="{00000000-0004-0000-1E00-00000F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00000000-0002-0000-1E00-000000000000}">
          <x14:formula1>
            <xm:f>'Служебный лист'!$B$2:$B$1000</xm:f>
          </x14:formula1>
          <xm:sqref>C2:C421</xm:sqref>
        </x14:dataValidation>
        <x14:dataValidation type="list" allowBlank="1" showErrorMessage="1" xr:uid="{00000000-0002-0000-1E00-000001000000}">
          <x14:formula1>
            <xm:f>'Служебный лист'!$A$2:$A$1000</xm:f>
          </x14:formula1>
          <xm:sqref>B93 B162 B165</xm:sqref>
        </x14:dataValidation>
        <x14:dataValidation type="list" allowBlank="1" showErrorMessage="1" xr:uid="{00000000-0002-0000-1E00-000002000000}">
          <x14:formula1>
            <xm:f>'Служебный лист 2'!$A$2:$A$4</xm:f>
          </x14:formula1>
          <xm:sqref>B2:B92 B94:B161 B163:B164 B166:B421</xm:sqref>
        </x14:dataValidation>
        <x14:dataValidation type="list" allowBlank="1" showErrorMessage="1" xr:uid="{00000000-0002-0000-1E00-000003000000}">
          <x14:formula1>
            <xm:f>'Служебный лист'!$C$2:$C$1000</xm:f>
          </x14:formula1>
          <xm:sqref>D2:D421</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AA435"/>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15" customWidth="1"/>
    <col min="4" max="4" width="17.42578125" customWidth="1"/>
    <col min="5" max="5" width="17.7109375" customWidth="1"/>
    <col min="6" max="6" width="19.28515625" customWidth="1"/>
    <col min="7" max="7" width="30.7109375" customWidth="1"/>
    <col min="8" max="8" width="9.85546875" customWidth="1"/>
  </cols>
  <sheetData>
    <row r="1" spans="1:27" ht="38.25">
      <c r="A1" s="153" t="s">
        <v>7</v>
      </c>
      <c r="B1" s="153" t="s">
        <v>8</v>
      </c>
      <c r="C1" s="153" t="s">
        <v>4</v>
      </c>
      <c r="D1" s="153" t="s">
        <v>9</v>
      </c>
      <c r="E1" s="153" t="s">
        <v>10</v>
      </c>
      <c r="F1" s="153" t="s">
        <v>11</v>
      </c>
      <c r="G1" s="153" t="s">
        <v>12</v>
      </c>
      <c r="H1" s="153" t="s">
        <v>13</v>
      </c>
      <c r="I1" s="154" t="s">
        <v>328</v>
      </c>
      <c r="J1" s="154" t="s">
        <v>329</v>
      </c>
      <c r="K1" s="154" t="s">
        <v>330</v>
      </c>
      <c r="L1" s="154" t="s">
        <v>331</v>
      </c>
      <c r="M1" s="154" t="s">
        <v>332</v>
      </c>
      <c r="N1" s="154" t="s">
        <v>333</v>
      </c>
      <c r="O1" s="154" t="s">
        <v>334</v>
      </c>
      <c r="P1" s="154" t="s">
        <v>335</v>
      </c>
      <c r="Q1" s="154" t="s">
        <v>336</v>
      </c>
      <c r="R1" s="8"/>
      <c r="S1" s="8"/>
      <c r="T1" s="8"/>
      <c r="U1" s="8"/>
      <c r="V1" s="8"/>
      <c r="W1" s="8"/>
      <c r="X1" s="8"/>
      <c r="Y1" s="8"/>
      <c r="Z1" s="8"/>
      <c r="AA1" s="8"/>
    </row>
    <row r="2" spans="1:27" ht="12.75">
      <c r="A2" s="272">
        <v>45505</v>
      </c>
      <c r="B2" s="33" t="s">
        <v>78</v>
      </c>
      <c r="C2" s="33"/>
      <c r="D2" s="33"/>
      <c r="E2" s="33"/>
      <c r="F2" s="33"/>
      <c r="G2" s="33"/>
      <c r="H2" s="155" t="s">
        <v>17</v>
      </c>
      <c r="I2" s="33"/>
      <c r="J2" s="33"/>
      <c r="K2" s="33"/>
      <c r="L2" s="33"/>
      <c r="M2" s="33"/>
      <c r="N2" s="191"/>
      <c r="O2" s="33"/>
      <c r="P2" s="84"/>
      <c r="Q2" s="33"/>
    </row>
    <row r="3" spans="1:27" ht="12.75">
      <c r="A3" s="273"/>
      <c r="B3" s="33" t="s">
        <v>78</v>
      </c>
      <c r="C3" s="33"/>
      <c r="D3" s="33"/>
      <c r="E3" s="33"/>
      <c r="F3" s="33"/>
      <c r="G3" s="33"/>
      <c r="H3" s="33" t="s">
        <v>22</v>
      </c>
      <c r="I3" s="33"/>
      <c r="J3" s="33"/>
      <c r="K3" s="33"/>
      <c r="L3" s="33"/>
      <c r="M3" s="33"/>
      <c r="N3" s="191"/>
      <c r="O3" s="33"/>
      <c r="P3" s="156"/>
      <c r="Q3" s="33"/>
    </row>
    <row r="4" spans="1:27" ht="21.75" customHeight="1">
      <c r="A4" s="273"/>
      <c r="B4" s="33" t="s">
        <v>78</v>
      </c>
      <c r="C4" s="33" t="s">
        <v>41</v>
      </c>
      <c r="D4" s="33" t="s">
        <v>19</v>
      </c>
      <c r="E4" s="33"/>
      <c r="F4" s="33"/>
      <c r="G4" s="33" t="s">
        <v>2089</v>
      </c>
      <c r="H4" s="33" t="s">
        <v>24</v>
      </c>
      <c r="I4" s="33"/>
      <c r="J4" s="33"/>
      <c r="K4" s="33"/>
      <c r="L4" s="33"/>
      <c r="M4" s="33"/>
      <c r="N4" s="191"/>
      <c r="O4" s="33"/>
      <c r="P4" s="156"/>
      <c r="Q4" s="33"/>
    </row>
    <row r="5" spans="1:27" ht="12.75">
      <c r="A5" s="273"/>
      <c r="B5" s="33" t="s">
        <v>78</v>
      </c>
      <c r="C5" s="33"/>
      <c r="D5" s="33"/>
      <c r="E5" s="33"/>
      <c r="F5" s="33"/>
      <c r="G5" s="33"/>
      <c r="H5" s="33" t="s">
        <v>25</v>
      </c>
      <c r="I5" s="33"/>
      <c r="J5" s="33"/>
      <c r="K5" s="33"/>
      <c r="L5" s="33"/>
      <c r="M5" s="33"/>
      <c r="N5" s="191"/>
      <c r="O5" s="33"/>
      <c r="P5" s="156"/>
      <c r="Q5" s="33"/>
    </row>
    <row r="6" spans="1:27" ht="12.75">
      <c r="A6" s="273"/>
      <c r="B6" s="33" t="s">
        <v>78</v>
      </c>
      <c r="C6" s="33"/>
      <c r="D6" s="33"/>
      <c r="E6" s="33"/>
      <c r="F6" s="33"/>
      <c r="G6" s="33"/>
      <c r="H6" s="33" t="s">
        <v>26</v>
      </c>
      <c r="I6" s="33"/>
      <c r="J6" s="33"/>
      <c r="K6" s="33"/>
      <c r="L6" s="33"/>
      <c r="M6" s="33"/>
      <c r="N6" s="191"/>
      <c r="O6" s="33"/>
      <c r="P6" s="156"/>
      <c r="Q6" s="33"/>
    </row>
    <row r="7" spans="1:27" ht="12.75">
      <c r="A7" s="273"/>
      <c r="B7" s="33" t="s">
        <v>78</v>
      </c>
      <c r="C7" s="33"/>
      <c r="D7" s="33"/>
      <c r="E7" s="33"/>
      <c r="F7" s="33"/>
      <c r="G7" s="33"/>
      <c r="H7" s="33" t="s">
        <v>27</v>
      </c>
      <c r="I7" s="33"/>
      <c r="J7" s="33"/>
      <c r="K7" s="33"/>
      <c r="L7" s="33"/>
      <c r="M7" s="33"/>
      <c r="N7" s="191"/>
      <c r="O7" s="33"/>
      <c r="P7" s="156"/>
      <c r="Q7" s="33"/>
    </row>
    <row r="8" spans="1:27" ht="12.75">
      <c r="A8" s="273"/>
      <c r="B8" s="33" t="s">
        <v>522</v>
      </c>
      <c r="C8" s="33" t="s">
        <v>41</v>
      </c>
      <c r="D8" s="33" t="s">
        <v>19</v>
      </c>
      <c r="E8" s="33"/>
      <c r="F8" s="33"/>
      <c r="G8" s="33" t="s">
        <v>2090</v>
      </c>
      <c r="H8" s="33" t="s">
        <v>28</v>
      </c>
      <c r="I8" s="33"/>
      <c r="J8" s="33"/>
      <c r="K8" s="33"/>
      <c r="L8" s="33"/>
      <c r="M8" s="33"/>
      <c r="N8" s="191"/>
      <c r="O8" s="33"/>
      <c r="P8" s="156"/>
      <c r="Q8" s="33"/>
    </row>
    <row r="9" spans="1:27" ht="14.25">
      <c r="A9" s="273"/>
      <c r="B9" s="157" t="s">
        <v>522</v>
      </c>
      <c r="C9" s="33"/>
      <c r="D9" s="157"/>
      <c r="E9" s="157"/>
      <c r="F9" s="33"/>
      <c r="G9" s="33"/>
      <c r="H9" s="33" t="s">
        <v>29</v>
      </c>
      <c r="I9" s="33"/>
      <c r="J9" s="33"/>
      <c r="K9" s="33"/>
      <c r="L9" s="33"/>
      <c r="M9" s="33"/>
      <c r="N9" s="191"/>
      <c r="O9" s="33"/>
      <c r="P9" s="156"/>
      <c r="Q9" s="33"/>
    </row>
    <row r="10" spans="1:27" ht="12.75">
      <c r="A10" s="273"/>
      <c r="B10" s="33" t="s">
        <v>522</v>
      </c>
      <c r="C10" s="33"/>
      <c r="D10" s="33"/>
      <c r="F10" s="33"/>
      <c r="G10" s="119"/>
      <c r="H10" s="33" t="s">
        <v>30</v>
      </c>
      <c r="I10" s="33"/>
      <c r="J10" s="33"/>
      <c r="K10" s="33"/>
      <c r="L10" s="33"/>
      <c r="M10" s="33"/>
      <c r="N10" s="191"/>
      <c r="O10" s="33"/>
      <c r="P10" s="156"/>
      <c r="Q10" s="33"/>
    </row>
    <row r="11" spans="1:27" ht="12.75">
      <c r="A11" s="273"/>
      <c r="B11" s="33" t="s">
        <v>522</v>
      </c>
      <c r="C11" s="33"/>
      <c r="D11" s="33"/>
      <c r="E11" s="33"/>
      <c r="F11" s="33"/>
      <c r="G11" s="33"/>
      <c r="H11" s="158" t="s">
        <v>34</v>
      </c>
      <c r="I11" s="33"/>
      <c r="J11" s="33"/>
      <c r="K11" s="33"/>
      <c r="L11" s="33"/>
      <c r="M11" s="33"/>
      <c r="N11" s="191"/>
      <c r="O11" s="33"/>
      <c r="P11" s="156"/>
      <c r="Q11" s="33"/>
    </row>
    <row r="12" spans="1:27" ht="12.75">
      <c r="A12" s="273"/>
      <c r="B12" s="33" t="s">
        <v>522</v>
      </c>
      <c r="C12" s="33"/>
      <c r="D12" s="33"/>
      <c r="E12" s="33"/>
      <c r="F12" s="33"/>
      <c r="G12" s="33"/>
      <c r="H12" s="159" t="s">
        <v>35</v>
      </c>
      <c r="I12" s="33"/>
      <c r="J12" s="33"/>
      <c r="K12" s="33"/>
      <c r="L12" s="33"/>
      <c r="M12" s="33"/>
      <c r="N12" s="191"/>
      <c r="O12" s="33"/>
      <c r="P12" s="156"/>
      <c r="Q12" s="33"/>
    </row>
    <row r="13" spans="1:27" ht="12.75">
      <c r="A13" s="273"/>
      <c r="B13" s="33" t="s">
        <v>78</v>
      </c>
      <c r="C13" s="33"/>
      <c r="D13" s="33"/>
      <c r="E13" s="33"/>
      <c r="F13" s="33"/>
      <c r="G13" s="33"/>
      <c r="H13" s="159" t="s">
        <v>36</v>
      </c>
      <c r="I13" s="33"/>
      <c r="J13" s="33"/>
      <c r="K13" s="33"/>
      <c r="L13" s="33"/>
      <c r="M13" s="33"/>
      <c r="N13" s="191"/>
      <c r="O13" s="33"/>
      <c r="P13" s="156"/>
      <c r="Q13" s="33"/>
    </row>
    <row r="14" spans="1:27" ht="12.75">
      <c r="A14" s="273"/>
      <c r="B14" s="33" t="s">
        <v>78</v>
      </c>
      <c r="C14" s="33"/>
      <c r="D14" s="33"/>
      <c r="E14" s="33"/>
      <c r="F14" s="33"/>
      <c r="G14" s="33"/>
      <c r="H14" s="159" t="s">
        <v>37</v>
      </c>
      <c r="I14" s="33"/>
      <c r="J14" s="33"/>
      <c r="K14" s="33"/>
      <c r="L14" s="33"/>
      <c r="M14" s="33"/>
      <c r="N14" s="191"/>
      <c r="O14" s="33"/>
      <c r="P14" s="156"/>
      <c r="Q14" s="33"/>
    </row>
    <row r="15" spans="1:27" ht="12.75">
      <c r="A15" s="274"/>
      <c r="B15" s="33" t="s">
        <v>78</v>
      </c>
      <c r="C15" s="33"/>
      <c r="D15" s="33"/>
      <c r="E15" s="33"/>
      <c r="F15" s="33"/>
      <c r="G15" s="33"/>
      <c r="H15" s="159" t="s">
        <v>38</v>
      </c>
      <c r="I15" s="33"/>
      <c r="J15" s="33"/>
      <c r="K15" s="33"/>
      <c r="L15" s="33"/>
      <c r="M15" s="33"/>
      <c r="N15" s="191"/>
      <c r="O15" s="33"/>
      <c r="P15" s="156"/>
      <c r="Q15" s="33"/>
    </row>
    <row r="16" spans="1:27" ht="12.75">
      <c r="A16" s="272">
        <v>45506</v>
      </c>
      <c r="B16" s="33" t="s">
        <v>522</v>
      </c>
      <c r="C16" s="33"/>
      <c r="D16" s="33"/>
      <c r="E16" s="33"/>
      <c r="F16" s="33"/>
      <c r="G16" s="33"/>
      <c r="H16" s="155" t="s">
        <v>17</v>
      </c>
      <c r="I16" s="33"/>
      <c r="J16" s="33"/>
      <c r="K16" s="33"/>
      <c r="L16" s="33"/>
      <c r="M16" s="33"/>
      <c r="N16" s="192"/>
      <c r="O16" s="33"/>
      <c r="P16" s="156"/>
      <c r="Q16" s="33"/>
    </row>
    <row r="17" spans="1:17" ht="12.75">
      <c r="A17" s="273"/>
      <c r="B17" s="33" t="s">
        <v>522</v>
      </c>
      <c r="C17" s="33"/>
      <c r="D17" s="33"/>
      <c r="E17" s="33"/>
      <c r="F17" s="33"/>
      <c r="G17" s="33"/>
      <c r="H17" s="33" t="s">
        <v>22</v>
      </c>
      <c r="I17" s="33"/>
      <c r="J17" s="33"/>
      <c r="K17" s="33"/>
      <c r="L17" s="33"/>
      <c r="M17" s="33"/>
      <c r="N17" s="192"/>
      <c r="O17" s="33"/>
      <c r="P17" s="156"/>
      <c r="Q17" s="33"/>
    </row>
    <row r="18" spans="1:17" ht="19.5" customHeight="1">
      <c r="A18" s="273"/>
      <c r="B18" s="33" t="s">
        <v>522</v>
      </c>
      <c r="C18" s="33"/>
      <c r="D18" s="33"/>
      <c r="E18" s="33"/>
      <c r="F18" s="33"/>
      <c r="G18" s="33"/>
      <c r="H18" s="33" t="s">
        <v>24</v>
      </c>
      <c r="I18" s="33"/>
      <c r="J18" s="33"/>
      <c r="K18" s="33"/>
      <c r="L18" s="33"/>
      <c r="M18" s="33"/>
      <c r="N18" s="192"/>
      <c r="O18" s="33"/>
      <c r="P18" s="156"/>
      <c r="Q18" s="33"/>
    </row>
    <row r="19" spans="1:17" ht="12.75">
      <c r="A19" s="273"/>
      <c r="B19" s="33" t="s">
        <v>522</v>
      </c>
      <c r="C19" s="33" t="s">
        <v>102</v>
      </c>
      <c r="D19" s="33" t="s">
        <v>19</v>
      </c>
      <c r="E19" s="33"/>
      <c r="F19" s="33"/>
      <c r="G19" s="33" t="s">
        <v>2091</v>
      </c>
      <c r="H19" s="33" t="s">
        <v>25</v>
      </c>
      <c r="I19" s="33"/>
      <c r="J19" s="33"/>
      <c r="K19" s="33"/>
      <c r="L19" s="33"/>
      <c r="M19" s="33"/>
      <c r="N19" s="192"/>
      <c r="O19" s="33"/>
      <c r="P19" s="156"/>
      <c r="Q19" s="33"/>
    </row>
    <row r="20" spans="1:17" ht="12.75">
      <c r="A20" s="273"/>
      <c r="B20" s="33" t="s">
        <v>522</v>
      </c>
      <c r="C20" s="33"/>
      <c r="D20" s="33"/>
      <c r="E20" s="33"/>
      <c r="F20" s="33"/>
      <c r="G20" s="33"/>
      <c r="H20" s="33" t="s">
        <v>26</v>
      </c>
      <c r="I20" s="33"/>
      <c r="J20" s="33"/>
      <c r="K20" s="33"/>
      <c r="L20" s="33"/>
      <c r="M20" s="33"/>
      <c r="N20" s="192"/>
      <c r="O20" s="33"/>
      <c r="P20" s="156"/>
      <c r="Q20" s="33"/>
    </row>
    <row r="21" spans="1:17" ht="12.75">
      <c r="A21" s="273"/>
      <c r="B21" s="33" t="s">
        <v>522</v>
      </c>
      <c r="C21" s="33"/>
      <c r="D21" s="33"/>
      <c r="G21" s="33"/>
      <c r="H21" s="33" t="s">
        <v>27</v>
      </c>
      <c r="I21" s="33"/>
      <c r="J21" s="33"/>
      <c r="K21" s="33"/>
      <c r="L21" s="33"/>
      <c r="M21" s="33"/>
      <c r="N21" s="192"/>
      <c r="O21" s="33"/>
      <c r="P21" s="156"/>
      <c r="Q21" s="33"/>
    </row>
    <row r="22" spans="1:17" ht="12.75">
      <c r="A22" s="273"/>
      <c r="B22" s="33" t="s">
        <v>522</v>
      </c>
      <c r="C22" s="33"/>
      <c r="D22" s="33"/>
      <c r="E22" s="33"/>
      <c r="F22" s="33"/>
      <c r="G22" s="33"/>
      <c r="H22" s="33" t="s">
        <v>28</v>
      </c>
      <c r="I22" s="33"/>
      <c r="J22" s="33"/>
      <c r="K22" s="33"/>
      <c r="L22" s="33"/>
      <c r="M22" s="33"/>
      <c r="N22" s="192"/>
      <c r="O22" s="33"/>
      <c r="P22" s="156"/>
      <c r="Q22" s="33"/>
    </row>
    <row r="23" spans="1:17" ht="12.75">
      <c r="A23" s="273"/>
      <c r="B23" s="33" t="s">
        <v>522</v>
      </c>
      <c r="C23" s="33" t="s">
        <v>41</v>
      </c>
      <c r="D23" s="33" t="s">
        <v>19</v>
      </c>
      <c r="E23" s="33"/>
      <c r="F23" s="33"/>
      <c r="G23" s="33" t="s">
        <v>2092</v>
      </c>
      <c r="H23" s="33" t="s">
        <v>29</v>
      </c>
      <c r="I23" s="33"/>
      <c r="J23" s="33"/>
      <c r="K23" s="33"/>
      <c r="L23" s="33"/>
      <c r="M23" s="33"/>
      <c r="N23" s="192"/>
      <c r="O23" s="33"/>
      <c r="P23" s="156"/>
      <c r="Q23" s="33"/>
    </row>
    <row r="24" spans="1:17" ht="12.75">
      <c r="A24" s="273"/>
      <c r="B24" s="33" t="s">
        <v>522</v>
      </c>
      <c r="C24" s="33" t="s">
        <v>41</v>
      </c>
      <c r="D24" s="33" t="s">
        <v>19</v>
      </c>
      <c r="E24" s="33"/>
      <c r="F24" s="33"/>
      <c r="G24" s="33" t="s">
        <v>2093</v>
      </c>
      <c r="H24" s="33" t="s">
        <v>30</v>
      </c>
      <c r="I24" s="33"/>
      <c r="J24" s="33"/>
      <c r="K24" s="33"/>
      <c r="L24" s="33"/>
      <c r="M24" s="33"/>
      <c r="N24" s="192"/>
      <c r="O24" s="33"/>
      <c r="P24" s="156"/>
      <c r="Q24" s="33"/>
    </row>
    <row r="25" spans="1:17" ht="12.75">
      <c r="A25" s="273"/>
      <c r="B25" s="33" t="s">
        <v>522</v>
      </c>
      <c r="C25" s="33" t="s">
        <v>102</v>
      </c>
      <c r="D25" s="33" t="s">
        <v>19</v>
      </c>
      <c r="E25" s="33"/>
      <c r="F25" s="33"/>
      <c r="G25" s="33" t="s">
        <v>2094</v>
      </c>
      <c r="H25" s="158" t="s">
        <v>34</v>
      </c>
      <c r="I25" s="33"/>
      <c r="J25" s="33"/>
      <c r="K25" s="33"/>
      <c r="L25" s="33"/>
      <c r="M25" s="33"/>
      <c r="N25" s="192"/>
      <c r="O25" s="33"/>
      <c r="P25" s="156"/>
      <c r="Q25" s="33"/>
    </row>
    <row r="26" spans="1:17" ht="12.75">
      <c r="A26" s="273"/>
      <c r="B26" s="33" t="s">
        <v>522</v>
      </c>
      <c r="C26" s="33" t="s">
        <v>102</v>
      </c>
      <c r="D26" s="33" t="s">
        <v>19</v>
      </c>
      <c r="E26" s="33"/>
      <c r="F26" s="33"/>
      <c r="G26" s="160" t="s">
        <v>2095</v>
      </c>
      <c r="H26" s="159" t="s">
        <v>35</v>
      </c>
      <c r="I26" s="33"/>
      <c r="J26" s="33"/>
      <c r="K26" s="33"/>
      <c r="L26" s="33"/>
      <c r="M26" s="33"/>
      <c r="N26" s="192"/>
      <c r="O26" s="33"/>
      <c r="P26" s="156"/>
      <c r="Q26" s="33"/>
    </row>
    <row r="27" spans="1:17" ht="12.75">
      <c r="A27" s="273"/>
      <c r="B27" s="33" t="s">
        <v>78</v>
      </c>
      <c r="C27" s="33"/>
      <c r="D27" s="33"/>
      <c r="E27" s="33"/>
      <c r="F27" s="33"/>
      <c r="G27" s="33"/>
      <c r="H27" s="159" t="s">
        <v>36</v>
      </c>
      <c r="I27" s="33"/>
      <c r="J27" s="33"/>
      <c r="K27" s="33"/>
      <c r="L27" s="33"/>
      <c r="M27" s="33"/>
      <c r="N27" s="191"/>
      <c r="O27" s="33"/>
      <c r="P27" s="156"/>
      <c r="Q27" s="33"/>
    </row>
    <row r="28" spans="1:17" ht="12.75">
      <c r="A28" s="273"/>
      <c r="B28" s="33" t="s">
        <v>78</v>
      </c>
      <c r="C28" s="33"/>
      <c r="D28" s="33"/>
      <c r="E28" s="33"/>
      <c r="F28" s="33"/>
      <c r="G28" s="33"/>
      <c r="H28" s="159" t="s">
        <v>37</v>
      </c>
      <c r="I28" s="33"/>
      <c r="J28" s="33"/>
      <c r="K28" s="33"/>
      <c r="L28" s="33"/>
      <c r="M28" s="33"/>
      <c r="N28" s="191"/>
      <c r="O28" s="33"/>
      <c r="P28" s="156"/>
      <c r="Q28" s="33"/>
    </row>
    <row r="29" spans="1:17" ht="12.75">
      <c r="A29" s="274"/>
      <c r="B29" s="76" t="s">
        <v>78</v>
      </c>
      <c r="C29" s="76"/>
      <c r="D29" s="76"/>
      <c r="E29" s="33"/>
      <c r="F29" s="33"/>
      <c r="G29" s="33"/>
      <c r="H29" s="161" t="s">
        <v>38</v>
      </c>
      <c r="I29" s="33"/>
      <c r="J29" s="33"/>
      <c r="K29" s="33"/>
      <c r="L29" s="33"/>
      <c r="M29" s="33"/>
      <c r="N29" s="191"/>
      <c r="O29" s="33"/>
      <c r="P29" s="156"/>
      <c r="Q29" s="33"/>
    </row>
    <row r="30" spans="1:17" ht="14.25">
      <c r="A30" s="272">
        <v>45507</v>
      </c>
      <c r="B30" s="157" t="s">
        <v>2096</v>
      </c>
      <c r="C30" s="33"/>
      <c r="D30" s="33"/>
      <c r="E30" s="33"/>
      <c r="F30" s="33"/>
      <c r="G30" s="33"/>
      <c r="H30" s="155" t="s">
        <v>17</v>
      </c>
      <c r="I30" s="33"/>
      <c r="J30" s="33"/>
      <c r="K30" s="33"/>
      <c r="L30" s="33"/>
      <c r="M30" s="33"/>
      <c r="N30" s="193"/>
      <c r="O30" s="33"/>
      <c r="P30" s="156"/>
      <c r="Q30" s="33"/>
    </row>
    <row r="31" spans="1:17" ht="12.75">
      <c r="A31" s="273"/>
      <c r="B31" s="33" t="s">
        <v>2096</v>
      </c>
      <c r="C31" s="33"/>
      <c r="D31" s="33"/>
      <c r="E31" s="33"/>
      <c r="F31" s="33"/>
      <c r="G31" s="33"/>
      <c r="H31" s="33" t="s">
        <v>22</v>
      </c>
      <c r="I31" s="33"/>
      <c r="J31" s="33"/>
      <c r="K31" s="33"/>
      <c r="L31" s="33"/>
      <c r="M31" s="33"/>
      <c r="N31" s="192"/>
      <c r="O31" s="33"/>
      <c r="P31" s="156"/>
      <c r="Q31" s="33"/>
    </row>
    <row r="32" spans="1:17">
      <c r="A32" s="273"/>
      <c r="B32" s="33" t="s">
        <v>2096</v>
      </c>
      <c r="C32" s="33" t="s">
        <v>102</v>
      </c>
      <c r="D32" s="33" t="s">
        <v>19</v>
      </c>
      <c r="E32" s="33"/>
      <c r="F32" s="33" t="s">
        <v>2097</v>
      </c>
      <c r="G32" s="194" t="s">
        <v>2098</v>
      </c>
      <c r="H32" s="33" t="s">
        <v>24</v>
      </c>
      <c r="I32" s="33"/>
      <c r="J32" s="33"/>
      <c r="K32" s="33"/>
      <c r="L32" s="33"/>
      <c r="M32" s="33"/>
      <c r="N32" s="192"/>
      <c r="O32" s="33"/>
      <c r="P32" s="156"/>
      <c r="Q32" s="33"/>
    </row>
    <row r="33" spans="1:17" ht="12.75">
      <c r="A33" s="273"/>
      <c r="B33" s="33" t="s">
        <v>2096</v>
      </c>
      <c r="C33" s="33"/>
      <c r="D33" s="33"/>
      <c r="E33" s="33"/>
      <c r="F33" s="33"/>
      <c r="G33" s="33"/>
      <c r="H33" s="33" t="s">
        <v>25</v>
      </c>
      <c r="I33" s="33"/>
      <c r="J33" s="33"/>
      <c r="K33" s="33"/>
      <c r="L33" s="33"/>
      <c r="M33" s="33"/>
      <c r="N33" s="192"/>
      <c r="O33" s="33"/>
      <c r="P33" s="156"/>
      <c r="Q33" s="33"/>
    </row>
    <row r="34" spans="1:17" ht="12.75">
      <c r="A34" s="273"/>
      <c r="B34" s="33" t="s">
        <v>2096</v>
      </c>
      <c r="C34" s="33"/>
      <c r="D34" s="33"/>
      <c r="E34" s="33"/>
      <c r="F34" s="33"/>
      <c r="G34" s="33"/>
      <c r="H34" s="33" t="s">
        <v>26</v>
      </c>
      <c r="I34" s="33"/>
      <c r="J34" s="33"/>
      <c r="K34" s="33"/>
      <c r="L34" s="33"/>
      <c r="M34" s="33"/>
      <c r="N34" s="192"/>
      <c r="O34" s="33"/>
      <c r="P34" s="156"/>
      <c r="Q34" s="33"/>
    </row>
    <row r="35" spans="1:17" ht="12.75">
      <c r="A35" s="273"/>
      <c r="B35" s="33" t="s">
        <v>2096</v>
      </c>
      <c r="C35" s="33"/>
      <c r="D35" s="33"/>
      <c r="E35" s="33"/>
      <c r="F35" s="33"/>
      <c r="G35" s="33"/>
      <c r="H35" s="33" t="s">
        <v>27</v>
      </c>
      <c r="I35" s="33"/>
      <c r="J35" s="33"/>
      <c r="K35" s="33"/>
      <c r="L35" s="33"/>
      <c r="M35" s="33"/>
      <c r="N35" s="192"/>
      <c r="O35" s="33"/>
      <c r="P35" s="156"/>
      <c r="Q35" s="33"/>
    </row>
    <row r="36" spans="1:17" ht="12.75">
      <c r="A36" s="273"/>
      <c r="B36" s="33" t="s">
        <v>2022</v>
      </c>
      <c r="C36" s="33" t="s">
        <v>41</v>
      </c>
      <c r="D36" s="33" t="s">
        <v>19</v>
      </c>
      <c r="E36" s="33"/>
      <c r="F36" s="33" t="s">
        <v>2099</v>
      </c>
      <c r="G36" s="33" t="s">
        <v>2100</v>
      </c>
      <c r="H36" s="33" t="s">
        <v>28</v>
      </c>
      <c r="I36" s="33"/>
      <c r="J36" s="33"/>
      <c r="K36" s="33"/>
      <c r="L36" s="33"/>
      <c r="M36" s="33"/>
      <c r="N36" s="192"/>
      <c r="O36" s="33"/>
      <c r="P36" s="156"/>
      <c r="Q36" s="33"/>
    </row>
    <row r="37" spans="1:17" ht="12.75">
      <c r="A37" s="273"/>
      <c r="B37" s="33" t="s">
        <v>2022</v>
      </c>
      <c r="C37" s="33"/>
      <c r="D37" s="33"/>
      <c r="E37" s="33"/>
      <c r="F37" s="33"/>
      <c r="G37" s="33"/>
      <c r="H37" s="33" t="s">
        <v>29</v>
      </c>
      <c r="I37" s="33"/>
      <c r="J37" s="33"/>
      <c r="K37" s="33"/>
      <c r="L37" s="33"/>
      <c r="M37" s="33"/>
      <c r="N37" s="192"/>
      <c r="O37" s="33"/>
      <c r="P37" s="156"/>
      <c r="Q37" s="33"/>
    </row>
    <row r="38" spans="1:17" ht="12.75">
      <c r="A38" s="273"/>
      <c r="B38" s="33" t="s">
        <v>2022</v>
      </c>
      <c r="C38" s="33"/>
      <c r="D38" s="33"/>
      <c r="E38" s="33"/>
      <c r="F38" s="33"/>
      <c r="G38" s="33"/>
      <c r="H38" s="33" t="s">
        <v>30</v>
      </c>
      <c r="I38" s="33"/>
      <c r="J38" s="33"/>
      <c r="K38" s="33"/>
      <c r="L38" s="33"/>
      <c r="M38" s="33"/>
      <c r="N38" s="192"/>
      <c r="O38" s="33"/>
      <c r="P38" s="156"/>
      <c r="Q38" s="33"/>
    </row>
    <row r="39" spans="1:17" ht="12.75">
      <c r="A39" s="273"/>
      <c r="B39" s="33" t="s">
        <v>78</v>
      </c>
      <c r="C39" s="33" t="s">
        <v>41</v>
      </c>
      <c r="D39" s="33" t="s">
        <v>19</v>
      </c>
      <c r="E39" s="33"/>
      <c r="F39" s="33"/>
      <c r="G39" s="160" t="s">
        <v>2101</v>
      </c>
      <c r="H39" s="158" t="s">
        <v>34</v>
      </c>
      <c r="I39" s="33"/>
      <c r="J39" s="33"/>
      <c r="K39" s="33"/>
      <c r="L39" s="33"/>
      <c r="M39" s="33"/>
      <c r="N39" s="192"/>
      <c r="O39" s="33"/>
      <c r="P39" s="84"/>
      <c r="Q39" s="33"/>
    </row>
    <row r="40" spans="1:17" ht="12.75">
      <c r="A40" s="273"/>
      <c r="B40" s="33" t="s">
        <v>78</v>
      </c>
      <c r="C40" s="33"/>
      <c r="D40" s="33"/>
      <c r="E40" s="33"/>
      <c r="F40" s="33"/>
      <c r="G40" s="33"/>
      <c r="H40" s="159" t="s">
        <v>35</v>
      </c>
      <c r="I40" s="33"/>
      <c r="J40" s="33"/>
      <c r="K40" s="33"/>
      <c r="L40" s="33"/>
      <c r="M40" s="33"/>
      <c r="N40" s="192"/>
      <c r="O40" s="33"/>
      <c r="P40" s="156"/>
      <c r="Q40" s="33"/>
    </row>
    <row r="41" spans="1:17" ht="12.75">
      <c r="A41" s="273"/>
      <c r="B41" s="33" t="s">
        <v>78</v>
      </c>
      <c r="C41" s="33" t="s">
        <v>102</v>
      </c>
      <c r="D41" s="33" t="s">
        <v>19</v>
      </c>
      <c r="E41" s="33"/>
      <c r="F41" s="33"/>
      <c r="G41" s="33" t="s">
        <v>2102</v>
      </c>
      <c r="H41" s="159" t="s">
        <v>36</v>
      </c>
      <c r="I41" s="33"/>
      <c r="J41" s="33"/>
      <c r="K41" s="33"/>
      <c r="L41" s="33"/>
      <c r="M41" s="33"/>
      <c r="N41" s="191"/>
      <c r="O41" s="33"/>
      <c r="P41" s="156"/>
      <c r="Q41" s="33"/>
    </row>
    <row r="42" spans="1:17" ht="12.75">
      <c r="A42" s="273"/>
      <c r="B42" s="33" t="s">
        <v>78</v>
      </c>
      <c r="C42" s="33" t="s">
        <v>928</v>
      </c>
      <c r="D42" s="33" t="s">
        <v>19</v>
      </c>
      <c r="E42" s="33"/>
      <c r="F42" s="33"/>
      <c r="G42" s="33" t="s">
        <v>2103</v>
      </c>
      <c r="H42" s="159" t="s">
        <v>37</v>
      </c>
      <c r="I42" s="33"/>
      <c r="J42" s="33"/>
      <c r="K42" s="33"/>
      <c r="L42" s="33"/>
      <c r="M42" s="33"/>
      <c r="N42" s="191"/>
      <c r="O42" s="33"/>
      <c r="P42" s="156"/>
      <c r="Q42" s="33"/>
    </row>
    <row r="43" spans="1:17" ht="12.75">
      <c r="A43" s="274"/>
      <c r="B43" s="33" t="s">
        <v>78</v>
      </c>
      <c r="C43" s="33" t="s">
        <v>41</v>
      </c>
      <c r="D43" s="33" t="s">
        <v>19</v>
      </c>
      <c r="E43" s="33"/>
      <c r="F43" s="33"/>
      <c r="G43" s="160" t="s">
        <v>2104</v>
      </c>
      <c r="H43" s="159" t="s">
        <v>38</v>
      </c>
      <c r="I43" s="33"/>
      <c r="J43" s="33"/>
      <c r="K43" s="33"/>
      <c r="L43" s="33"/>
      <c r="M43" s="33"/>
      <c r="N43" s="191"/>
      <c r="O43" s="33"/>
      <c r="P43" s="156"/>
      <c r="Q43" s="33"/>
    </row>
    <row r="44" spans="1:17" ht="14.25">
      <c r="A44" s="272">
        <v>45508</v>
      </c>
      <c r="B44" s="157" t="s">
        <v>78</v>
      </c>
      <c r="C44" s="33"/>
      <c r="D44" s="33"/>
      <c r="E44" s="33"/>
      <c r="F44" s="33"/>
      <c r="G44" s="33"/>
      <c r="H44" s="155" t="s">
        <v>17</v>
      </c>
      <c r="I44" s="33"/>
      <c r="J44" s="33"/>
      <c r="K44" s="33"/>
      <c r="L44" s="33"/>
      <c r="M44" s="33"/>
      <c r="N44" s="191"/>
      <c r="O44" s="33"/>
      <c r="P44" s="156"/>
      <c r="Q44" s="33"/>
    </row>
    <row r="45" spans="1:17" ht="14.25">
      <c r="A45" s="273"/>
      <c r="B45" s="157" t="s">
        <v>78</v>
      </c>
      <c r="C45" s="157" t="s">
        <v>102</v>
      </c>
      <c r="D45" s="157" t="s">
        <v>19</v>
      </c>
      <c r="E45" s="157"/>
      <c r="F45" s="157"/>
      <c r="G45" s="157" t="s">
        <v>2105</v>
      </c>
      <c r="H45" s="33" t="s">
        <v>22</v>
      </c>
      <c r="I45" s="33"/>
      <c r="J45" s="33"/>
      <c r="K45" s="33"/>
      <c r="L45" s="33"/>
      <c r="M45" s="33"/>
      <c r="N45" s="191"/>
      <c r="O45" s="33"/>
      <c r="P45" s="156"/>
      <c r="Q45" s="33"/>
    </row>
    <row r="46" spans="1:17" ht="17.25" customHeight="1">
      <c r="A46" s="273"/>
      <c r="B46" s="157" t="s">
        <v>78</v>
      </c>
      <c r="C46" s="33" t="s">
        <v>102</v>
      </c>
      <c r="D46" s="33" t="s">
        <v>19</v>
      </c>
      <c r="E46" s="33"/>
      <c r="F46" s="33"/>
      <c r="G46" s="33" t="s">
        <v>2106</v>
      </c>
      <c r="H46" s="33" t="s">
        <v>24</v>
      </c>
      <c r="I46" s="33"/>
      <c r="J46" s="33"/>
      <c r="K46" s="33"/>
      <c r="L46" s="33"/>
      <c r="M46" s="33"/>
      <c r="N46" s="191"/>
      <c r="O46" s="33"/>
      <c r="P46" s="156"/>
      <c r="Q46" s="33"/>
    </row>
    <row r="47" spans="1:17" ht="14.25">
      <c r="A47" s="273"/>
      <c r="B47" s="157" t="s">
        <v>78</v>
      </c>
      <c r="C47" s="33"/>
      <c r="D47" s="33"/>
      <c r="E47" s="33"/>
      <c r="F47" s="33"/>
      <c r="G47" s="33"/>
      <c r="H47" s="33" t="s">
        <v>25</v>
      </c>
      <c r="I47" s="33"/>
      <c r="J47" s="33"/>
      <c r="K47" s="33"/>
      <c r="L47" s="33"/>
      <c r="M47" s="33"/>
      <c r="N47" s="191"/>
      <c r="O47" s="33"/>
      <c r="P47" s="84"/>
      <c r="Q47" s="33"/>
    </row>
    <row r="48" spans="1:17" ht="12.75">
      <c r="A48" s="273"/>
      <c r="B48" s="33" t="s">
        <v>78</v>
      </c>
      <c r="C48" s="33"/>
      <c r="D48" s="33"/>
      <c r="E48" s="33"/>
      <c r="F48" s="33"/>
      <c r="G48" s="33"/>
      <c r="H48" s="33" t="s">
        <v>26</v>
      </c>
      <c r="I48" s="33"/>
      <c r="J48" s="33"/>
      <c r="K48" s="33"/>
      <c r="L48" s="33"/>
      <c r="M48" s="33"/>
      <c r="N48" s="191"/>
      <c r="O48" s="33"/>
      <c r="P48" s="156"/>
      <c r="Q48" s="33"/>
    </row>
    <row r="49" spans="1:17" ht="16.5" customHeight="1">
      <c r="A49" s="273"/>
      <c r="B49" s="33" t="s">
        <v>78</v>
      </c>
      <c r="C49" s="33" t="s">
        <v>41</v>
      </c>
      <c r="D49" s="157" t="s">
        <v>19</v>
      </c>
      <c r="E49" s="135"/>
      <c r="F49" s="129"/>
      <c r="G49" s="33" t="s">
        <v>2107</v>
      </c>
      <c r="H49" s="33" t="s">
        <v>27</v>
      </c>
      <c r="I49" s="33"/>
      <c r="J49" s="33"/>
      <c r="K49" s="33"/>
      <c r="L49" s="33"/>
      <c r="M49" s="33"/>
      <c r="N49" s="191"/>
      <c r="O49" s="33"/>
      <c r="P49" s="156"/>
      <c r="Q49" s="33"/>
    </row>
    <row r="50" spans="1:17" ht="18" customHeight="1">
      <c r="A50" s="273"/>
      <c r="B50" s="33" t="s">
        <v>78</v>
      </c>
      <c r="C50" s="33" t="s">
        <v>41</v>
      </c>
      <c r="D50" s="33" t="s">
        <v>19</v>
      </c>
      <c r="E50" s="33"/>
      <c r="F50" s="33"/>
      <c r="G50" s="33" t="s">
        <v>2108</v>
      </c>
      <c r="H50" s="33" t="s">
        <v>28</v>
      </c>
      <c r="I50" s="33"/>
      <c r="J50" s="33"/>
      <c r="K50" s="33"/>
      <c r="L50" s="33"/>
      <c r="M50" s="33"/>
      <c r="N50" s="191"/>
      <c r="O50" s="33"/>
      <c r="P50" s="156"/>
      <c r="Q50" s="33"/>
    </row>
    <row r="51" spans="1:17" ht="12.75">
      <c r="A51" s="273"/>
      <c r="B51" s="33" t="s">
        <v>78</v>
      </c>
      <c r="C51" s="33"/>
      <c r="D51" s="33"/>
      <c r="E51" s="33"/>
      <c r="F51" s="33"/>
      <c r="G51" s="33"/>
      <c r="H51" s="33" t="s">
        <v>29</v>
      </c>
      <c r="I51" s="33"/>
      <c r="J51" s="33"/>
      <c r="K51" s="33"/>
      <c r="L51" s="33"/>
      <c r="M51" s="33"/>
      <c r="N51" s="191"/>
      <c r="O51" s="33"/>
      <c r="P51" s="156"/>
      <c r="Q51" s="33"/>
    </row>
    <row r="52" spans="1:17" ht="12.75">
      <c r="A52" s="273"/>
      <c r="B52" s="33" t="s">
        <v>78</v>
      </c>
      <c r="C52" s="33"/>
      <c r="D52" s="33"/>
      <c r="E52" s="33"/>
      <c r="F52" s="33"/>
      <c r="G52" s="33"/>
      <c r="H52" s="33" t="s">
        <v>30</v>
      </c>
      <c r="I52" s="33"/>
      <c r="J52" s="33"/>
      <c r="K52" s="33"/>
      <c r="L52" s="33"/>
      <c r="M52" s="33"/>
      <c r="N52" s="191"/>
      <c r="O52" s="33"/>
      <c r="P52" s="156"/>
      <c r="Q52" s="33"/>
    </row>
    <row r="53" spans="1:17" ht="12.75">
      <c r="A53" s="273"/>
      <c r="B53" s="33" t="s">
        <v>522</v>
      </c>
      <c r="C53" s="33"/>
      <c r="D53" s="33"/>
      <c r="E53" s="33"/>
      <c r="F53" s="33"/>
      <c r="G53" s="33"/>
      <c r="H53" s="158" t="s">
        <v>34</v>
      </c>
      <c r="I53" s="33"/>
      <c r="J53" s="33"/>
      <c r="K53" s="33"/>
      <c r="L53" s="33"/>
      <c r="M53" s="33"/>
      <c r="N53" s="191"/>
      <c r="O53" s="33"/>
      <c r="P53" s="156"/>
      <c r="Q53" s="33"/>
    </row>
    <row r="54" spans="1:17" ht="12.75">
      <c r="A54" s="273"/>
      <c r="B54" s="33" t="s">
        <v>522</v>
      </c>
      <c r="C54" s="33"/>
      <c r="D54" s="33"/>
      <c r="E54" s="33"/>
      <c r="F54" s="33"/>
      <c r="G54" s="33"/>
      <c r="H54" s="159" t="s">
        <v>35</v>
      </c>
      <c r="I54" s="33"/>
      <c r="J54" s="33"/>
      <c r="K54" s="33"/>
      <c r="L54" s="33"/>
      <c r="M54" s="33"/>
      <c r="N54" s="191"/>
      <c r="O54" s="33"/>
      <c r="P54" s="84"/>
      <c r="Q54" s="33"/>
    </row>
    <row r="55" spans="1:17" ht="12.75">
      <c r="A55" s="273"/>
      <c r="B55" s="33" t="s">
        <v>522</v>
      </c>
      <c r="C55" s="33"/>
      <c r="D55" s="33"/>
      <c r="E55" s="33"/>
      <c r="F55" s="33"/>
      <c r="G55" s="33"/>
      <c r="H55" s="159" t="s">
        <v>36</v>
      </c>
      <c r="I55" s="33"/>
      <c r="J55" s="33"/>
      <c r="K55" s="33"/>
      <c r="L55" s="33"/>
      <c r="M55" s="33"/>
      <c r="N55" s="191"/>
      <c r="O55" s="33"/>
      <c r="P55" s="156"/>
      <c r="Q55" s="33"/>
    </row>
    <row r="56" spans="1:17" ht="12.75">
      <c r="A56" s="273"/>
      <c r="B56" s="33" t="s">
        <v>522</v>
      </c>
      <c r="C56" s="33" t="s">
        <v>41</v>
      </c>
      <c r="D56" s="33" t="s">
        <v>19</v>
      </c>
      <c r="E56" s="33"/>
      <c r="F56" s="33"/>
      <c r="G56" s="33" t="s">
        <v>2109</v>
      </c>
      <c r="H56" s="159" t="s">
        <v>37</v>
      </c>
      <c r="I56" s="33"/>
      <c r="J56" s="33"/>
      <c r="K56" s="33"/>
      <c r="L56" s="33"/>
      <c r="M56" s="33"/>
      <c r="N56" s="191"/>
      <c r="O56" s="33"/>
      <c r="P56" s="156"/>
      <c r="Q56" s="33"/>
    </row>
    <row r="57" spans="1:17" ht="12.75">
      <c r="A57" s="274"/>
      <c r="B57" s="33" t="s">
        <v>522</v>
      </c>
      <c r="C57" s="33" t="s">
        <v>41</v>
      </c>
      <c r="D57" s="33" t="s">
        <v>19</v>
      </c>
      <c r="E57" s="33"/>
      <c r="F57" s="33"/>
      <c r="G57" s="33" t="s">
        <v>2110</v>
      </c>
      <c r="H57" s="159" t="s">
        <v>38</v>
      </c>
      <c r="I57" s="33"/>
      <c r="J57" s="33"/>
      <c r="K57" s="33"/>
      <c r="L57" s="33"/>
      <c r="M57" s="33"/>
      <c r="N57" s="191"/>
      <c r="O57" s="33"/>
      <c r="P57" s="156"/>
      <c r="Q57" s="33"/>
    </row>
    <row r="58" spans="1:17" ht="12.75">
      <c r="A58" s="272">
        <v>45509</v>
      </c>
      <c r="B58" s="33" t="s">
        <v>78</v>
      </c>
      <c r="C58" s="33"/>
      <c r="D58" s="33"/>
      <c r="E58" s="33"/>
      <c r="F58" s="33"/>
      <c r="G58" s="33"/>
      <c r="H58" s="164" t="s">
        <v>17</v>
      </c>
      <c r="I58" s="33"/>
      <c r="J58" s="33"/>
      <c r="K58" s="33"/>
      <c r="L58" s="33"/>
      <c r="M58" s="33"/>
      <c r="N58" s="191"/>
      <c r="O58" s="33"/>
      <c r="P58" s="33"/>
      <c r="Q58" s="33"/>
    </row>
    <row r="59" spans="1:17" ht="12.75">
      <c r="A59" s="273"/>
      <c r="B59" s="33" t="s">
        <v>78</v>
      </c>
      <c r="C59" s="33"/>
      <c r="D59" s="33"/>
      <c r="E59" s="33"/>
      <c r="F59" s="33"/>
      <c r="G59" s="33"/>
      <c r="H59" s="156" t="s">
        <v>22</v>
      </c>
      <c r="I59" s="33"/>
      <c r="J59" s="33"/>
      <c r="K59" s="33"/>
      <c r="L59" s="33"/>
      <c r="M59" s="33"/>
      <c r="N59" s="191"/>
      <c r="O59" s="33"/>
      <c r="P59" s="33"/>
      <c r="Q59" s="33"/>
    </row>
    <row r="60" spans="1:17" ht="14.25">
      <c r="A60" s="273"/>
      <c r="B60" s="33" t="s">
        <v>78</v>
      </c>
      <c r="C60" s="33"/>
      <c r="D60" s="157"/>
      <c r="E60" s="135"/>
      <c r="F60" s="129"/>
      <c r="G60" s="33"/>
      <c r="H60" s="156" t="s">
        <v>24</v>
      </c>
      <c r="I60" s="33"/>
      <c r="J60" s="33"/>
      <c r="K60" s="33"/>
      <c r="L60" s="33"/>
      <c r="M60" s="33"/>
      <c r="N60" s="191"/>
      <c r="O60" s="33"/>
      <c r="P60" s="33"/>
      <c r="Q60" s="33"/>
    </row>
    <row r="61" spans="1:17" ht="12.75">
      <c r="A61" s="273"/>
      <c r="B61" s="33" t="s">
        <v>78</v>
      </c>
      <c r="C61" s="33"/>
      <c r="D61" s="33"/>
      <c r="E61" s="33"/>
      <c r="F61" s="33"/>
      <c r="G61" s="33"/>
      <c r="H61" s="156" t="s">
        <v>25</v>
      </c>
      <c r="I61" s="33"/>
      <c r="J61" s="33"/>
      <c r="K61" s="33"/>
      <c r="L61" s="33"/>
      <c r="M61" s="33"/>
      <c r="N61" s="191"/>
      <c r="O61" s="33"/>
      <c r="P61" s="33"/>
      <c r="Q61" s="33"/>
    </row>
    <row r="62" spans="1:17" ht="12.75">
      <c r="A62" s="273"/>
      <c r="B62" s="33" t="s">
        <v>78</v>
      </c>
      <c r="C62" s="33"/>
      <c r="D62" s="33"/>
      <c r="E62" s="33"/>
      <c r="F62" s="33"/>
      <c r="G62" s="33"/>
      <c r="H62" s="156" t="s">
        <v>26</v>
      </c>
      <c r="I62" s="33"/>
      <c r="J62" s="33"/>
      <c r="K62" s="33"/>
      <c r="L62" s="33"/>
      <c r="M62" s="33"/>
      <c r="N62" s="191"/>
      <c r="O62" s="33"/>
      <c r="P62" s="33"/>
      <c r="Q62" s="33"/>
    </row>
    <row r="63" spans="1:17" ht="12.75">
      <c r="A63" s="273"/>
      <c r="B63" s="33" t="s">
        <v>78</v>
      </c>
      <c r="C63" s="33"/>
      <c r="D63" s="33"/>
      <c r="E63" s="33"/>
      <c r="F63" s="33"/>
      <c r="G63" s="33"/>
      <c r="H63" s="156" t="s">
        <v>27</v>
      </c>
      <c r="I63" s="33"/>
      <c r="J63" s="33"/>
      <c r="K63" s="33"/>
      <c r="L63" s="33"/>
      <c r="M63" s="33"/>
      <c r="N63" s="191"/>
      <c r="O63" s="33"/>
      <c r="P63" s="33"/>
      <c r="Q63" s="33"/>
    </row>
    <row r="64" spans="1:17" ht="12.75">
      <c r="A64" s="273"/>
      <c r="B64" s="33" t="s">
        <v>1774</v>
      </c>
      <c r="C64" s="33"/>
      <c r="D64" s="33"/>
      <c r="E64" s="33"/>
      <c r="F64" s="33"/>
      <c r="G64" s="33"/>
      <c r="H64" s="156" t="s">
        <v>28</v>
      </c>
      <c r="I64" s="33"/>
      <c r="J64" s="33"/>
      <c r="K64" s="33"/>
      <c r="L64" s="33"/>
      <c r="M64" s="33"/>
      <c r="N64" s="191"/>
      <c r="O64" s="33"/>
      <c r="P64" s="33"/>
      <c r="Q64" s="33"/>
    </row>
    <row r="65" spans="1:17" ht="14.25">
      <c r="A65" s="273"/>
      <c r="B65" s="33" t="s">
        <v>1774</v>
      </c>
      <c r="C65" s="33"/>
      <c r="D65" s="157"/>
      <c r="E65" s="165"/>
      <c r="F65" s="166"/>
      <c r="G65" s="33"/>
      <c r="H65" s="156" t="s">
        <v>29</v>
      </c>
      <c r="I65" s="33"/>
      <c r="J65" s="33"/>
      <c r="K65" s="33"/>
      <c r="L65" s="33"/>
      <c r="M65" s="33"/>
      <c r="N65" s="191"/>
      <c r="O65" s="33"/>
      <c r="P65" s="84"/>
      <c r="Q65" s="33"/>
    </row>
    <row r="66" spans="1:17" ht="12.75">
      <c r="A66" s="273"/>
      <c r="B66" s="33" t="s">
        <v>1774</v>
      </c>
      <c r="C66" s="33"/>
      <c r="D66" s="33"/>
      <c r="E66" s="33"/>
      <c r="F66" s="33"/>
      <c r="G66" s="33"/>
      <c r="H66" s="156" t="s">
        <v>30</v>
      </c>
      <c r="I66" s="33"/>
      <c r="J66" s="33"/>
      <c r="K66" s="33"/>
      <c r="L66" s="33"/>
      <c r="M66" s="33"/>
      <c r="N66" s="191"/>
      <c r="O66" s="33"/>
      <c r="P66" s="156"/>
      <c r="Q66" s="33"/>
    </row>
    <row r="67" spans="1:17" ht="12.75">
      <c r="A67" s="273"/>
      <c r="B67" s="33" t="s">
        <v>1774</v>
      </c>
      <c r="C67" s="33"/>
      <c r="D67" s="33"/>
      <c r="E67" s="33"/>
      <c r="F67" s="33"/>
      <c r="G67" s="33"/>
      <c r="H67" s="167" t="s">
        <v>34</v>
      </c>
      <c r="I67" s="33"/>
      <c r="J67" s="33"/>
      <c r="K67" s="33"/>
      <c r="L67" s="33"/>
      <c r="M67" s="33"/>
      <c r="N67" s="191"/>
      <c r="O67" s="33"/>
      <c r="P67" s="156"/>
      <c r="Q67" s="33"/>
    </row>
    <row r="68" spans="1:17" ht="12.75">
      <c r="A68" s="273"/>
      <c r="B68" s="33" t="s">
        <v>1774</v>
      </c>
      <c r="C68" s="33"/>
      <c r="D68" s="33"/>
      <c r="E68" s="33"/>
      <c r="F68" s="33"/>
      <c r="G68" s="33"/>
      <c r="H68" s="167" t="s">
        <v>35</v>
      </c>
      <c r="I68" s="33"/>
      <c r="J68" s="33"/>
      <c r="K68" s="33"/>
      <c r="L68" s="33"/>
      <c r="M68" s="33"/>
      <c r="N68" s="191"/>
      <c r="O68" s="33"/>
      <c r="P68" s="156"/>
      <c r="Q68" s="33"/>
    </row>
    <row r="69" spans="1:17" ht="12.75">
      <c r="A69" s="273"/>
      <c r="B69" s="33" t="s">
        <v>78</v>
      </c>
      <c r="C69" s="33"/>
      <c r="D69" s="33"/>
      <c r="E69" s="33"/>
      <c r="F69" s="33"/>
      <c r="G69" s="33"/>
      <c r="H69" s="167" t="s">
        <v>36</v>
      </c>
      <c r="I69" s="33"/>
      <c r="J69" s="33"/>
      <c r="K69" s="33"/>
      <c r="L69" s="33"/>
      <c r="M69" s="33"/>
      <c r="N69" s="191"/>
      <c r="O69" s="33"/>
      <c r="P69" s="156"/>
      <c r="Q69" s="33"/>
    </row>
    <row r="70" spans="1:17" ht="12.75">
      <c r="A70" s="273"/>
      <c r="B70" s="33" t="s">
        <v>78</v>
      </c>
      <c r="C70" s="33" t="s">
        <v>41</v>
      </c>
      <c r="D70" s="33" t="s">
        <v>19</v>
      </c>
      <c r="E70" s="33"/>
      <c r="F70" s="33"/>
      <c r="G70" s="160" t="s">
        <v>2111</v>
      </c>
      <c r="H70" s="167" t="s">
        <v>37</v>
      </c>
      <c r="I70" s="33"/>
      <c r="J70" s="33"/>
      <c r="K70" s="33"/>
      <c r="L70" s="33"/>
      <c r="M70" s="33"/>
      <c r="N70" s="191"/>
      <c r="O70" s="33"/>
      <c r="P70" s="156"/>
      <c r="Q70" s="33"/>
    </row>
    <row r="71" spans="1:17" ht="12.75">
      <c r="A71" s="274"/>
      <c r="B71" s="33" t="s">
        <v>78</v>
      </c>
      <c r="C71" s="33"/>
      <c r="D71" s="33"/>
      <c r="E71" s="33"/>
      <c r="F71" s="33"/>
      <c r="G71" s="33"/>
      <c r="H71" s="156" t="s">
        <v>38</v>
      </c>
      <c r="I71" s="33"/>
      <c r="J71" s="33"/>
      <c r="K71" s="33"/>
      <c r="L71" s="33"/>
      <c r="M71" s="33"/>
      <c r="N71" s="191"/>
      <c r="O71" s="33"/>
      <c r="P71" s="156"/>
      <c r="Q71" s="33"/>
    </row>
    <row r="72" spans="1:17" ht="12.75">
      <c r="A72" s="272">
        <v>45510</v>
      </c>
      <c r="B72" s="33" t="s">
        <v>1774</v>
      </c>
      <c r="C72" s="33"/>
      <c r="D72" s="33"/>
      <c r="E72" s="33"/>
      <c r="F72" s="33"/>
      <c r="G72" s="33"/>
      <c r="H72" s="164" t="s">
        <v>17</v>
      </c>
      <c r="I72" s="33"/>
      <c r="J72" s="33"/>
      <c r="K72" s="33"/>
      <c r="L72" s="33"/>
      <c r="M72" s="33"/>
      <c r="N72" s="192"/>
      <c r="O72" s="33"/>
      <c r="P72" s="33"/>
      <c r="Q72" s="33"/>
    </row>
    <row r="73" spans="1:17" ht="12.75">
      <c r="A73" s="273"/>
      <c r="B73" s="33" t="s">
        <v>1774</v>
      </c>
      <c r="C73" s="33" t="s">
        <v>154</v>
      </c>
      <c r="D73" s="33" t="s">
        <v>92</v>
      </c>
      <c r="E73" s="33"/>
      <c r="F73" s="160" t="s">
        <v>2112</v>
      </c>
      <c r="G73" s="160" t="s">
        <v>2113</v>
      </c>
      <c r="H73" s="156" t="s">
        <v>22</v>
      </c>
      <c r="I73" s="33"/>
      <c r="J73" s="33"/>
      <c r="K73" s="33"/>
      <c r="L73" s="33"/>
      <c r="M73" s="33"/>
      <c r="N73" s="192"/>
      <c r="O73" s="33"/>
      <c r="P73" s="33"/>
      <c r="Q73" s="33"/>
    </row>
    <row r="74" spans="1:17" ht="12.75">
      <c r="A74" s="273"/>
      <c r="B74" s="33" t="s">
        <v>1774</v>
      </c>
      <c r="C74" s="33"/>
      <c r="D74" s="33"/>
      <c r="E74" s="33"/>
      <c r="F74" s="33"/>
      <c r="G74" s="33"/>
      <c r="H74" s="156" t="s">
        <v>24</v>
      </c>
      <c r="I74" s="33"/>
      <c r="J74" s="33"/>
      <c r="K74" s="33"/>
      <c r="L74" s="33"/>
      <c r="M74" s="33"/>
      <c r="N74" s="192"/>
      <c r="O74" s="33"/>
      <c r="P74" s="33"/>
      <c r="Q74" s="33"/>
    </row>
    <row r="75" spans="1:17" ht="12.75">
      <c r="A75" s="273"/>
      <c r="B75" s="33" t="s">
        <v>1774</v>
      </c>
      <c r="C75" s="33"/>
      <c r="D75" s="33"/>
      <c r="E75" s="33"/>
      <c r="F75" s="33"/>
      <c r="G75" s="33"/>
      <c r="H75" s="156" t="s">
        <v>25</v>
      </c>
      <c r="I75" s="33"/>
      <c r="J75" s="33"/>
      <c r="K75" s="33"/>
      <c r="L75" s="33"/>
      <c r="M75" s="33"/>
      <c r="N75" s="192"/>
      <c r="O75" s="33"/>
      <c r="P75" s="33"/>
      <c r="Q75" s="33"/>
    </row>
    <row r="76" spans="1:17" ht="12.75">
      <c r="A76" s="273"/>
      <c r="B76" s="33" t="s">
        <v>1774</v>
      </c>
      <c r="C76" s="33"/>
      <c r="D76" s="33"/>
      <c r="E76" s="33"/>
      <c r="F76" s="33"/>
      <c r="G76" s="33"/>
      <c r="H76" s="156" t="s">
        <v>26</v>
      </c>
      <c r="I76" s="33"/>
      <c r="J76" s="33"/>
      <c r="K76" s="33"/>
      <c r="L76" s="33"/>
      <c r="M76" s="33"/>
      <c r="N76" s="192"/>
      <c r="O76" s="33"/>
      <c r="P76" s="33"/>
      <c r="Q76" s="33"/>
    </row>
    <row r="77" spans="1:17" ht="12.75">
      <c r="A77" s="273"/>
      <c r="B77" s="33" t="s">
        <v>522</v>
      </c>
      <c r="C77" s="33"/>
      <c r="D77" s="33"/>
      <c r="E77" s="33"/>
      <c r="F77" s="33"/>
      <c r="G77" s="33"/>
      <c r="H77" s="156" t="s">
        <v>27</v>
      </c>
      <c r="I77" s="33"/>
      <c r="J77" s="33"/>
      <c r="K77" s="33"/>
      <c r="L77" s="33"/>
      <c r="M77" s="33"/>
      <c r="N77" s="192"/>
      <c r="O77" s="33"/>
      <c r="P77" s="33"/>
      <c r="Q77" s="33"/>
    </row>
    <row r="78" spans="1:17" ht="12.75">
      <c r="A78" s="273"/>
      <c r="B78" s="33" t="s">
        <v>522</v>
      </c>
      <c r="C78" s="33"/>
      <c r="D78" s="33"/>
      <c r="E78" s="33"/>
      <c r="F78" s="33"/>
      <c r="G78" s="33"/>
      <c r="H78" s="156" t="s">
        <v>28</v>
      </c>
      <c r="I78" s="33"/>
      <c r="J78" s="33"/>
      <c r="K78" s="33"/>
      <c r="L78" s="33"/>
      <c r="M78" s="33"/>
      <c r="N78" s="192"/>
      <c r="O78" s="33"/>
      <c r="P78" s="33"/>
      <c r="Q78" s="33"/>
    </row>
    <row r="79" spans="1:17" ht="12.75">
      <c r="A79" s="273"/>
      <c r="B79" s="33" t="s">
        <v>522</v>
      </c>
      <c r="C79" s="33"/>
      <c r="D79" s="33"/>
      <c r="E79" s="33"/>
      <c r="F79" s="33"/>
      <c r="G79" s="33"/>
      <c r="H79" s="156" t="s">
        <v>29</v>
      </c>
      <c r="I79" s="33"/>
      <c r="J79" s="33"/>
      <c r="K79" s="33"/>
      <c r="L79" s="33"/>
      <c r="M79" s="33"/>
      <c r="N79" s="192"/>
      <c r="O79" s="33"/>
      <c r="P79" s="33"/>
      <c r="Q79" s="33"/>
    </row>
    <row r="80" spans="1:17" ht="12.75">
      <c r="A80" s="273"/>
      <c r="B80" s="33" t="s">
        <v>522</v>
      </c>
      <c r="C80" s="33"/>
      <c r="D80" s="33"/>
      <c r="E80" s="33"/>
      <c r="F80" s="33"/>
      <c r="G80" s="33"/>
      <c r="H80" s="156" t="s">
        <v>30</v>
      </c>
      <c r="I80" s="33"/>
      <c r="J80" s="33"/>
      <c r="K80" s="33"/>
      <c r="L80" s="33"/>
      <c r="M80" s="33"/>
      <c r="N80" s="192"/>
      <c r="O80" s="33"/>
      <c r="P80" s="33"/>
      <c r="Q80" s="33"/>
    </row>
    <row r="81" spans="1:17" ht="14.25">
      <c r="A81" s="273"/>
      <c r="B81" s="33" t="s">
        <v>522</v>
      </c>
      <c r="C81" s="33"/>
      <c r="D81" s="157"/>
      <c r="E81" s="33"/>
      <c r="F81" s="33"/>
      <c r="G81" s="33"/>
      <c r="H81" s="167" t="s">
        <v>34</v>
      </c>
      <c r="I81" s="33"/>
      <c r="J81" s="33"/>
      <c r="K81" s="33"/>
      <c r="L81" s="33"/>
      <c r="M81" s="33"/>
      <c r="N81" s="192"/>
      <c r="O81" s="33"/>
      <c r="P81" s="33"/>
      <c r="Q81" s="33"/>
    </row>
    <row r="82" spans="1:17" ht="12.75">
      <c r="A82" s="273"/>
      <c r="B82" s="33" t="s">
        <v>522</v>
      </c>
      <c r="C82" s="33"/>
      <c r="D82" s="33"/>
      <c r="E82" s="33"/>
      <c r="F82" s="33"/>
      <c r="G82" s="33"/>
      <c r="H82" s="167" t="s">
        <v>35</v>
      </c>
      <c r="I82" s="33"/>
      <c r="J82" s="33"/>
      <c r="K82" s="33"/>
      <c r="L82" s="33"/>
      <c r="M82" s="33"/>
      <c r="N82" s="192"/>
      <c r="O82" s="33"/>
      <c r="P82" s="33"/>
      <c r="Q82" s="33"/>
    </row>
    <row r="83" spans="1:17" ht="12.75">
      <c r="A83" s="273"/>
      <c r="B83" s="33" t="s">
        <v>78</v>
      </c>
      <c r="C83" s="33"/>
      <c r="D83" s="33"/>
      <c r="E83" s="33"/>
      <c r="F83" s="33"/>
      <c r="G83" s="33"/>
      <c r="H83" s="167" t="s">
        <v>36</v>
      </c>
      <c r="I83" s="33"/>
      <c r="J83" s="33"/>
      <c r="K83" s="33"/>
      <c r="L83" s="33"/>
      <c r="M83" s="33"/>
      <c r="N83" s="191"/>
      <c r="O83" s="33"/>
      <c r="P83" s="33"/>
      <c r="Q83" s="33"/>
    </row>
    <row r="84" spans="1:17" ht="14.25">
      <c r="A84" s="273"/>
      <c r="B84" s="33" t="s">
        <v>78</v>
      </c>
      <c r="C84" s="33"/>
      <c r="D84" s="33"/>
      <c r="E84" s="135"/>
      <c r="F84" s="33"/>
      <c r="G84" s="33"/>
      <c r="H84" s="167" t="s">
        <v>37</v>
      </c>
      <c r="I84" s="33"/>
      <c r="J84" s="33"/>
      <c r="K84" s="33"/>
      <c r="L84" s="33"/>
      <c r="M84" s="33"/>
      <c r="N84" s="191"/>
      <c r="O84" s="33"/>
      <c r="P84" s="33"/>
      <c r="Q84" s="33"/>
    </row>
    <row r="85" spans="1:17" ht="12.75">
      <c r="A85" s="274"/>
      <c r="B85" s="33" t="s">
        <v>78</v>
      </c>
      <c r="C85" s="33"/>
      <c r="D85" s="33"/>
      <c r="E85" s="33"/>
      <c r="F85" s="33"/>
      <c r="G85" s="33"/>
      <c r="H85" s="156" t="s">
        <v>38</v>
      </c>
      <c r="I85" s="33"/>
      <c r="J85" s="33"/>
      <c r="K85" s="33"/>
      <c r="L85" s="33"/>
      <c r="M85" s="33"/>
      <c r="N85" s="191"/>
      <c r="O85" s="33"/>
      <c r="P85" s="33"/>
      <c r="Q85" s="33"/>
    </row>
    <row r="86" spans="1:17" ht="12.75">
      <c r="A86" s="272">
        <v>45511</v>
      </c>
      <c r="B86" s="33" t="s">
        <v>1774</v>
      </c>
      <c r="C86" s="33"/>
      <c r="D86" s="33"/>
      <c r="E86" s="33"/>
      <c r="F86" s="33"/>
      <c r="G86" s="33"/>
      <c r="H86" s="164" t="s">
        <v>17</v>
      </c>
      <c r="I86" s="33"/>
      <c r="J86" s="33"/>
      <c r="K86" s="33"/>
      <c r="L86" s="33"/>
      <c r="M86" s="33"/>
      <c r="N86" s="192"/>
      <c r="O86" s="33"/>
      <c r="P86" s="33"/>
      <c r="Q86" s="33"/>
    </row>
    <row r="87" spans="1:17" ht="12.75">
      <c r="A87" s="273"/>
      <c r="B87" s="33" t="s">
        <v>1774</v>
      </c>
      <c r="C87" s="33"/>
      <c r="D87" s="33"/>
      <c r="E87" s="33"/>
      <c r="F87" s="33"/>
      <c r="G87" s="33"/>
      <c r="H87" s="156" t="s">
        <v>22</v>
      </c>
      <c r="I87" s="33"/>
      <c r="J87" s="33"/>
      <c r="K87" s="33"/>
      <c r="L87" s="33"/>
      <c r="M87" s="33"/>
      <c r="N87" s="192"/>
      <c r="O87" s="33"/>
      <c r="P87" s="33"/>
      <c r="Q87" s="33"/>
    </row>
    <row r="88" spans="1:17" ht="12.75">
      <c r="A88" s="273"/>
      <c r="B88" s="33" t="s">
        <v>1774</v>
      </c>
      <c r="C88" s="33" t="s">
        <v>154</v>
      </c>
      <c r="D88" s="33" t="s">
        <v>19</v>
      </c>
      <c r="E88" s="33"/>
      <c r="F88" s="33"/>
      <c r="G88" s="160" t="s">
        <v>2114</v>
      </c>
      <c r="H88" s="156" t="s">
        <v>24</v>
      </c>
      <c r="I88" s="33"/>
      <c r="J88" s="33"/>
      <c r="K88" s="33"/>
      <c r="L88" s="33"/>
      <c r="M88" s="33"/>
      <c r="N88" s="192"/>
      <c r="O88" s="33"/>
      <c r="P88" s="33"/>
      <c r="Q88" s="33"/>
    </row>
    <row r="89" spans="1:17" ht="12.75">
      <c r="A89" s="273"/>
      <c r="B89" s="33" t="s">
        <v>1774</v>
      </c>
      <c r="C89" s="33"/>
      <c r="D89" s="33"/>
      <c r="E89" s="33"/>
      <c r="F89" s="33"/>
      <c r="G89" s="33"/>
      <c r="H89" s="156" t="s">
        <v>25</v>
      </c>
      <c r="I89" s="33"/>
      <c r="J89" s="33"/>
      <c r="K89" s="33"/>
      <c r="L89" s="33"/>
      <c r="M89" s="33"/>
      <c r="N89" s="192"/>
      <c r="O89" s="33"/>
      <c r="P89" s="33"/>
      <c r="Q89" s="33"/>
    </row>
    <row r="90" spans="1:17" ht="12.75">
      <c r="A90" s="273"/>
      <c r="B90" s="33" t="s">
        <v>1774</v>
      </c>
      <c r="C90" s="33"/>
      <c r="D90" s="33"/>
      <c r="E90" s="33"/>
      <c r="F90" s="33"/>
      <c r="G90" s="33"/>
      <c r="H90" s="156" t="s">
        <v>26</v>
      </c>
      <c r="I90" s="33"/>
      <c r="J90" s="33"/>
      <c r="K90" s="33"/>
      <c r="L90" s="33"/>
      <c r="M90" s="33"/>
      <c r="N90" s="192"/>
      <c r="O90" s="33"/>
      <c r="P90" s="33"/>
      <c r="Q90" s="33"/>
    </row>
    <row r="91" spans="1:17" ht="12.75">
      <c r="A91" s="273"/>
      <c r="B91" s="33" t="s">
        <v>522</v>
      </c>
      <c r="C91" s="33"/>
      <c r="D91" s="33"/>
      <c r="E91" s="33"/>
      <c r="F91" s="33"/>
      <c r="G91" s="33"/>
      <c r="H91" s="156" t="s">
        <v>27</v>
      </c>
      <c r="I91" s="33"/>
      <c r="J91" s="33"/>
      <c r="K91" s="33"/>
      <c r="L91" s="33"/>
      <c r="M91" s="33"/>
      <c r="N91" s="192"/>
      <c r="O91" s="33"/>
      <c r="P91" s="33"/>
      <c r="Q91" s="33"/>
    </row>
    <row r="92" spans="1:17" ht="12.75">
      <c r="A92" s="273"/>
      <c r="B92" s="33" t="s">
        <v>522</v>
      </c>
      <c r="C92" s="33"/>
      <c r="D92" s="33"/>
      <c r="E92" s="33"/>
      <c r="F92" s="33"/>
      <c r="G92" s="33"/>
      <c r="H92" s="156" t="s">
        <v>28</v>
      </c>
      <c r="I92" s="33"/>
      <c r="J92" s="33"/>
      <c r="K92" s="33"/>
      <c r="L92" s="33"/>
      <c r="M92" s="33"/>
      <c r="N92" s="192"/>
      <c r="O92" s="33"/>
      <c r="P92" s="33"/>
      <c r="Q92" s="33"/>
    </row>
    <row r="93" spans="1:17" ht="14.25">
      <c r="A93" s="273"/>
      <c r="B93" s="33" t="s">
        <v>522</v>
      </c>
      <c r="C93" s="33"/>
      <c r="D93" s="33"/>
      <c r="E93" s="33"/>
      <c r="F93" s="157"/>
      <c r="G93" s="157"/>
      <c r="H93" s="156" t="s">
        <v>29</v>
      </c>
      <c r="I93" s="33"/>
      <c r="J93" s="33"/>
      <c r="K93" s="33"/>
      <c r="L93" s="33"/>
      <c r="M93" s="33"/>
      <c r="N93" s="192"/>
      <c r="O93" s="33"/>
      <c r="P93" s="33"/>
      <c r="Q93" s="33"/>
    </row>
    <row r="94" spans="1:17" ht="12.75">
      <c r="A94" s="273"/>
      <c r="B94" s="33" t="s">
        <v>522</v>
      </c>
      <c r="C94" s="33"/>
      <c r="D94" s="33"/>
      <c r="E94" s="33"/>
      <c r="F94" s="33"/>
      <c r="G94" s="33"/>
      <c r="H94" s="156" t="s">
        <v>30</v>
      </c>
      <c r="I94" s="33"/>
      <c r="J94" s="33"/>
      <c r="K94" s="33"/>
      <c r="L94" s="33"/>
      <c r="M94" s="33"/>
      <c r="N94" s="192"/>
      <c r="O94" s="33"/>
      <c r="P94" s="33"/>
      <c r="Q94" s="33"/>
    </row>
    <row r="95" spans="1:17" ht="12.75">
      <c r="A95" s="273"/>
      <c r="B95" s="33" t="s">
        <v>522</v>
      </c>
      <c r="C95" s="33"/>
      <c r="D95" s="33"/>
      <c r="E95" s="33"/>
      <c r="F95" s="33"/>
      <c r="G95" s="33"/>
      <c r="H95" s="167" t="s">
        <v>34</v>
      </c>
      <c r="I95" s="33"/>
      <c r="J95" s="33"/>
      <c r="K95" s="33"/>
      <c r="L95" s="33"/>
      <c r="M95" s="33"/>
      <c r="N95" s="192"/>
      <c r="O95" s="33"/>
      <c r="P95" s="33"/>
      <c r="Q95" s="33"/>
    </row>
    <row r="96" spans="1:17" ht="12.75">
      <c r="A96" s="273"/>
      <c r="B96" s="33" t="s">
        <v>522</v>
      </c>
      <c r="C96" s="33"/>
      <c r="D96" s="33"/>
      <c r="E96" s="33"/>
      <c r="F96" s="33"/>
      <c r="G96" s="33"/>
      <c r="H96" s="167" t="s">
        <v>35</v>
      </c>
      <c r="I96" s="33"/>
      <c r="J96" s="33"/>
      <c r="K96" s="33"/>
      <c r="L96" s="33"/>
      <c r="M96" s="33"/>
      <c r="N96" s="192"/>
      <c r="O96" s="33"/>
      <c r="P96" s="33"/>
      <c r="Q96" s="33"/>
    </row>
    <row r="97" spans="1:17" ht="12.75">
      <c r="A97" s="273"/>
      <c r="B97" s="33" t="s">
        <v>78</v>
      </c>
      <c r="C97" s="33"/>
      <c r="D97" s="33"/>
      <c r="E97" s="33"/>
      <c r="F97" s="33"/>
      <c r="G97" s="33"/>
      <c r="H97" s="167" t="s">
        <v>36</v>
      </c>
      <c r="I97" s="33"/>
      <c r="J97" s="33"/>
      <c r="K97" s="33"/>
      <c r="L97" s="33"/>
      <c r="M97" s="33"/>
      <c r="N97" s="191"/>
      <c r="O97" s="33"/>
      <c r="P97" s="33"/>
      <c r="Q97" s="33"/>
    </row>
    <row r="98" spans="1:17" ht="12.75">
      <c r="A98" s="273"/>
      <c r="B98" s="33" t="s">
        <v>78</v>
      </c>
      <c r="C98" s="33"/>
      <c r="D98" s="33"/>
      <c r="E98" s="33"/>
      <c r="F98" s="33"/>
      <c r="G98" s="33"/>
      <c r="H98" s="167" t="s">
        <v>37</v>
      </c>
      <c r="I98" s="33"/>
      <c r="J98" s="33"/>
      <c r="K98" s="33"/>
      <c r="L98" s="33"/>
      <c r="M98" s="33"/>
      <c r="N98" s="191"/>
      <c r="O98" s="33"/>
      <c r="P98" s="33"/>
      <c r="Q98" s="33"/>
    </row>
    <row r="99" spans="1:17" ht="12.75">
      <c r="A99" s="274"/>
      <c r="B99" s="33" t="s">
        <v>78</v>
      </c>
      <c r="C99" s="33"/>
      <c r="D99" s="33"/>
      <c r="E99" s="33"/>
      <c r="F99" s="33"/>
      <c r="G99" s="33"/>
      <c r="H99" s="156" t="s">
        <v>38</v>
      </c>
      <c r="I99" s="33"/>
      <c r="J99" s="33"/>
      <c r="K99" s="33"/>
      <c r="L99" s="33"/>
      <c r="M99" s="33"/>
      <c r="N99" s="191"/>
      <c r="O99" s="33"/>
      <c r="P99" s="33"/>
      <c r="Q99" s="33"/>
    </row>
    <row r="100" spans="1:17" ht="14.25">
      <c r="A100" s="272">
        <v>45512</v>
      </c>
      <c r="B100" s="157" t="s">
        <v>78</v>
      </c>
      <c r="C100" s="33"/>
      <c r="D100" s="33"/>
      <c r="E100" s="33"/>
      <c r="F100" s="33"/>
      <c r="G100" s="33"/>
      <c r="H100" s="164" t="s">
        <v>17</v>
      </c>
      <c r="I100" s="33"/>
      <c r="J100" s="33"/>
      <c r="K100" s="33"/>
      <c r="L100" s="33"/>
      <c r="M100" s="33"/>
      <c r="N100" s="191"/>
      <c r="O100" s="33"/>
      <c r="P100" s="33"/>
      <c r="Q100" s="33"/>
    </row>
    <row r="101" spans="1:17" ht="21" customHeight="1">
      <c r="A101" s="273"/>
      <c r="B101" s="157" t="s">
        <v>78</v>
      </c>
      <c r="C101" s="33"/>
      <c r="D101" s="33"/>
      <c r="E101" s="33"/>
      <c r="F101" s="33"/>
      <c r="G101" s="33"/>
      <c r="H101" s="156" t="s">
        <v>22</v>
      </c>
      <c r="I101" s="33"/>
      <c r="J101" s="33"/>
      <c r="K101" s="33"/>
      <c r="L101" s="33"/>
      <c r="M101" s="33"/>
      <c r="N101" s="191"/>
      <c r="O101" s="33"/>
      <c r="P101" s="33"/>
      <c r="Q101" s="33"/>
    </row>
    <row r="102" spans="1:17" ht="22.5" customHeight="1">
      <c r="A102" s="273"/>
      <c r="B102" s="157" t="s">
        <v>78</v>
      </c>
      <c r="C102" s="33"/>
      <c r="D102" s="33"/>
      <c r="E102" s="33"/>
      <c r="F102" s="33"/>
      <c r="G102" s="33"/>
      <c r="H102" s="156" t="s">
        <v>24</v>
      </c>
      <c r="I102" s="33"/>
      <c r="J102" s="33"/>
      <c r="K102" s="33"/>
      <c r="L102" s="33"/>
      <c r="M102" s="33"/>
      <c r="N102" s="191"/>
      <c r="O102" s="33"/>
      <c r="P102" s="33"/>
      <c r="Q102" s="33"/>
    </row>
    <row r="103" spans="1:17" ht="14.25">
      <c r="A103" s="273"/>
      <c r="B103" s="157" t="s">
        <v>78</v>
      </c>
      <c r="C103" s="157"/>
      <c r="D103" s="157"/>
      <c r="E103" s="157"/>
      <c r="F103" s="168"/>
      <c r="G103" s="157"/>
      <c r="H103" s="156" t="s">
        <v>25</v>
      </c>
      <c r="I103" s="33"/>
      <c r="J103" s="33"/>
      <c r="K103" s="33"/>
      <c r="L103" s="33"/>
      <c r="M103" s="33"/>
      <c r="N103" s="191"/>
      <c r="O103" s="33"/>
      <c r="P103" s="33"/>
      <c r="Q103" s="33"/>
    </row>
    <row r="104" spans="1:17" ht="12.75">
      <c r="A104" s="273"/>
      <c r="B104" s="33" t="s">
        <v>1774</v>
      </c>
      <c r="C104" s="33"/>
      <c r="D104" s="33"/>
      <c r="E104" s="33"/>
      <c r="F104" s="33"/>
      <c r="G104" s="33"/>
      <c r="H104" s="156" t="s">
        <v>26</v>
      </c>
      <c r="I104" s="33"/>
      <c r="J104" s="33"/>
      <c r="K104" s="33"/>
      <c r="L104" s="33"/>
      <c r="M104" s="33"/>
      <c r="N104" s="195"/>
      <c r="O104" s="33"/>
      <c r="P104" s="33"/>
      <c r="Q104" s="33"/>
    </row>
    <row r="105" spans="1:17" ht="12.75">
      <c r="A105" s="273"/>
      <c r="B105" s="33" t="s">
        <v>1774</v>
      </c>
      <c r="C105" s="33"/>
      <c r="D105" s="33"/>
      <c r="E105" s="33"/>
      <c r="F105" s="33"/>
      <c r="G105" s="33"/>
      <c r="H105" s="156" t="s">
        <v>27</v>
      </c>
      <c r="I105" s="33"/>
      <c r="J105" s="33"/>
      <c r="K105" s="33"/>
      <c r="L105" s="33"/>
      <c r="M105" s="33"/>
      <c r="N105" s="195"/>
      <c r="O105" s="33"/>
      <c r="P105" s="33"/>
      <c r="Q105" s="33"/>
    </row>
    <row r="106" spans="1:17" ht="12.75">
      <c r="A106" s="273"/>
      <c r="B106" s="33" t="s">
        <v>1774</v>
      </c>
      <c r="C106" s="33"/>
      <c r="D106" s="33"/>
      <c r="E106" s="33"/>
      <c r="F106" s="33"/>
      <c r="G106" s="33"/>
      <c r="H106" s="156" t="s">
        <v>28</v>
      </c>
      <c r="I106" s="33"/>
      <c r="J106" s="33"/>
      <c r="K106" s="33"/>
      <c r="L106" s="33"/>
      <c r="M106" s="33"/>
      <c r="N106" s="195"/>
      <c r="O106" s="33"/>
      <c r="P106" s="33"/>
      <c r="Q106" s="33"/>
    </row>
    <row r="107" spans="1:17" ht="12.75">
      <c r="A107" s="273"/>
      <c r="B107" s="33" t="s">
        <v>1774</v>
      </c>
      <c r="C107" s="33"/>
      <c r="D107" s="33"/>
      <c r="E107" s="33"/>
      <c r="F107" s="33"/>
      <c r="G107" s="33"/>
      <c r="H107" s="156" t="s">
        <v>29</v>
      </c>
      <c r="I107" s="33"/>
      <c r="J107" s="33"/>
      <c r="K107" s="33"/>
      <c r="L107" s="33"/>
      <c r="M107" s="33"/>
      <c r="N107" s="195"/>
      <c r="O107" s="33"/>
      <c r="P107" s="33"/>
      <c r="Q107" s="33"/>
    </row>
    <row r="108" spans="1:17" ht="12.75">
      <c r="A108" s="273"/>
      <c r="B108" s="33" t="s">
        <v>522</v>
      </c>
      <c r="C108" s="33"/>
      <c r="D108" s="33"/>
      <c r="E108" s="33"/>
      <c r="F108" s="33"/>
      <c r="G108" s="33"/>
      <c r="H108" s="156" t="s">
        <v>30</v>
      </c>
      <c r="I108" s="33"/>
      <c r="J108" s="33"/>
      <c r="K108" s="33"/>
      <c r="L108" s="33"/>
      <c r="M108" s="33"/>
      <c r="N108" s="195"/>
      <c r="O108" s="33"/>
      <c r="P108" s="33"/>
      <c r="Q108" s="33"/>
    </row>
    <row r="109" spans="1:17" ht="12.75">
      <c r="A109" s="273"/>
      <c r="B109" s="33" t="s">
        <v>522</v>
      </c>
      <c r="C109" s="33"/>
      <c r="D109" s="33"/>
      <c r="E109" s="33"/>
      <c r="F109" s="33"/>
      <c r="G109" s="33"/>
      <c r="H109" s="167" t="s">
        <v>34</v>
      </c>
      <c r="I109" s="33"/>
      <c r="J109" s="33"/>
      <c r="K109" s="33"/>
      <c r="L109" s="33"/>
      <c r="M109" s="33"/>
      <c r="N109" s="195"/>
      <c r="O109" s="33"/>
      <c r="P109" s="33"/>
      <c r="Q109" s="33"/>
    </row>
    <row r="110" spans="1:17" ht="14.25">
      <c r="A110" s="273"/>
      <c r="B110" s="157" t="s">
        <v>522</v>
      </c>
      <c r="C110" s="33"/>
      <c r="D110" s="33"/>
      <c r="E110" s="33"/>
      <c r="F110" s="33"/>
      <c r="G110" s="33"/>
      <c r="H110" s="167" t="s">
        <v>35</v>
      </c>
      <c r="I110" s="33"/>
      <c r="J110" s="33"/>
      <c r="K110" s="33"/>
      <c r="L110" s="33"/>
      <c r="M110" s="33"/>
      <c r="N110" s="195"/>
      <c r="O110" s="33"/>
      <c r="P110" s="33"/>
      <c r="Q110" s="33"/>
    </row>
    <row r="111" spans="1:17" ht="14.25">
      <c r="A111" s="273"/>
      <c r="B111" s="157" t="s">
        <v>78</v>
      </c>
      <c r="C111" s="33"/>
      <c r="D111" s="33"/>
      <c r="E111" s="33"/>
      <c r="F111" s="33"/>
      <c r="G111" s="33"/>
      <c r="H111" s="167" t="s">
        <v>36</v>
      </c>
      <c r="I111" s="33"/>
      <c r="J111" s="33"/>
      <c r="K111" s="33"/>
      <c r="L111" s="33"/>
      <c r="M111" s="33"/>
      <c r="N111" s="191"/>
      <c r="O111" s="33"/>
      <c r="P111" s="33"/>
      <c r="Q111" s="33"/>
    </row>
    <row r="112" spans="1:17" ht="14.25">
      <c r="A112" s="273"/>
      <c r="B112" s="157" t="s">
        <v>78</v>
      </c>
      <c r="C112" s="33"/>
      <c r="D112" s="33"/>
      <c r="E112" s="33"/>
      <c r="F112" s="33"/>
      <c r="G112" s="33"/>
      <c r="H112" s="167" t="s">
        <v>37</v>
      </c>
      <c r="I112" s="33"/>
      <c r="J112" s="33"/>
      <c r="K112" s="33"/>
      <c r="L112" s="33"/>
      <c r="M112" s="33"/>
      <c r="N112" s="191"/>
      <c r="O112" s="33"/>
      <c r="P112" s="33"/>
      <c r="Q112" s="33"/>
    </row>
    <row r="113" spans="1:27" ht="12.75">
      <c r="A113" s="274"/>
      <c r="B113" s="33" t="s">
        <v>78</v>
      </c>
      <c r="C113" s="33"/>
      <c r="D113" s="33"/>
      <c r="E113" s="33"/>
      <c r="F113" s="33"/>
      <c r="G113" s="33"/>
      <c r="H113" s="156" t="s">
        <v>38</v>
      </c>
      <c r="I113" s="33"/>
      <c r="J113" s="33"/>
      <c r="K113" s="33"/>
      <c r="L113" s="33"/>
      <c r="M113" s="33"/>
      <c r="N113" s="191"/>
      <c r="O113" s="33"/>
      <c r="P113" s="33"/>
      <c r="Q113" s="33"/>
    </row>
    <row r="114" spans="1:27" ht="14.25">
      <c r="A114" s="272">
        <v>45513</v>
      </c>
      <c r="B114" s="157" t="s">
        <v>78</v>
      </c>
      <c r="C114" s="33"/>
      <c r="D114" s="33"/>
      <c r="E114" s="33"/>
      <c r="F114" s="33"/>
      <c r="G114" s="33"/>
      <c r="H114" s="164" t="s">
        <v>17</v>
      </c>
      <c r="I114" s="33"/>
      <c r="J114" s="33"/>
      <c r="K114" s="33"/>
      <c r="L114" s="33"/>
      <c r="M114" s="33"/>
      <c r="N114" s="191"/>
      <c r="O114" s="33"/>
      <c r="P114" s="33"/>
      <c r="Q114" s="33"/>
    </row>
    <row r="115" spans="1:27" ht="14.25">
      <c r="A115" s="273"/>
      <c r="B115" s="157" t="s">
        <v>78</v>
      </c>
      <c r="C115" s="33"/>
      <c r="D115" s="33"/>
      <c r="E115" s="33"/>
      <c r="F115" s="33"/>
      <c r="G115" s="33"/>
      <c r="H115" s="156" t="s">
        <v>22</v>
      </c>
      <c r="I115" s="33"/>
      <c r="J115" s="33"/>
      <c r="K115" s="33"/>
      <c r="L115" s="33"/>
      <c r="M115" s="33"/>
      <c r="N115" s="191"/>
      <c r="O115" s="33"/>
      <c r="P115" s="33"/>
      <c r="Q115" s="33"/>
    </row>
    <row r="116" spans="1:27" ht="14.25">
      <c r="A116" s="273"/>
      <c r="B116" s="157" t="s">
        <v>78</v>
      </c>
      <c r="C116" s="33"/>
      <c r="D116" s="33"/>
      <c r="E116" s="33"/>
      <c r="F116" s="33"/>
      <c r="G116" s="33"/>
      <c r="H116" s="156" t="s">
        <v>24</v>
      </c>
      <c r="I116" s="33"/>
      <c r="J116" s="33"/>
      <c r="K116" s="33"/>
      <c r="L116" s="33"/>
      <c r="M116" s="33"/>
      <c r="N116" s="191"/>
      <c r="O116" s="33"/>
      <c r="P116" s="33"/>
      <c r="Q116" s="33"/>
    </row>
    <row r="117" spans="1:27" ht="12.75">
      <c r="A117" s="273"/>
      <c r="B117" s="33" t="s">
        <v>78</v>
      </c>
      <c r="C117" s="33"/>
      <c r="D117" s="33"/>
      <c r="E117" s="33"/>
      <c r="F117" s="33"/>
      <c r="G117" s="33"/>
      <c r="H117" s="156" t="s">
        <v>25</v>
      </c>
      <c r="I117" s="33"/>
      <c r="J117" s="33"/>
      <c r="K117" s="33"/>
      <c r="L117" s="33"/>
      <c r="M117" s="33"/>
      <c r="N117" s="191"/>
      <c r="O117" s="33"/>
      <c r="P117" s="33"/>
      <c r="Q117" s="33"/>
    </row>
    <row r="118" spans="1:27" ht="12.75">
      <c r="A118" s="273"/>
      <c r="B118" s="33" t="s">
        <v>1774</v>
      </c>
      <c r="C118" s="33"/>
      <c r="D118" s="33"/>
      <c r="E118" s="33"/>
      <c r="F118" s="33"/>
      <c r="G118" s="33"/>
      <c r="H118" s="156" t="s">
        <v>26</v>
      </c>
      <c r="I118" s="33"/>
      <c r="J118" s="33"/>
      <c r="K118" s="33"/>
      <c r="L118" s="33"/>
      <c r="M118" s="33"/>
      <c r="N118" s="191"/>
      <c r="O118" s="33"/>
      <c r="P118" s="33"/>
      <c r="Q118" s="33"/>
    </row>
    <row r="119" spans="1:27" ht="12.75">
      <c r="A119" s="273"/>
      <c r="B119" s="33" t="s">
        <v>1774</v>
      </c>
      <c r="C119" s="33"/>
      <c r="D119" s="33"/>
      <c r="E119" s="33"/>
      <c r="F119" s="33"/>
      <c r="G119" s="33"/>
      <c r="H119" s="156" t="s">
        <v>27</v>
      </c>
      <c r="I119" s="33"/>
      <c r="J119" s="33"/>
      <c r="K119" s="33"/>
      <c r="L119" s="33"/>
      <c r="M119" s="33"/>
      <c r="N119" s="191"/>
      <c r="O119" s="33"/>
      <c r="P119" s="33"/>
      <c r="Q119" s="33"/>
    </row>
    <row r="120" spans="1:27" ht="12.75">
      <c r="A120" s="273"/>
      <c r="B120" s="33" t="s">
        <v>1774</v>
      </c>
      <c r="C120" s="33"/>
      <c r="D120" s="33"/>
      <c r="E120" s="33"/>
      <c r="F120" s="33"/>
      <c r="G120" s="33"/>
      <c r="H120" s="156" t="s">
        <v>28</v>
      </c>
      <c r="I120" s="33"/>
      <c r="J120" s="33"/>
      <c r="K120" s="33"/>
      <c r="L120" s="33"/>
      <c r="M120" s="33"/>
      <c r="N120" s="191"/>
      <c r="O120" s="33"/>
      <c r="P120" s="33"/>
      <c r="Q120" s="33"/>
    </row>
    <row r="121" spans="1:27" ht="12.75">
      <c r="A121" s="273"/>
      <c r="B121" s="33" t="s">
        <v>1774</v>
      </c>
      <c r="C121" s="169"/>
      <c r="D121" s="169"/>
      <c r="E121" s="169"/>
      <c r="F121" s="169"/>
      <c r="G121" s="169"/>
      <c r="H121" s="156" t="s">
        <v>29</v>
      </c>
      <c r="I121" s="169"/>
      <c r="J121" s="169"/>
      <c r="K121" s="169"/>
      <c r="L121" s="169"/>
      <c r="M121" s="33"/>
      <c r="N121" s="196"/>
      <c r="O121" s="169"/>
      <c r="P121" s="169"/>
      <c r="Q121" s="169"/>
      <c r="R121" s="1"/>
      <c r="S121" s="1"/>
      <c r="T121" s="1"/>
      <c r="U121" s="1"/>
      <c r="V121" s="1"/>
      <c r="W121" s="1"/>
      <c r="X121" s="1"/>
      <c r="Y121" s="1"/>
      <c r="Z121" s="1"/>
      <c r="AA121" s="1"/>
    </row>
    <row r="122" spans="1:27" ht="12.75">
      <c r="A122" s="273"/>
      <c r="B122" s="33" t="s">
        <v>1774</v>
      </c>
      <c r="C122" s="33"/>
      <c r="D122" s="33"/>
      <c r="E122" s="33"/>
      <c r="F122" s="33"/>
      <c r="G122" s="33"/>
      <c r="H122" s="156" t="s">
        <v>30</v>
      </c>
      <c r="I122" s="33"/>
      <c r="J122" s="33"/>
      <c r="K122" s="33"/>
      <c r="L122" s="33"/>
      <c r="M122" s="33"/>
      <c r="N122" s="191"/>
      <c r="O122" s="33"/>
      <c r="P122" s="33"/>
      <c r="Q122" s="33"/>
    </row>
    <row r="123" spans="1:27" ht="12.75">
      <c r="A123" s="273"/>
      <c r="B123" s="33" t="s">
        <v>78</v>
      </c>
      <c r="C123" s="33"/>
      <c r="D123" s="33"/>
      <c r="E123" s="33"/>
      <c r="F123" s="33"/>
      <c r="G123" s="33"/>
      <c r="H123" s="167" t="s">
        <v>34</v>
      </c>
      <c r="I123" s="33"/>
      <c r="J123" s="33"/>
      <c r="K123" s="33"/>
      <c r="L123" s="33"/>
      <c r="M123" s="33"/>
      <c r="N123" s="191"/>
      <c r="O123" s="33"/>
      <c r="P123" s="33"/>
      <c r="Q123" s="33"/>
    </row>
    <row r="124" spans="1:27" ht="12.75">
      <c r="A124" s="273"/>
      <c r="B124" s="33" t="s">
        <v>78</v>
      </c>
      <c r="C124" s="33"/>
      <c r="D124" s="33"/>
      <c r="E124" s="33"/>
      <c r="F124" s="33"/>
      <c r="G124" s="33"/>
      <c r="H124" s="167" t="s">
        <v>35</v>
      </c>
      <c r="I124" s="33"/>
      <c r="J124" s="33"/>
      <c r="K124" s="33"/>
      <c r="L124" s="33"/>
      <c r="M124" s="33"/>
      <c r="N124" s="191"/>
      <c r="O124" s="33"/>
      <c r="P124" s="33"/>
      <c r="Q124" s="33"/>
    </row>
    <row r="125" spans="1:27" ht="17.25" customHeight="1">
      <c r="A125" s="273"/>
      <c r="B125" s="33" t="s">
        <v>78</v>
      </c>
      <c r="C125" s="33" t="s">
        <v>41</v>
      </c>
      <c r="D125" s="33" t="s">
        <v>19</v>
      </c>
      <c r="E125" s="33"/>
      <c r="F125" s="33"/>
      <c r="G125" s="33" t="s">
        <v>2115</v>
      </c>
      <c r="H125" s="167" t="s">
        <v>36</v>
      </c>
      <c r="I125" s="33"/>
      <c r="J125" s="33"/>
      <c r="K125" s="33"/>
      <c r="L125" s="33"/>
      <c r="M125" s="33"/>
      <c r="N125" s="191"/>
      <c r="O125" s="33"/>
      <c r="P125" s="33"/>
      <c r="Q125" s="33"/>
    </row>
    <row r="126" spans="1:27" ht="12.75">
      <c r="A126" s="273"/>
      <c r="B126" s="33" t="s">
        <v>78</v>
      </c>
      <c r="C126" s="33"/>
      <c r="D126" s="33"/>
      <c r="E126" s="33"/>
      <c r="F126" s="33"/>
      <c r="G126" s="33"/>
      <c r="H126" s="167" t="s">
        <v>37</v>
      </c>
      <c r="I126" s="33"/>
      <c r="J126" s="33"/>
      <c r="K126" s="33"/>
      <c r="L126" s="33"/>
      <c r="M126" s="33"/>
      <c r="N126" s="191"/>
      <c r="O126" s="33"/>
      <c r="P126" s="33"/>
      <c r="Q126" s="33"/>
    </row>
    <row r="127" spans="1:27" ht="23.25" customHeight="1">
      <c r="A127" s="274"/>
      <c r="B127" s="33" t="s">
        <v>78</v>
      </c>
      <c r="C127" s="33"/>
      <c r="D127" s="33"/>
      <c r="E127" s="33"/>
      <c r="F127" s="157"/>
      <c r="G127" s="33"/>
      <c r="H127" s="156" t="s">
        <v>38</v>
      </c>
      <c r="I127" s="33"/>
      <c r="J127" s="33"/>
      <c r="K127" s="33"/>
      <c r="L127" s="33"/>
      <c r="M127" s="33"/>
      <c r="N127" s="191"/>
      <c r="O127" s="33"/>
      <c r="P127" s="33"/>
      <c r="Q127" s="33"/>
    </row>
    <row r="128" spans="1:27" ht="12.75">
      <c r="A128" s="272">
        <v>45514</v>
      </c>
      <c r="B128" s="33" t="s">
        <v>2096</v>
      </c>
      <c r="C128" s="33"/>
      <c r="D128" s="33"/>
      <c r="E128" s="33"/>
      <c r="F128" s="33"/>
      <c r="G128" s="33"/>
      <c r="H128" s="164" t="s">
        <v>17</v>
      </c>
      <c r="I128" s="33"/>
      <c r="J128" s="33"/>
      <c r="K128" s="33"/>
      <c r="L128" s="33"/>
      <c r="M128" s="33"/>
      <c r="N128" s="192"/>
      <c r="O128" s="33"/>
      <c r="P128" s="33"/>
      <c r="Q128" s="33"/>
    </row>
    <row r="129" spans="1:17" ht="12.75">
      <c r="A129" s="273"/>
      <c r="B129" s="33" t="s">
        <v>2096</v>
      </c>
      <c r="C129" s="33"/>
      <c r="D129" s="33"/>
      <c r="E129" s="33"/>
      <c r="F129" s="33"/>
      <c r="G129" s="33"/>
      <c r="H129" s="156" t="s">
        <v>22</v>
      </c>
      <c r="I129" s="33"/>
      <c r="J129" s="33"/>
      <c r="K129" s="33"/>
      <c r="L129" s="33"/>
      <c r="M129" s="33"/>
      <c r="N129" s="192"/>
      <c r="O129" s="33"/>
      <c r="P129" s="33"/>
      <c r="Q129" s="33"/>
    </row>
    <row r="130" spans="1:17" ht="12.75">
      <c r="A130" s="273"/>
      <c r="B130" s="33" t="s">
        <v>2096</v>
      </c>
      <c r="C130" s="33"/>
      <c r="D130" s="33"/>
      <c r="E130" s="33"/>
      <c r="F130" s="33"/>
      <c r="G130" s="33"/>
      <c r="H130" s="156" t="s">
        <v>24</v>
      </c>
      <c r="I130" s="33"/>
      <c r="J130" s="33"/>
      <c r="K130" s="33"/>
      <c r="L130" s="33"/>
      <c r="M130" s="33"/>
      <c r="N130" s="192"/>
      <c r="O130" s="33"/>
      <c r="P130" s="33"/>
      <c r="Q130" s="33"/>
    </row>
    <row r="131" spans="1:17" ht="12.75">
      <c r="A131" s="273"/>
      <c r="B131" s="33" t="s">
        <v>2096</v>
      </c>
      <c r="C131" s="33"/>
      <c r="D131" s="33"/>
      <c r="E131" s="33"/>
      <c r="F131" s="33"/>
      <c r="G131" s="33"/>
      <c r="H131" s="156" t="s">
        <v>25</v>
      </c>
      <c r="I131" s="33"/>
      <c r="J131" s="33"/>
      <c r="K131" s="33"/>
      <c r="L131" s="33"/>
      <c r="M131" s="33"/>
      <c r="N131" s="192"/>
      <c r="O131" s="33"/>
      <c r="P131" s="33"/>
      <c r="Q131" s="33"/>
    </row>
    <row r="132" spans="1:17" ht="12.75">
      <c r="A132" s="273"/>
      <c r="B132" s="33" t="s">
        <v>2096</v>
      </c>
      <c r="C132" s="33"/>
      <c r="D132" s="33"/>
      <c r="E132" s="33"/>
      <c r="F132" s="33"/>
      <c r="G132" s="33"/>
      <c r="H132" s="156" t="s">
        <v>26</v>
      </c>
      <c r="I132" s="33"/>
      <c r="J132" s="33"/>
      <c r="K132" s="33"/>
      <c r="L132" s="33"/>
      <c r="M132" s="33"/>
      <c r="N132" s="192"/>
      <c r="O132" s="33"/>
      <c r="P132" s="33"/>
      <c r="Q132" s="33"/>
    </row>
    <row r="133" spans="1:17" ht="12.75">
      <c r="A133" s="273"/>
      <c r="B133" s="33" t="s">
        <v>2096</v>
      </c>
      <c r="C133" s="33"/>
      <c r="D133" s="33"/>
      <c r="E133" s="33"/>
      <c r="F133" s="33"/>
      <c r="G133" s="33"/>
      <c r="H133" s="156" t="s">
        <v>27</v>
      </c>
      <c r="I133" s="33"/>
      <c r="J133" s="33"/>
      <c r="K133" s="33"/>
      <c r="L133" s="33"/>
      <c r="M133" s="33"/>
      <c r="N133" s="192"/>
      <c r="O133" s="33"/>
      <c r="P133" s="33"/>
      <c r="Q133" s="33"/>
    </row>
    <row r="134" spans="1:17" ht="12.75">
      <c r="A134" s="273"/>
      <c r="B134" s="33" t="s">
        <v>522</v>
      </c>
      <c r="C134" s="33"/>
      <c r="D134" s="33"/>
      <c r="E134" s="33"/>
      <c r="F134" s="33"/>
      <c r="G134" s="33"/>
      <c r="H134" s="156" t="s">
        <v>28</v>
      </c>
      <c r="I134" s="33"/>
      <c r="J134" s="33"/>
      <c r="K134" s="33"/>
      <c r="L134" s="33"/>
      <c r="M134" s="33"/>
      <c r="N134" s="192"/>
      <c r="O134" s="33"/>
      <c r="P134" s="33"/>
      <c r="Q134" s="33"/>
    </row>
    <row r="135" spans="1:17" ht="12.75">
      <c r="A135" s="273"/>
      <c r="B135" s="33" t="s">
        <v>522</v>
      </c>
      <c r="C135" s="33"/>
      <c r="D135" s="33"/>
      <c r="E135" s="33"/>
      <c r="F135" s="33"/>
      <c r="G135" s="33"/>
      <c r="H135" s="156" t="s">
        <v>29</v>
      </c>
      <c r="I135" s="33"/>
      <c r="J135" s="33"/>
      <c r="K135" s="33"/>
      <c r="L135" s="33"/>
      <c r="M135" s="33"/>
      <c r="N135" s="192"/>
      <c r="O135" s="33"/>
      <c r="P135" s="33"/>
      <c r="Q135" s="33"/>
    </row>
    <row r="136" spans="1:17" ht="12.75">
      <c r="A136" s="273"/>
      <c r="B136" s="33" t="s">
        <v>522</v>
      </c>
      <c r="C136" s="33"/>
      <c r="D136" s="33"/>
      <c r="E136" s="33"/>
      <c r="F136" s="33"/>
      <c r="G136" s="76"/>
      <c r="H136" s="156" t="s">
        <v>30</v>
      </c>
      <c r="I136" s="33"/>
      <c r="J136" s="33"/>
      <c r="K136" s="33"/>
      <c r="L136" s="33"/>
      <c r="M136" s="33"/>
      <c r="N136" s="192"/>
      <c r="O136" s="33"/>
      <c r="P136" s="33"/>
      <c r="Q136" s="33"/>
    </row>
    <row r="137" spans="1:17" ht="12.75">
      <c r="A137" s="273"/>
      <c r="B137" s="33" t="s">
        <v>78</v>
      </c>
      <c r="C137" s="33"/>
      <c r="D137" s="33"/>
      <c r="E137" s="33"/>
      <c r="F137" s="33"/>
      <c r="G137" s="33"/>
      <c r="H137" s="167" t="s">
        <v>34</v>
      </c>
      <c r="I137" s="33"/>
      <c r="J137" s="33"/>
      <c r="K137" s="33"/>
      <c r="L137" s="33"/>
      <c r="M137" s="33"/>
      <c r="N137" s="192"/>
      <c r="O137" s="33"/>
      <c r="P137" s="33"/>
      <c r="Q137" s="33"/>
    </row>
    <row r="138" spans="1:17" ht="12.75">
      <c r="A138" s="273"/>
      <c r="B138" s="33" t="s">
        <v>78</v>
      </c>
      <c r="C138" s="33"/>
      <c r="D138" s="33"/>
      <c r="E138" s="33"/>
      <c r="F138" s="33"/>
      <c r="G138" s="33"/>
      <c r="H138" s="167" t="s">
        <v>35</v>
      </c>
      <c r="I138" s="33"/>
      <c r="J138" s="33"/>
      <c r="K138" s="33"/>
      <c r="L138" s="33"/>
      <c r="M138" s="33"/>
      <c r="N138" s="192"/>
      <c r="O138" s="33"/>
      <c r="P138" s="33"/>
      <c r="Q138" s="33"/>
    </row>
    <row r="139" spans="1:17" ht="14.25">
      <c r="A139" s="273"/>
      <c r="B139" s="33" t="s">
        <v>78</v>
      </c>
      <c r="C139" s="33"/>
      <c r="D139" s="33"/>
      <c r="E139" s="157"/>
      <c r="F139" s="33"/>
      <c r="G139" s="33"/>
      <c r="H139" s="167" t="s">
        <v>36</v>
      </c>
      <c r="I139" s="33"/>
      <c r="J139" s="33"/>
      <c r="K139" s="33"/>
      <c r="L139" s="33"/>
      <c r="M139" s="33"/>
      <c r="N139" s="191"/>
      <c r="O139" s="33"/>
      <c r="P139" s="33"/>
      <c r="Q139" s="33"/>
    </row>
    <row r="140" spans="1:17" ht="12.75">
      <c r="A140" s="273"/>
      <c r="B140" s="33" t="s">
        <v>78</v>
      </c>
      <c r="C140" s="33"/>
      <c r="D140" s="33"/>
      <c r="E140" s="33"/>
      <c r="F140" s="33"/>
      <c r="G140" s="33"/>
      <c r="H140" s="167" t="s">
        <v>37</v>
      </c>
      <c r="I140" s="33"/>
      <c r="J140" s="33"/>
      <c r="K140" s="33"/>
      <c r="L140" s="33"/>
      <c r="M140" s="33"/>
      <c r="N140" s="191"/>
      <c r="O140" s="33"/>
      <c r="P140" s="33"/>
      <c r="Q140" s="33"/>
    </row>
    <row r="141" spans="1:17" ht="12.75">
      <c r="A141" s="274"/>
      <c r="B141" s="33" t="s">
        <v>78</v>
      </c>
      <c r="C141" s="33"/>
      <c r="D141" s="33"/>
      <c r="E141" s="33"/>
      <c r="F141" s="33"/>
      <c r="G141" s="33"/>
      <c r="H141" s="156" t="s">
        <v>38</v>
      </c>
      <c r="I141" s="33"/>
      <c r="J141" s="33"/>
      <c r="K141" s="33"/>
      <c r="L141" s="33"/>
      <c r="M141" s="33"/>
      <c r="N141" s="191"/>
      <c r="O141" s="33"/>
      <c r="P141" s="33"/>
      <c r="Q141" s="33"/>
    </row>
    <row r="142" spans="1:17" ht="12.75">
      <c r="A142" s="272">
        <v>45515</v>
      </c>
      <c r="B142" s="33" t="s">
        <v>2096</v>
      </c>
      <c r="C142" s="33"/>
      <c r="D142" s="33"/>
      <c r="E142" s="33"/>
      <c r="F142" s="33"/>
      <c r="G142" s="33"/>
      <c r="H142" s="164" t="s">
        <v>17</v>
      </c>
      <c r="I142" s="33"/>
      <c r="J142" s="33"/>
      <c r="K142" s="33"/>
      <c r="L142" s="33"/>
      <c r="M142" s="33"/>
      <c r="N142" s="192"/>
      <c r="O142" s="33"/>
      <c r="P142" s="33"/>
      <c r="Q142" s="33"/>
    </row>
    <row r="143" spans="1:17" ht="12.75">
      <c r="A143" s="273"/>
      <c r="B143" s="33" t="s">
        <v>2096</v>
      </c>
      <c r="C143" s="33"/>
      <c r="D143" s="33"/>
      <c r="E143" s="33"/>
      <c r="F143" s="33"/>
      <c r="G143" s="33"/>
      <c r="H143" s="156" t="s">
        <v>22</v>
      </c>
      <c r="I143" s="33"/>
      <c r="J143" s="33"/>
      <c r="K143" s="33"/>
      <c r="L143" s="33"/>
      <c r="M143" s="33"/>
      <c r="N143" s="192"/>
      <c r="O143" s="33"/>
      <c r="P143" s="33"/>
      <c r="Q143" s="33"/>
    </row>
    <row r="144" spans="1:17" ht="12.75">
      <c r="A144" s="273"/>
      <c r="B144" s="33" t="s">
        <v>2096</v>
      </c>
      <c r="C144" s="33" t="s">
        <v>355</v>
      </c>
      <c r="D144" s="33" t="s">
        <v>19</v>
      </c>
      <c r="E144" s="33"/>
      <c r="F144" s="33" t="s">
        <v>2116</v>
      </c>
      <c r="G144" s="33" t="s">
        <v>2117</v>
      </c>
      <c r="H144" s="156" t="s">
        <v>24</v>
      </c>
      <c r="I144" s="33"/>
      <c r="J144" s="33"/>
      <c r="K144" s="33"/>
      <c r="L144" s="33"/>
      <c r="M144" s="33"/>
      <c r="N144" s="192"/>
      <c r="O144" s="33"/>
      <c r="P144" s="33"/>
      <c r="Q144" s="33"/>
    </row>
    <row r="145" spans="1:17" ht="12.75">
      <c r="A145" s="273"/>
      <c r="B145" s="33" t="s">
        <v>2096</v>
      </c>
      <c r="C145" s="33"/>
      <c r="D145" s="33"/>
      <c r="E145" s="33"/>
      <c r="F145" s="33"/>
      <c r="G145" s="33"/>
      <c r="H145" s="156" t="s">
        <v>25</v>
      </c>
      <c r="I145" s="33"/>
      <c r="J145" s="33"/>
      <c r="K145" s="33"/>
      <c r="L145" s="33"/>
      <c r="M145" s="33"/>
      <c r="N145" s="192"/>
      <c r="O145" s="33"/>
      <c r="P145" s="33"/>
      <c r="Q145" s="33"/>
    </row>
    <row r="146" spans="1:17" ht="12.75">
      <c r="A146" s="273"/>
      <c r="B146" s="33" t="s">
        <v>2096</v>
      </c>
      <c r="C146" s="33"/>
      <c r="D146" s="33"/>
      <c r="E146" s="33"/>
      <c r="F146" s="33"/>
      <c r="G146" s="33"/>
      <c r="H146" s="156" t="s">
        <v>26</v>
      </c>
      <c r="I146" s="33"/>
      <c r="J146" s="33"/>
      <c r="K146" s="33"/>
      <c r="L146" s="33"/>
      <c r="M146" s="33"/>
      <c r="N146" s="192"/>
      <c r="O146" s="33"/>
      <c r="P146" s="33"/>
      <c r="Q146" s="33"/>
    </row>
    <row r="147" spans="1:17" ht="12.75">
      <c r="A147" s="273"/>
      <c r="B147" s="33" t="s">
        <v>2096</v>
      </c>
      <c r="C147" s="33"/>
      <c r="D147" s="33"/>
      <c r="E147" s="33"/>
      <c r="F147" s="33"/>
      <c r="G147" s="33"/>
      <c r="H147" s="156" t="s">
        <v>27</v>
      </c>
      <c r="I147" s="33"/>
      <c r="J147" s="33"/>
      <c r="K147" s="33"/>
      <c r="L147" s="33"/>
      <c r="M147" s="33"/>
      <c r="N147" s="192"/>
      <c r="O147" s="33"/>
      <c r="P147" s="33"/>
      <c r="Q147" s="33"/>
    </row>
    <row r="148" spans="1:17" ht="12.75">
      <c r="A148" s="273"/>
      <c r="B148" s="33" t="s">
        <v>522</v>
      </c>
      <c r="C148" s="33"/>
      <c r="D148" s="33"/>
      <c r="E148" s="33"/>
      <c r="F148" s="33"/>
      <c r="G148" s="33"/>
      <c r="H148" s="156" t="s">
        <v>28</v>
      </c>
      <c r="I148" s="33"/>
      <c r="J148" s="33"/>
      <c r="K148" s="33"/>
      <c r="L148" s="33"/>
      <c r="M148" s="33"/>
      <c r="N148" s="192"/>
      <c r="O148" s="33"/>
      <c r="P148" s="33"/>
      <c r="Q148" s="33"/>
    </row>
    <row r="149" spans="1:17" ht="12.75">
      <c r="A149" s="273"/>
      <c r="B149" s="33" t="s">
        <v>522</v>
      </c>
      <c r="C149" s="33"/>
      <c r="D149" s="33"/>
      <c r="E149" s="33"/>
      <c r="F149" s="33"/>
      <c r="G149" s="33"/>
      <c r="H149" s="156" t="s">
        <v>29</v>
      </c>
      <c r="I149" s="33"/>
      <c r="J149" s="33"/>
      <c r="K149" s="33"/>
      <c r="L149" s="33"/>
      <c r="M149" s="33"/>
      <c r="N149" s="192"/>
      <c r="O149" s="33"/>
      <c r="P149" s="33"/>
      <c r="Q149" s="33"/>
    </row>
    <row r="150" spans="1:17" ht="12.75">
      <c r="A150" s="273"/>
      <c r="B150" s="33" t="s">
        <v>522</v>
      </c>
      <c r="C150" s="33"/>
      <c r="D150" s="33"/>
      <c r="E150" s="33"/>
      <c r="F150" s="33"/>
      <c r="G150" s="33"/>
      <c r="H150" s="156" t="s">
        <v>30</v>
      </c>
      <c r="I150" s="33"/>
      <c r="J150" s="33"/>
      <c r="K150" s="33"/>
      <c r="L150" s="33"/>
      <c r="M150" s="33"/>
      <c r="N150" s="192"/>
      <c r="O150" s="33"/>
      <c r="P150" s="33"/>
      <c r="Q150" s="33"/>
    </row>
    <row r="151" spans="1:17" ht="12.75">
      <c r="A151" s="273"/>
      <c r="B151" s="33" t="s">
        <v>78</v>
      </c>
      <c r="C151" s="33" t="s">
        <v>41</v>
      </c>
      <c r="D151" s="33" t="s">
        <v>19</v>
      </c>
      <c r="E151" s="33"/>
      <c r="F151" s="33"/>
      <c r="G151" s="33" t="s">
        <v>2118</v>
      </c>
      <c r="H151" s="167" t="s">
        <v>34</v>
      </c>
      <c r="I151" s="33"/>
      <c r="J151" s="33"/>
      <c r="K151" s="33"/>
      <c r="L151" s="33"/>
      <c r="M151" s="33"/>
      <c r="N151" s="192"/>
      <c r="O151" s="33"/>
      <c r="P151" s="33"/>
      <c r="Q151" s="33"/>
    </row>
    <row r="152" spans="1:17" ht="14.25">
      <c r="A152" s="273"/>
      <c r="B152" s="157" t="s">
        <v>78</v>
      </c>
      <c r="C152" s="33"/>
      <c r="D152" s="33"/>
      <c r="E152" s="33"/>
      <c r="F152" s="33"/>
      <c r="G152" s="33"/>
      <c r="H152" s="167" t="s">
        <v>35</v>
      </c>
      <c r="I152" s="33"/>
      <c r="J152" s="33"/>
      <c r="K152" s="33"/>
      <c r="L152" s="33"/>
      <c r="M152" s="33"/>
      <c r="N152" s="192"/>
      <c r="O152" s="33"/>
      <c r="P152" s="33"/>
      <c r="Q152" s="33"/>
    </row>
    <row r="153" spans="1:17" ht="12.75">
      <c r="A153" s="273"/>
      <c r="B153" s="33" t="s">
        <v>78</v>
      </c>
      <c r="C153" s="33"/>
      <c r="D153" s="33"/>
      <c r="E153" s="33"/>
      <c r="F153" s="33"/>
      <c r="G153" s="33"/>
      <c r="H153" s="167" t="s">
        <v>36</v>
      </c>
      <c r="I153" s="33"/>
      <c r="J153" s="33"/>
      <c r="K153" s="33"/>
      <c r="L153" s="33"/>
      <c r="M153" s="33"/>
      <c r="N153" s="191"/>
      <c r="O153" s="33"/>
      <c r="P153" s="33"/>
      <c r="Q153" s="33"/>
    </row>
    <row r="154" spans="1:17" ht="12.75">
      <c r="A154" s="273"/>
      <c r="B154" s="33" t="s">
        <v>78</v>
      </c>
      <c r="C154" s="33"/>
      <c r="D154" s="33"/>
      <c r="E154" s="33"/>
      <c r="F154" s="33"/>
      <c r="G154" s="33"/>
      <c r="H154" s="167" t="s">
        <v>37</v>
      </c>
      <c r="I154" s="33"/>
      <c r="J154" s="33"/>
      <c r="K154" s="33"/>
      <c r="L154" s="33"/>
      <c r="M154" s="33"/>
      <c r="N154" s="191"/>
      <c r="O154" s="33"/>
      <c r="P154" s="33"/>
      <c r="Q154" s="33"/>
    </row>
    <row r="155" spans="1:17" ht="12.75">
      <c r="A155" s="274"/>
      <c r="B155" s="33" t="s">
        <v>78</v>
      </c>
      <c r="C155" s="33"/>
      <c r="D155" s="33"/>
      <c r="E155" s="33"/>
      <c r="F155" s="33"/>
      <c r="G155" s="33"/>
      <c r="H155" s="156" t="s">
        <v>38</v>
      </c>
      <c r="I155" s="33"/>
      <c r="J155" s="33"/>
      <c r="K155" s="33"/>
      <c r="L155" s="33"/>
      <c r="M155" s="33"/>
      <c r="N155" s="191"/>
      <c r="O155" s="33"/>
      <c r="P155" s="33"/>
      <c r="Q155" s="33"/>
    </row>
    <row r="156" spans="1:17" ht="14.25">
      <c r="A156" s="272">
        <v>45516</v>
      </c>
      <c r="B156" s="157" t="s">
        <v>78</v>
      </c>
      <c r="C156" s="33"/>
      <c r="D156" s="33"/>
      <c r="E156" s="33"/>
      <c r="F156" s="33"/>
      <c r="G156" s="33"/>
      <c r="H156" s="164" t="s">
        <v>17</v>
      </c>
      <c r="I156" s="33"/>
      <c r="J156" s="33"/>
      <c r="K156" s="33"/>
      <c r="L156" s="33"/>
      <c r="M156" s="33"/>
      <c r="N156" s="191"/>
      <c r="O156" s="33"/>
      <c r="P156" s="33"/>
      <c r="Q156" s="33"/>
    </row>
    <row r="157" spans="1:17" ht="14.25">
      <c r="A157" s="273"/>
      <c r="B157" s="157" t="s">
        <v>78</v>
      </c>
      <c r="C157" s="33"/>
      <c r="D157" s="33"/>
      <c r="E157" s="33"/>
      <c r="F157" s="33"/>
      <c r="G157" s="33"/>
      <c r="H157" s="156" t="s">
        <v>22</v>
      </c>
      <c r="I157" s="33"/>
      <c r="J157" s="33"/>
      <c r="K157" s="33"/>
      <c r="L157" s="33"/>
      <c r="M157" s="33"/>
      <c r="N157" s="191"/>
      <c r="O157" s="33"/>
      <c r="P157" s="33"/>
      <c r="Q157" s="33"/>
    </row>
    <row r="158" spans="1:17" ht="14.25">
      <c r="A158" s="273"/>
      <c r="B158" s="157" t="s">
        <v>78</v>
      </c>
      <c r="C158" s="33"/>
      <c r="D158" s="33"/>
      <c r="E158" s="33"/>
      <c r="F158" s="33"/>
      <c r="G158" s="33"/>
      <c r="H158" s="156" t="s">
        <v>24</v>
      </c>
      <c r="I158" s="33"/>
      <c r="J158" s="33"/>
      <c r="K158" s="33"/>
      <c r="L158" s="33"/>
      <c r="M158" s="33"/>
      <c r="N158" s="191"/>
      <c r="O158" s="33"/>
      <c r="P158" s="33"/>
      <c r="Q158" s="33"/>
    </row>
    <row r="159" spans="1:17" ht="14.25">
      <c r="A159" s="273"/>
      <c r="B159" s="157" t="s">
        <v>78</v>
      </c>
      <c r="C159" s="33"/>
      <c r="D159" s="33"/>
      <c r="E159" s="33"/>
      <c r="F159" s="33"/>
      <c r="G159" s="33"/>
      <c r="H159" s="156" t="s">
        <v>25</v>
      </c>
      <c r="I159" s="33"/>
      <c r="J159" s="33"/>
      <c r="K159" s="33"/>
      <c r="L159" s="33"/>
      <c r="M159" s="33"/>
      <c r="N159" s="191"/>
      <c r="O159" s="33"/>
      <c r="P159" s="33"/>
      <c r="Q159" s="33"/>
    </row>
    <row r="160" spans="1:17" ht="14.25">
      <c r="A160" s="273"/>
      <c r="B160" s="33" t="s">
        <v>1774</v>
      </c>
      <c r="C160" s="33"/>
      <c r="D160" s="33"/>
      <c r="E160" s="33"/>
      <c r="F160" s="157"/>
      <c r="G160" s="33"/>
      <c r="H160" s="156" t="s">
        <v>26</v>
      </c>
      <c r="I160" s="33"/>
      <c r="J160" s="33"/>
      <c r="K160" s="33"/>
      <c r="L160" s="33"/>
      <c r="M160" s="33"/>
      <c r="N160" s="191"/>
      <c r="O160" s="33"/>
      <c r="P160" s="33"/>
      <c r="Q160" s="33"/>
    </row>
    <row r="161" spans="1:17" ht="12.75">
      <c r="A161" s="273"/>
      <c r="B161" s="33" t="s">
        <v>1774</v>
      </c>
      <c r="C161" s="33"/>
      <c r="D161" s="33"/>
      <c r="E161" s="33"/>
      <c r="F161" s="33"/>
      <c r="G161" s="33"/>
      <c r="H161" s="156" t="s">
        <v>27</v>
      </c>
      <c r="I161" s="33"/>
      <c r="J161" s="33"/>
      <c r="K161" s="33"/>
      <c r="L161" s="33"/>
      <c r="M161" s="33"/>
      <c r="N161" s="191"/>
      <c r="O161" s="33"/>
      <c r="P161" s="33"/>
      <c r="Q161" s="33"/>
    </row>
    <row r="162" spans="1:17" ht="12.75">
      <c r="A162" s="273"/>
      <c r="B162" s="33" t="s">
        <v>1774</v>
      </c>
      <c r="C162" s="33"/>
      <c r="D162" s="33"/>
      <c r="E162" s="33"/>
      <c r="F162" s="33"/>
      <c r="G162" s="33"/>
      <c r="H162" s="156" t="s">
        <v>28</v>
      </c>
      <c r="I162" s="33"/>
      <c r="J162" s="33"/>
      <c r="K162" s="33"/>
      <c r="L162" s="33"/>
      <c r="M162" s="33"/>
      <c r="N162" s="191"/>
      <c r="O162" s="33"/>
      <c r="P162" s="33"/>
      <c r="Q162" s="33"/>
    </row>
    <row r="163" spans="1:17" ht="12.75">
      <c r="A163" s="273"/>
      <c r="B163" s="33" t="s">
        <v>1774</v>
      </c>
      <c r="C163" s="33"/>
      <c r="D163" s="33"/>
      <c r="E163" s="33"/>
      <c r="F163" s="33"/>
      <c r="G163" s="33"/>
      <c r="H163" s="156" t="s">
        <v>29</v>
      </c>
      <c r="I163" s="33"/>
      <c r="J163" s="33"/>
      <c r="K163" s="33"/>
      <c r="L163" s="33"/>
      <c r="M163" s="33"/>
      <c r="N163" s="191"/>
      <c r="O163" s="33"/>
      <c r="P163" s="33"/>
      <c r="Q163" s="33"/>
    </row>
    <row r="164" spans="1:17" ht="12.75">
      <c r="A164" s="273"/>
      <c r="B164" s="33" t="s">
        <v>1774</v>
      </c>
      <c r="C164" s="33"/>
      <c r="D164" s="33"/>
      <c r="E164" s="33"/>
      <c r="F164" s="33"/>
      <c r="G164" s="33"/>
      <c r="H164" s="156" t="s">
        <v>30</v>
      </c>
      <c r="I164" s="33"/>
      <c r="J164" s="33"/>
      <c r="K164" s="33"/>
      <c r="L164" s="33"/>
      <c r="M164" s="33"/>
      <c r="N164" s="191"/>
      <c r="O164" s="33"/>
      <c r="P164" s="33"/>
      <c r="Q164" s="33"/>
    </row>
    <row r="165" spans="1:17" ht="14.25">
      <c r="A165" s="273"/>
      <c r="B165" s="33" t="s">
        <v>78</v>
      </c>
      <c r="C165" s="33"/>
      <c r="D165" s="33"/>
      <c r="E165" s="157"/>
      <c r="F165" s="33"/>
      <c r="G165" s="33"/>
      <c r="H165" s="167" t="s">
        <v>34</v>
      </c>
      <c r="I165" s="33"/>
      <c r="J165" s="33"/>
      <c r="K165" s="33"/>
      <c r="L165" s="33"/>
      <c r="M165" s="33"/>
      <c r="N165" s="191"/>
      <c r="O165" s="33"/>
      <c r="P165" s="33"/>
      <c r="Q165" s="33"/>
    </row>
    <row r="166" spans="1:17" ht="12.75">
      <c r="A166" s="273"/>
      <c r="B166" s="33" t="s">
        <v>78</v>
      </c>
      <c r="C166" s="33"/>
      <c r="D166" s="33"/>
      <c r="E166" s="33"/>
      <c r="F166" s="33"/>
      <c r="G166" s="33"/>
      <c r="H166" s="167" t="s">
        <v>35</v>
      </c>
      <c r="I166" s="33"/>
      <c r="J166" s="33"/>
      <c r="K166" s="33"/>
      <c r="L166" s="33"/>
      <c r="M166" s="33"/>
      <c r="N166" s="191"/>
      <c r="O166" s="33"/>
      <c r="P166" s="33"/>
      <c r="Q166" s="33"/>
    </row>
    <row r="167" spans="1:17" ht="12.75">
      <c r="A167" s="273"/>
      <c r="B167" s="33" t="s">
        <v>78</v>
      </c>
      <c r="C167" s="33"/>
      <c r="D167" s="33"/>
      <c r="E167" s="33"/>
      <c r="F167" s="33"/>
      <c r="G167" s="33"/>
      <c r="H167" s="167" t="s">
        <v>36</v>
      </c>
      <c r="I167" s="33"/>
      <c r="J167" s="33"/>
      <c r="K167" s="33"/>
      <c r="L167" s="33"/>
      <c r="M167" s="33"/>
      <c r="N167" s="191"/>
      <c r="O167" s="33"/>
      <c r="P167" s="33"/>
      <c r="Q167" s="33"/>
    </row>
    <row r="168" spans="1:17" ht="12.75">
      <c r="A168" s="273"/>
      <c r="B168" s="33" t="s">
        <v>78</v>
      </c>
      <c r="C168" s="33"/>
      <c r="D168" s="33"/>
      <c r="E168" s="33"/>
      <c r="F168" s="33"/>
      <c r="G168" s="33"/>
      <c r="H168" s="167" t="s">
        <v>37</v>
      </c>
      <c r="I168" s="33"/>
      <c r="J168" s="33"/>
      <c r="K168" s="33"/>
      <c r="L168" s="33"/>
      <c r="M168" s="33"/>
      <c r="N168" s="191"/>
      <c r="O168" s="33"/>
      <c r="P168" s="33"/>
      <c r="Q168" s="33"/>
    </row>
    <row r="169" spans="1:17" ht="12.75">
      <c r="A169" s="274"/>
      <c r="B169" s="33" t="s">
        <v>78</v>
      </c>
      <c r="C169" s="33"/>
      <c r="D169" s="33"/>
      <c r="E169" s="33"/>
      <c r="F169" s="33"/>
      <c r="G169" s="33"/>
      <c r="H169" s="167" t="s">
        <v>38</v>
      </c>
      <c r="I169" s="33"/>
      <c r="J169" s="33"/>
      <c r="K169" s="33"/>
      <c r="L169" s="33"/>
      <c r="M169" s="33"/>
      <c r="N169" s="191"/>
      <c r="O169" s="33"/>
      <c r="P169" s="33"/>
      <c r="Q169" s="33"/>
    </row>
    <row r="170" spans="1:17" ht="14.25">
      <c r="A170" s="272">
        <v>45517</v>
      </c>
      <c r="B170" s="157" t="s">
        <v>78</v>
      </c>
      <c r="C170" s="33"/>
      <c r="D170" s="33"/>
      <c r="E170" s="33"/>
      <c r="F170" s="33"/>
      <c r="G170" s="33"/>
      <c r="H170" s="164" t="s">
        <v>17</v>
      </c>
      <c r="I170" s="33"/>
      <c r="J170" s="33"/>
      <c r="K170" s="33"/>
      <c r="L170" s="33"/>
      <c r="M170" s="33"/>
      <c r="N170" s="191"/>
      <c r="O170" s="33"/>
      <c r="P170" s="33"/>
      <c r="Q170" s="33"/>
    </row>
    <row r="171" spans="1:17" ht="14.25">
      <c r="A171" s="273"/>
      <c r="B171" s="157" t="s">
        <v>78</v>
      </c>
      <c r="C171" s="157"/>
      <c r="D171" s="157"/>
      <c r="E171" s="157"/>
      <c r="F171" s="157"/>
      <c r="G171" s="157"/>
      <c r="H171" s="84" t="s">
        <v>22</v>
      </c>
      <c r="I171" s="33"/>
      <c r="J171" s="33"/>
      <c r="K171" s="33"/>
      <c r="L171" s="33"/>
      <c r="M171" s="33"/>
      <c r="N171" s="191"/>
      <c r="O171" s="33"/>
      <c r="P171" s="33"/>
      <c r="Q171" s="33"/>
    </row>
    <row r="172" spans="1:17" ht="14.25">
      <c r="A172" s="273"/>
      <c r="B172" s="157" t="s">
        <v>78</v>
      </c>
      <c r="C172" s="157"/>
      <c r="D172" s="157"/>
      <c r="E172" s="157"/>
      <c r="F172" s="157"/>
      <c r="G172" s="157"/>
      <c r="H172" s="84" t="s">
        <v>24</v>
      </c>
      <c r="I172" s="33"/>
      <c r="J172" s="33"/>
      <c r="K172" s="33"/>
      <c r="L172" s="33"/>
      <c r="M172" s="33"/>
      <c r="N172" s="191"/>
      <c r="O172" s="33"/>
      <c r="P172" s="33"/>
      <c r="Q172" s="33"/>
    </row>
    <row r="173" spans="1:17" ht="14.25">
      <c r="A173" s="273"/>
      <c r="B173" s="157" t="s">
        <v>78</v>
      </c>
      <c r="C173" s="157" t="s">
        <v>102</v>
      </c>
      <c r="D173" s="157" t="s">
        <v>19</v>
      </c>
      <c r="E173" s="168"/>
      <c r="F173" s="157"/>
      <c r="G173" s="157" t="s">
        <v>2119</v>
      </c>
      <c r="H173" s="84" t="s">
        <v>25</v>
      </c>
      <c r="I173" s="33"/>
      <c r="J173" s="33"/>
      <c r="K173" s="33"/>
      <c r="L173" s="33"/>
      <c r="M173" s="33"/>
      <c r="N173" s="191"/>
      <c r="O173" s="33"/>
      <c r="P173" s="33"/>
      <c r="Q173" s="33"/>
    </row>
    <row r="174" spans="1:17" ht="14.25">
      <c r="A174" s="273"/>
      <c r="B174" s="157" t="s">
        <v>78</v>
      </c>
      <c r="C174" s="157"/>
      <c r="D174" s="157"/>
      <c r="E174" s="157"/>
      <c r="F174" s="157"/>
      <c r="G174" s="157"/>
      <c r="H174" s="84" t="s">
        <v>26</v>
      </c>
      <c r="I174" s="33"/>
      <c r="J174" s="33"/>
      <c r="K174" s="33"/>
      <c r="L174" s="33"/>
      <c r="M174" s="33"/>
      <c r="N174" s="191"/>
      <c r="O174" s="33"/>
      <c r="P174" s="33"/>
      <c r="Q174" s="33"/>
    </row>
    <row r="175" spans="1:17" ht="12.75">
      <c r="A175" s="273"/>
      <c r="B175" s="33" t="s">
        <v>78</v>
      </c>
      <c r="C175" s="33"/>
      <c r="D175" s="33"/>
      <c r="E175" s="33"/>
      <c r="F175" s="33"/>
      <c r="G175" s="33"/>
      <c r="H175" s="84" t="s">
        <v>27</v>
      </c>
      <c r="I175" s="33"/>
      <c r="J175" s="33"/>
      <c r="K175" s="33"/>
      <c r="L175" s="33"/>
      <c r="M175" s="33"/>
      <c r="N175" s="191"/>
      <c r="O175" s="33"/>
      <c r="P175" s="33"/>
      <c r="Q175" s="33"/>
    </row>
    <row r="176" spans="1:17" ht="12.75">
      <c r="A176" s="273"/>
      <c r="B176" s="33" t="s">
        <v>522</v>
      </c>
      <c r="C176" s="33"/>
      <c r="D176" s="33"/>
      <c r="E176" s="33"/>
      <c r="F176" s="33"/>
      <c r="G176" s="33"/>
      <c r="H176" s="84" t="s">
        <v>28</v>
      </c>
      <c r="I176" s="33"/>
      <c r="J176" s="33"/>
      <c r="K176" s="33"/>
      <c r="L176" s="33"/>
      <c r="M176" s="33"/>
      <c r="N176" s="191"/>
      <c r="O176" s="33"/>
      <c r="P176" s="33"/>
      <c r="Q176" s="33"/>
    </row>
    <row r="177" spans="1:17" ht="12.75">
      <c r="A177" s="273"/>
      <c r="B177" s="33" t="s">
        <v>522</v>
      </c>
      <c r="C177" s="33"/>
      <c r="D177" s="33"/>
      <c r="E177" s="33"/>
      <c r="F177" s="33"/>
      <c r="G177" s="33"/>
      <c r="H177" s="84" t="s">
        <v>29</v>
      </c>
      <c r="I177" s="33"/>
      <c r="J177" s="33"/>
      <c r="K177" s="33"/>
      <c r="L177" s="33"/>
      <c r="M177" s="33"/>
      <c r="N177" s="191"/>
      <c r="O177" s="33"/>
      <c r="P177" s="33"/>
      <c r="Q177" s="33"/>
    </row>
    <row r="178" spans="1:17" ht="12.75">
      <c r="A178" s="273"/>
      <c r="B178" s="33" t="s">
        <v>522</v>
      </c>
      <c r="C178" s="33"/>
      <c r="D178" s="33"/>
      <c r="E178" s="33"/>
      <c r="F178" s="33"/>
      <c r="G178" s="33"/>
      <c r="H178" s="84" t="s">
        <v>30</v>
      </c>
      <c r="I178" s="33"/>
      <c r="J178" s="33"/>
      <c r="K178" s="33"/>
      <c r="L178" s="33"/>
      <c r="M178" s="33"/>
      <c r="N178" s="191"/>
      <c r="O178" s="33"/>
      <c r="P178" s="33"/>
      <c r="Q178" s="33"/>
    </row>
    <row r="179" spans="1:17" ht="12.75">
      <c r="A179" s="273"/>
      <c r="B179" s="33" t="s">
        <v>522</v>
      </c>
      <c r="C179" s="33"/>
      <c r="D179" s="33"/>
      <c r="E179" s="33"/>
      <c r="F179" s="33"/>
      <c r="G179" s="33"/>
      <c r="H179" s="84" t="s">
        <v>34</v>
      </c>
      <c r="I179" s="33"/>
      <c r="J179" s="33"/>
      <c r="K179" s="33"/>
      <c r="L179" s="33"/>
      <c r="M179" s="33"/>
      <c r="N179" s="191"/>
      <c r="O179" s="33"/>
      <c r="P179" s="33"/>
      <c r="Q179" s="33"/>
    </row>
    <row r="180" spans="1:17" ht="12.75">
      <c r="A180" s="273"/>
      <c r="B180" s="33" t="s">
        <v>522</v>
      </c>
      <c r="C180" s="33"/>
      <c r="D180" s="33"/>
      <c r="E180" s="33"/>
      <c r="F180" s="33"/>
      <c r="G180" s="33"/>
      <c r="H180" s="84" t="s">
        <v>35</v>
      </c>
      <c r="I180" s="33"/>
      <c r="J180" s="33"/>
      <c r="K180" s="33"/>
      <c r="L180" s="33"/>
      <c r="M180" s="33"/>
      <c r="N180" s="191"/>
      <c r="O180" s="33"/>
      <c r="P180" s="33"/>
      <c r="Q180" s="33"/>
    </row>
    <row r="181" spans="1:17" ht="12.75">
      <c r="A181" s="273"/>
      <c r="B181" s="33" t="s">
        <v>78</v>
      </c>
      <c r="C181" s="33"/>
      <c r="D181" s="33"/>
      <c r="E181" s="33"/>
      <c r="F181" s="33"/>
      <c r="G181" s="33"/>
      <c r="H181" s="84" t="s">
        <v>36</v>
      </c>
      <c r="I181" s="33"/>
      <c r="J181" s="33"/>
      <c r="K181" s="33"/>
      <c r="L181" s="33"/>
      <c r="M181" s="33"/>
      <c r="N181" s="191"/>
      <c r="O181" s="33"/>
      <c r="P181" s="33"/>
      <c r="Q181" s="33"/>
    </row>
    <row r="182" spans="1:17" ht="14.25">
      <c r="A182" s="273"/>
      <c r="B182" s="33" t="s">
        <v>78</v>
      </c>
      <c r="C182" s="33"/>
      <c r="D182" s="33"/>
      <c r="E182" s="33"/>
      <c r="F182" s="33"/>
      <c r="G182" s="157"/>
      <c r="H182" s="84" t="s">
        <v>37</v>
      </c>
      <c r="I182" s="33"/>
      <c r="J182" s="33"/>
      <c r="K182" s="33"/>
      <c r="L182" s="33"/>
      <c r="M182" s="33"/>
      <c r="N182" s="191"/>
      <c r="O182" s="33"/>
      <c r="P182" s="33"/>
      <c r="Q182" s="33"/>
    </row>
    <row r="183" spans="1:17" ht="12.75">
      <c r="A183" s="274"/>
      <c r="B183" s="33" t="s">
        <v>78</v>
      </c>
      <c r="C183" s="33"/>
      <c r="D183" s="33"/>
      <c r="E183" s="33"/>
      <c r="F183" s="33"/>
      <c r="G183" s="33"/>
      <c r="H183" s="170" t="s">
        <v>38</v>
      </c>
      <c r="I183" s="33"/>
      <c r="J183" s="33"/>
      <c r="K183" s="33"/>
      <c r="L183" s="33"/>
      <c r="M183" s="33"/>
      <c r="N183" s="191"/>
      <c r="O183" s="33"/>
      <c r="P183" s="33"/>
      <c r="Q183" s="33"/>
    </row>
    <row r="184" spans="1:17" ht="14.25">
      <c r="A184" s="272">
        <v>45518</v>
      </c>
      <c r="B184" s="157" t="s">
        <v>1271</v>
      </c>
      <c r="C184" s="33"/>
      <c r="D184" s="33"/>
      <c r="E184" s="33"/>
      <c r="F184" s="33"/>
      <c r="G184" s="33"/>
      <c r="H184" s="171" t="s">
        <v>17</v>
      </c>
      <c r="I184" s="33"/>
      <c r="J184" s="33"/>
      <c r="K184" s="33"/>
      <c r="L184" s="33"/>
      <c r="M184" s="33"/>
      <c r="N184" s="192"/>
      <c r="O184" s="33"/>
      <c r="P184" s="33"/>
      <c r="Q184" s="33"/>
    </row>
    <row r="185" spans="1:17" ht="14.25">
      <c r="A185" s="273"/>
      <c r="B185" s="157" t="s">
        <v>1271</v>
      </c>
      <c r="C185" s="33"/>
      <c r="D185" s="33"/>
      <c r="E185" s="33"/>
      <c r="F185" s="33"/>
      <c r="G185" s="33"/>
      <c r="H185" s="172" t="s">
        <v>22</v>
      </c>
      <c r="I185" s="33"/>
      <c r="J185" s="33"/>
      <c r="K185" s="33"/>
      <c r="L185" s="33"/>
      <c r="M185" s="33"/>
      <c r="N185" s="192"/>
      <c r="O185" s="33"/>
      <c r="P185" s="33"/>
      <c r="Q185" s="33"/>
    </row>
    <row r="186" spans="1:17" ht="14.25">
      <c r="A186" s="273"/>
      <c r="B186" s="157" t="s">
        <v>2120</v>
      </c>
      <c r="C186" s="157"/>
      <c r="D186" s="157"/>
      <c r="E186" s="157"/>
      <c r="F186" s="157"/>
      <c r="G186" s="157"/>
      <c r="H186" s="172" t="s">
        <v>24</v>
      </c>
      <c r="I186" s="33"/>
      <c r="J186" s="33"/>
      <c r="K186" s="33"/>
      <c r="L186" s="33"/>
      <c r="M186" s="33"/>
      <c r="N186" s="192"/>
      <c r="O186" s="33"/>
      <c r="P186" s="33"/>
      <c r="Q186" s="33"/>
    </row>
    <row r="187" spans="1:17" ht="12.75">
      <c r="A187" s="273"/>
      <c r="B187" s="33" t="s">
        <v>1774</v>
      </c>
      <c r="C187" s="33" t="s">
        <v>102</v>
      </c>
      <c r="D187" s="33" t="s">
        <v>19</v>
      </c>
      <c r="E187" s="33"/>
      <c r="F187" s="33"/>
      <c r="G187" s="33" t="s">
        <v>2121</v>
      </c>
      <c r="H187" s="172" t="s">
        <v>25</v>
      </c>
      <c r="I187" s="33"/>
      <c r="J187" s="33"/>
      <c r="K187" s="33"/>
      <c r="L187" s="33"/>
      <c r="M187" s="33"/>
      <c r="N187" s="192"/>
      <c r="O187" s="33"/>
      <c r="P187" s="33"/>
      <c r="Q187" s="33"/>
    </row>
    <row r="188" spans="1:17" ht="12.75">
      <c r="A188" s="273"/>
      <c r="B188" s="33" t="s">
        <v>1774</v>
      </c>
      <c r="C188" s="33"/>
      <c r="D188" s="33"/>
      <c r="E188" s="33"/>
      <c r="F188" s="33"/>
      <c r="G188" s="33"/>
      <c r="H188" s="172" t="s">
        <v>26</v>
      </c>
      <c r="I188" s="33"/>
      <c r="J188" s="33"/>
      <c r="K188" s="33"/>
      <c r="L188" s="33"/>
      <c r="M188" s="33"/>
      <c r="N188" s="192"/>
      <c r="O188" s="33"/>
      <c r="P188" s="33"/>
      <c r="Q188" s="33"/>
    </row>
    <row r="189" spans="1:17" ht="12.75">
      <c r="A189" s="273"/>
      <c r="B189" s="33" t="s">
        <v>1774</v>
      </c>
      <c r="C189" s="33"/>
      <c r="D189" s="33"/>
      <c r="E189" s="33"/>
      <c r="F189" s="33"/>
      <c r="G189" s="33"/>
      <c r="H189" s="172" t="s">
        <v>27</v>
      </c>
      <c r="I189" s="33"/>
      <c r="J189" s="33"/>
      <c r="K189" s="33"/>
      <c r="L189" s="33"/>
      <c r="M189" s="33"/>
      <c r="N189" s="192"/>
      <c r="O189" s="33"/>
      <c r="P189" s="33"/>
      <c r="Q189" s="33"/>
    </row>
    <row r="190" spans="1:17" ht="12.75">
      <c r="A190" s="273"/>
      <c r="B190" s="33" t="s">
        <v>1774</v>
      </c>
      <c r="C190" s="33"/>
      <c r="D190" s="33"/>
      <c r="E190" s="33"/>
      <c r="H190" s="172" t="s">
        <v>28</v>
      </c>
      <c r="I190" s="33"/>
      <c r="J190" s="33"/>
      <c r="K190" s="33"/>
      <c r="L190" s="33"/>
      <c r="M190" s="33"/>
      <c r="N190" s="192"/>
      <c r="O190" s="33"/>
      <c r="P190" s="33"/>
      <c r="Q190" s="33"/>
    </row>
    <row r="191" spans="1:17" ht="12.75">
      <c r="A191" s="273"/>
      <c r="B191" s="33" t="s">
        <v>1774</v>
      </c>
      <c r="C191" s="33"/>
      <c r="D191" s="33"/>
      <c r="E191" s="33"/>
      <c r="F191" s="33"/>
      <c r="G191" s="33"/>
      <c r="H191" s="172" t="s">
        <v>29</v>
      </c>
      <c r="I191" s="33"/>
      <c r="J191" s="33"/>
      <c r="K191" s="33"/>
      <c r="L191" s="33"/>
      <c r="M191" s="33"/>
      <c r="N191" s="192"/>
      <c r="O191" s="33"/>
      <c r="P191" s="33"/>
      <c r="Q191" s="33"/>
    </row>
    <row r="192" spans="1:17" ht="14.25">
      <c r="A192" s="273"/>
      <c r="B192" s="33" t="s">
        <v>522</v>
      </c>
      <c r="C192" s="33"/>
      <c r="D192" s="157"/>
      <c r="E192" s="33"/>
      <c r="F192" s="33"/>
      <c r="G192" s="33"/>
      <c r="H192" s="172" t="s">
        <v>30</v>
      </c>
      <c r="I192" s="33"/>
      <c r="J192" s="33"/>
      <c r="K192" s="33"/>
      <c r="L192" s="33"/>
      <c r="M192" s="33"/>
      <c r="N192" s="192"/>
      <c r="O192" s="33"/>
      <c r="P192" s="33"/>
      <c r="Q192" s="33"/>
    </row>
    <row r="193" spans="1:18" ht="12.75">
      <c r="A193" s="273"/>
      <c r="B193" s="33" t="s">
        <v>522</v>
      </c>
      <c r="C193" s="33"/>
      <c r="D193" s="33"/>
      <c r="E193" s="33"/>
      <c r="F193" s="33"/>
      <c r="G193" s="33"/>
      <c r="H193" s="172" t="s">
        <v>34</v>
      </c>
      <c r="I193" s="33"/>
      <c r="J193" s="33"/>
      <c r="K193" s="33"/>
      <c r="L193" s="33"/>
      <c r="M193" s="33"/>
      <c r="N193" s="192"/>
      <c r="O193" s="33"/>
      <c r="P193" s="33"/>
      <c r="Q193" s="33"/>
    </row>
    <row r="194" spans="1:18" ht="12.75">
      <c r="A194" s="273"/>
      <c r="B194" s="33" t="s">
        <v>522</v>
      </c>
      <c r="C194" s="33"/>
      <c r="D194" s="33"/>
      <c r="E194" s="33"/>
      <c r="F194" s="33"/>
      <c r="G194" s="33"/>
      <c r="H194" s="172" t="s">
        <v>35</v>
      </c>
      <c r="I194" s="33"/>
      <c r="J194" s="33"/>
      <c r="K194" s="33"/>
      <c r="L194" s="33"/>
      <c r="M194" s="33"/>
      <c r="N194" s="192"/>
      <c r="O194" s="33"/>
      <c r="P194" s="33"/>
      <c r="Q194" s="33"/>
    </row>
    <row r="195" spans="1:18" ht="20.25" customHeight="1">
      <c r="A195" s="273"/>
      <c r="B195" s="33" t="s">
        <v>78</v>
      </c>
      <c r="C195" s="33" t="s">
        <v>41</v>
      </c>
      <c r="D195" s="33" t="s">
        <v>19</v>
      </c>
      <c r="E195" s="33"/>
      <c r="F195" s="33"/>
      <c r="G195" s="33" t="s">
        <v>2122</v>
      </c>
      <c r="H195" s="172" t="s">
        <v>36</v>
      </c>
      <c r="I195" s="33"/>
      <c r="J195" s="33"/>
      <c r="K195" s="33"/>
      <c r="L195" s="33"/>
      <c r="M195" s="33"/>
      <c r="N195" s="191"/>
      <c r="O195" s="33"/>
      <c r="P195" s="33"/>
      <c r="Q195" s="33"/>
    </row>
    <row r="196" spans="1:18" ht="12.75">
      <c r="A196" s="273"/>
      <c r="B196" s="33" t="s">
        <v>78</v>
      </c>
      <c r="C196" s="33"/>
      <c r="D196" s="33"/>
      <c r="E196" s="33"/>
      <c r="F196" s="33"/>
      <c r="H196" s="172" t="s">
        <v>37</v>
      </c>
      <c r="I196" s="33"/>
      <c r="J196" s="33"/>
      <c r="K196" s="33"/>
      <c r="L196" s="33"/>
      <c r="M196" s="33"/>
      <c r="N196" s="191"/>
      <c r="O196" s="33"/>
      <c r="P196" s="33"/>
      <c r="Q196" s="33"/>
    </row>
    <row r="197" spans="1:18" ht="12.75">
      <c r="A197" s="274"/>
      <c r="B197" s="33" t="s">
        <v>78</v>
      </c>
      <c r="C197" s="33"/>
      <c r="D197" s="33"/>
      <c r="E197" s="33"/>
      <c r="F197" s="33"/>
      <c r="G197" s="33"/>
      <c r="H197" s="174" t="s">
        <v>38</v>
      </c>
      <c r="I197" s="33"/>
      <c r="J197" s="33"/>
      <c r="K197" s="33"/>
      <c r="L197" s="33"/>
      <c r="M197" s="33"/>
      <c r="N197" s="191"/>
      <c r="O197" s="33"/>
      <c r="P197" s="33"/>
      <c r="Q197" s="33"/>
    </row>
    <row r="198" spans="1:18" ht="12.75">
      <c r="A198" s="272">
        <v>45519</v>
      </c>
      <c r="B198" s="33" t="s">
        <v>1271</v>
      </c>
      <c r="C198" s="33"/>
      <c r="D198" s="33"/>
      <c r="E198" s="33"/>
      <c r="F198" s="33"/>
      <c r="G198" s="33"/>
      <c r="H198" s="171" t="s">
        <v>17</v>
      </c>
      <c r="I198" s="33"/>
      <c r="J198" s="33"/>
      <c r="K198" s="33"/>
      <c r="L198" s="33"/>
      <c r="M198" s="33"/>
      <c r="N198" s="192"/>
      <c r="O198" s="33"/>
      <c r="P198" s="33"/>
      <c r="Q198" s="33"/>
    </row>
    <row r="199" spans="1:18" ht="12.75">
      <c r="A199" s="273"/>
      <c r="B199" s="33" t="s">
        <v>1271</v>
      </c>
      <c r="C199" s="33"/>
      <c r="D199" s="33"/>
      <c r="E199" s="33"/>
      <c r="F199" s="33"/>
      <c r="G199" s="33"/>
      <c r="H199" s="172" t="s">
        <v>22</v>
      </c>
      <c r="I199" s="33"/>
      <c r="J199" s="33"/>
      <c r="K199" s="33"/>
      <c r="L199" s="33"/>
      <c r="M199" s="33"/>
      <c r="N199" s="192"/>
      <c r="O199" s="33"/>
      <c r="P199" s="33"/>
      <c r="Q199" s="33"/>
    </row>
    <row r="200" spans="1:18" ht="12.75">
      <c r="A200" s="273"/>
      <c r="B200" s="33" t="s">
        <v>1271</v>
      </c>
      <c r="C200" s="33"/>
      <c r="D200" s="33"/>
      <c r="E200" s="33"/>
      <c r="F200" s="33"/>
      <c r="G200" s="33"/>
      <c r="H200" s="172" t="s">
        <v>24</v>
      </c>
      <c r="I200" s="33"/>
      <c r="J200" s="33"/>
      <c r="K200" s="33"/>
      <c r="L200" s="33"/>
      <c r="M200" s="33"/>
      <c r="N200" s="192"/>
      <c r="O200" s="33"/>
      <c r="P200" s="33"/>
      <c r="Q200" s="33"/>
    </row>
    <row r="201" spans="1:18" ht="12.75">
      <c r="A201" s="273"/>
      <c r="B201" s="33" t="s">
        <v>1774</v>
      </c>
      <c r="C201" s="33" t="s">
        <v>41</v>
      </c>
      <c r="D201" s="33" t="s">
        <v>19</v>
      </c>
      <c r="E201" s="33"/>
      <c r="F201" s="33"/>
      <c r="G201" s="33" t="s">
        <v>2123</v>
      </c>
      <c r="H201" s="172" t="s">
        <v>25</v>
      </c>
      <c r="I201" s="33"/>
      <c r="J201" s="33"/>
      <c r="K201" s="33"/>
      <c r="L201" s="33"/>
      <c r="M201" s="33"/>
      <c r="N201" s="192"/>
      <c r="O201" s="33"/>
      <c r="P201" s="33"/>
      <c r="Q201" s="33"/>
    </row>
    <row r="202" spans="1:18" ht="12.75">
      <c r="A202" s="273"/>
      <c r="B202" s="33" t="s">
        <v>1774</v>
      </c>
      <c r="C202" s="33"/>
      <c r="D202" s="33"/>
      <c r="E202" s="33"/>
      <c r="F202" s="33"/>
      <c r="G202" s="33"/>
      <c r="H202" s="172" t="s">
        <v>26</v>
      </c>
      <c r="I202" s="33"/>
      <c r="J202" s="33"/>
      <c r="K202" s="33"/>
      <c r="L202" s="33"/>
      <c r="M202" s="33"/>
      <c r="N202" s="192"/>
      <c r="O202" s="33"/>
      <c r="P202" s="33"/>
      <c r="Q202" s="33"/>
    </row>
    <row r="203" spans="1:18" ht="12.75">
      <c r="A203" s="273"/>
      <c r="B203" s="33" t="s">
        <v>1774</v>
      </c>
      <c r="C203" s="33"/>
      <c r="D203" s="33"/>
      <c r="E203" s="33"/>
      <c r="F203" s="175"/>
      <c r="G203" s="33"/>
      <c r="H203" s="172" t="s">
        <v>27</v>
      </c>
      <c r="I203" s="33"/>
      <c r="J203" s="33"/>
      <c r="K203" s="33"/>
      <c r="L203" s="33"/>
      <c r="M203" s="33"/>
      <c r="N203" s="192"/>
      <c r="O203" s="33"/>
      <c r="P203" s="33"/>
      <c r="Q203" s="33"/>
    </row>
    <row r="204" spans="1:18" ht="12.75">
      <c r="A204" s="273"/>
      <c r="B204" s="33" t="s">
        <v>1774</v>
      </c>
      <c r="C204" s="33"/>
      <c r="D204" s="33"/>
      <c r="E204" s="33"/>
      <c r="F204" s="33"/>
      <c r="G204" s="33"/>
      <c r="H204" s="172" t="s">
        <v>28</v>
      </c>
      <c r="I204" s="33"/>
      <c r="J204" s="33"/>
      <c r="K204" s="33"/>
      <c r="L204" s="33"/>
      <c r="M204" s="33"/>
      <c r="N204" s="192"/>
      <c r="O204" s="33"/>
      <c r="P204" s="33"/>
      <c r="Q204" s="33"/>
    </row>
    <row r="205" spans="1:18" ht="12.75">
      <c r="A205" s="273"/>
      <c r="B205" s="33" t="s">
        <v>522</v>
      </c>
      <c r="C205" s="33"/>
      <c r="D205" s="33"/>
      <c r="E205" s="33"/>
      <c r="F205" s="33"/>
      <c r="G205" s="33"/>
      <c r="H205" s="172" t="s">
        <v>29</v>
      </c>
      <c r="I205" s="33"/>
      <c r="J205" s="33"/>
      <c r="K205" s="33"/>
      <c r="L205" s="33"/>
      <c r="M205" s="33"/>
      <c r="N205" s="192"/>
      <c r="O205" s="33"/>
      <c r="P205" s="33"/>
      <c r="Q205" s="33"/>
    </row>
    <row r="206" spans="1:18" ht="12.75">
      <c r="A206" s="273"/>
      <c r="B206" s="33" t="s">
        <v>522</v>
      </c>
      <c r="C206" s="33"/>
      <c r="D206" s="33"/>
      <c r="E206" s="33"/>
      <c r="F206" s="33"/>
      <c r="G206" s="33"/>
      <c r="H206" s="172" t="s">
        <v>30</v>
      </c>
      <c r="I206" s="33"/>
      <c r="J206" s="33"/>
      <c r="K206" s="33"/>
      <c r="L206" s="33"/>
      <c r="M206" s="33"/>
      <c r="N206" s="192"/>
      <c r="O206" s="33"/>
      <c r="P206" s="33"/>
      <c r="Q206" s="33"/>
      <c r="R206" s="33"/>
    </row>
    <row r="207" spans="1:18" ht="12.75">
      <c r="A207" s="273"/>
      <c r="B207" s="33" t="s">
        <v>522</v>
      </c>
      <c r="C207" s="33"/>
      <c r="D207" s="33"/>
      <c r="E207" s="33"/>
      <c r="F207" s="33"/>
      <c r="G207" s="33"/>
      <c r="H207" s="172" t="s">
        <v>34</v>
      </c>
      <c r="I207" s="33"/>
      <c r="J207" s="33"/>
      <c r="K207" s="33"/>
      <c r="L207" s="33"/>
      <c r="M207" s="33"/>
      <c r="N207" s="192"/>
      <c r="O207" s="33"/>
      <c r="P207" s="33"/>
      <c r="Q207" s="33"/>
      <c r="R207" s="33"/>
    </row>
    <row r="208" spans="1:18" ht="12.75">
      <c r="A208" s="273"/>
      <c r="B208" s="76" t="s">
        <v>522</v>
      </c>
      <c r="C208" s="76"/>
      <c r="D208" s="33"/>
      <c r="E208" s="33"/>
      <c r="F208" s="33"/>
      <c r="G208" s="76"/>
      <c r="H208" s="176" t="s">
        <v>35</v>
      </c>
      <c r="I208" s="158"/>
      <c r="J208" s="33"/>
      <c r="K208" s="33"/>
      <c r="L208" s="158"/>
      <c r="M208" s="33"/>
      <c r="N208" s="197"/>
      <c r="O208" s="158"/>
      <c r="P208" s="33"/>
      <c r="Q208" s="158"/>
      <c r="R208" s="281"/>
    </row>
    <row r="209" spans="1:18" ht="12.75">
      <c r="A209" s="273"/>
      <c r="B209" s="76" t="s">
        <v>78</v>
      </c>
      <c r="C209" s="76"/>
      <c r="D209" s="33"/>
      <c r="E209" s="33"/>
      <c r="F209" s="33"/>
      <c r="G209" s="76"/>
      <c r="H209" s="172" t="s">
        <v>36</v>
      </c>
      <c r="I209" s="177"/>
      <c r="J209" s="33"/>
      <c r="K209" s="33"/>
      <c r="L209" s="177"/>
      <c r="M209" s="33"/>
      <c r="N209" s="198"/>
      <c r="O209" s="177"/>
      <c r="P209" s="33"/>
      <c r="Q209" s="177"/>
      <c r="R209" s="274"/>
    </row>
    <row r="210" spans="1:18" ht="12.75">
      <c r="A210" s="273"/>
      <c r="B210" s="33" t="s">
        <v>78</v>
      </c>
      <c r="C210" s="33"/>
      <c r="D210" s="33"/>
      <c r="E210" s="178"/>
      <c r="F210" s="33"/>
      <c r="G210" s="33"/>
      <c r="H210" s="172" t="s">
        <v>37</v>
      </c>
      <c r="I210" s="33"/>
      <c r="J210" s="33"/>
      <c r="K210" s="33"/>
      <c r="L210" s="33"/>
      <c r="M210" s="33"/>
      <c r="N210" s="191"/>
      <c r="O210" s="33"/>
      <c r="P210" s="33"/>
      <c r="Q210" s="33"/>
      <c r="R210" s="33"/>
    </row>
    <row r="211" spans="1:18" ht="12.75">
      <c r="A211" s="274"/>
      <c r="B211" s="33" t="s">
        <v>78</v>
      </c>
      <c r="C211" s="33"/>
      <c r="D211" s="33"/>
      <c r="E211" s="33"/>
      <c r="F211" s="33"/>
      <c r="G211" s="33"/>
      <c r="H211" s="174" t="s">
        <v>38</v>
      </c>
      <c r="I211" s="33"/>
      <c r="J211" s="33"/>
      <c r="K211" s="33"/>
      <c r="L211" s="33"/>
      <c r="M211" s="33"/>
      <c r="N211" s="191"/>
      <c r="O211" s="33"/>
      <c r="P211" s="33"/>
      <c r="Q211" s="33"/>
      <c r="R211" s="33"/>
    </row>
    <row r="212" spans="1:18" ht="14.25">
      <c r="A212" s="272">
        <v>45520</v>
      </c>
      <c r="B212" s="157" t="s">
        <v>78</v>
      </c>
      <c r="C212" s="33"/>
      <c r="D212" s="33"/>
      <c r="E212" s="33"/>
      <c r="F212" s="33"/>
      <c r="G212" s="33"/>
      <c r="H212" s="171" t="s">
        <v>17</v>
      </c>
      <c r="I212" s="33"/>
      <c r="J212" s="33"/>
      <c r="K212" s="33"/>
      <c r="L212" s="33"/>
      <c r="M212" s="33"/>
      <c r="N212" s="191"/>
      <c r="O212" s="33"/>
      <c r="P212" s="33"/>
      <c r="Q212" s="33"/>
      <c r="R212" s="33"/>
    </row>
    <row r="213" spans="1:18" ht="14.25">
      <c r="A213" s="273"/>
      <c r="B213" s="157" t="s">
        <v>78</v>
      </c>
      <c r="C213" s="33"/>
      <c r="D213" s="33"/>
      <c r="E213" s="33"/>
      <c r="F213" s="33"/>
      <c r="G213" s="33"/>
      <c r="H213" s="172" t="s">
        <v>22</v>
      </c>
      <c r="I213" s="33"/>
      <c r="J213" s="33"/>
      <c r="K213" s="33"/>
      <c r="L213" s="33"/>
      <c r="M213" s="33"/>
      <c r="N213" s="191"/>
      <c r="O213" s="33"/>
      <c r="P213" s="33"/>
      <c r="Q213" s="33"/>
      <c r="R213" s="33"/>
    </row>
    <row r="214" spans="1:18" ht="12.75">
      <c r="A214" s="273"/>
      <c r="B214" s="33" t="s">
        <v>78</v>
      </c>
      <c r="C214" s="33"/>
      <c r="D214" s="33"/>
      <c r="E214" s="33"/>
      <c r="F214" s="33"/>
      <c r="G214" s="33"/>
      <c r="H214" s="172" t="s">
        <v>24</v>
      </c>
      <c r="I214" s="33"/>
      <c r="J214" s="33"/>
      <c r="K214" s="33"/>
      <c r="L214" s="33"/>
      <c r="M214" s="33"/>
      <c r="N214" s="191"/>
      <c r="O214" s="33"/>
      <c r="P214" s="33"/>
      <c r="Q214" s="33"/>
      <c r="R214" s="33"/>
    </row>
    <row r="215" spans="1:18" ht="12.75">
      <c r="A215" s="273"/>
      <c r="B215" s="33" t="s">
        <v>78</v>
      </c>
      <c r="C215" s="33"/>
      <c r="D215" s="33"/>
      <c r="E215" s="33"/>
      <c r="F215" s="33"/>
      <c r="G215" s="33"/>
      <c r="H215" s="172" t="s">
        <v>25</v>
      </c>
      <c r="I215" s="33"/>
      <c r="J215" s="33"/>
      <c r="K215" s="33"/>
      <c r="L215" s="33"/>
      <c r="M215" s="33"/>
      <c r="N215" s="191"/>
      <c r="O215" s="33"/>
      <c r="P215" s="33"/>
      <c r="Q215" s="33"/>
      <c r="R215" s="33"/>
    </row>
    <row r="216" spans="1:18" ht="12.75">
      <c r="A216" s="273"/>
      <c r="B216" s="33" t="s">
        <v>1774</v>
      </c>
      <c r="C216" s="33"/>
      <c r="D216" s="33"/>
      <c r="E216" s="33"/>
      <c r="F216" s="33"/>
      <c r="G216" s="33"/>
      <c r="H216" s="172" t="s">
        <v>26</v>
      </c>
      <c r="I216" s="33"/>
      <c r="J216" s="33"/>
      <c r="K216" s="33"/>
      <c r="L216" s="33"/>
      <c r="M216" s="33"/>
      <c r="N216" s="191"/>
      <c r="O216" s="33"/>
      <c r="P216" s="33"/>
      <c r="Q216" s="33"/>
      <c r="R216" s="33"/>
    </row>
    <row r="217" spans="1:18" ht="14.25">
      <c r="A217" s="273"/>
      <c r="B217" s="33" t="s">
        <v>1774</v>
      </c>
      <c r="C217" s="33" t="s">
        <v>154</v>
      </c>
      <c r="D217" s="33" t="s">
        <v>19</v>
      </c>
      <c r="E217" s="157"/>
      <c r="F217" s="33"/>
      <c r="G217" s="160" t="s">
        <v>2124</v>
      </c>
      <c r="H217" s="172" t="s">
        <v>27</v>
      </c>
      <c r="I217" s="33"/>
      <c r="J217" s="33"/>
      <c r="K217" s="33"/>
      <c r="L217" s="33"/>
      <c r="M217" s="33"/>
      <c r="N217" s="191"/>
      <c r="O217" s="33"/>
      <c r="P217" s="33"/>
      <c r="Q217" s="33"/>
      <c r="R217" s="33"/>
    </row>
    <row r="218" spans="1:18" ht="12.75">
      <c r="A218" s="273"/>
      <c r="B218" s="33" t="s">
        <v>1774</v>
      </c>
      <c r="C218" s="33"/>
      <c r="D218" s="33"/>
      <c r="E218" s="33"/>
      <c r="F218" s="33"/>
      <c r="G218" s="33"/>
      <c r="H218" s="172" t="s">
        <v>28</v>
      </c>
      <c r="I218" s="33"/>
      <c r="J218" s="33"/>
      <c r="K218" s="33"/>
      <c r="L218" s="33"/>
      <c r="M218" s="33"/>
      <c r="N218" s="191"/>
      <c r="O218" s="33"/>
      <c r="P218" s="33"/>
      <c r="Q218" s="33"/>
      <c r="R218" s="33"/>
    </row>
    <row r="219" spans="1:18" ht="12.75">
      <c r="A219" s="273"/>
      <c r="B219" s="33" t="s">
        <v>1774</v>
      </c>
      <c r="C219" s="33"/>
      <c r="D219" s="33"/>
      <c r="E219" s="33"/>
      <c r="F219" s="33"/>
      <c r="G219" s="33"/>
      <c r="H219" s="172" t="s">
        <v>29</v>
      </c>
      <c r="I219" s="33"/>
      <c r="J219" s="33"/>
      <c r="K219" s="33"/>
      <c r="L219" s="33"/>
      <c r="M219" s="33"/>
      <c r="N219" s="191"/>
      <c r="O219" s="33"/>
      <c r="P219" s="33"/>
      <c r="Q219" s="33"/>
      <c r="R219" s="33"/>
    </row>
    <row r="220" spans="1:18" ht="12.75">
      <c r="A220" s="273"/>
      <c r="B220" s="33" t="s">
        <v>1774</v>
      </c>
      <c r="C220" s="33"/>
      <c r="D220" s="33"/>
      <c r="E220" s="33"/>
      <c r="F220" s="33"/>
      <c r="G220" s="33"/>
      <c r="H220" s="172" t="s">
        <v>30</v>
      </c>
      <c r="I220" s="33"/>
      <c r="J220" s="33"/>
      <c r="K220" s="33"/>
      <c r="L220" s="33"/>
      <c r="M220" s="33"/>
      <c r="N220" s="191"/>
      <c r="O220" s="33"/>
      <c r="P220" s="33"/>
      <c r="Q220" s="33"/>
      <c r="R220" s="33"/>
    </row>
    <row r="221" spans="1:18" ht="12.75">
      <c r="A221" s="273"/>
      <c r="B221" s="33" t="s">
        <v>78</v>
      </c>
      <c r="C221" s="33"/>
      <c r="D221" s="33"/>
      <c r="E221" s="33"/>
      <c r="F221" s="179"/>
      <c r="G221" s="33"/>
      <c r="H221" s="172" t="s">
        <v>34</v>
      </c>
      <c r="I221" s="33"/>
      <c r="J221" s="33"/>
      <c r="K221" s="33"/>
      <c r="L221" s="33"/>
      <c r="M221" s="33"/>
      <c r="N221" s="191"/>
      <c r="O221" s="33"/>
      <c r="P221" s="33"/>
      <c r="Q221" s="33"/>
      <c r="R221" s="33"/>
    </row>
    <row r="222" spans="1:18" ht="12.75">
      <c r="A222" s="273"/>
      <c r="B222" s="33" t="s">
        <v>78</v>
      </c>
      <c r="C222" s="33" t="s">
        <v>928</v>
      </c>
      <c r="D222" s="33" t="s">
        <v>19</v>
      </c>
      <c r="E222" s="33"/>
      <c r="F222" s="33"/>
      <c r="G222" s="33" t="s">
        <v>2125</v>
      </c>
      <c r="H222" s="176" t="s">
        <v>35</v>
      </c>
      <c r="I222" s="33"/>
      <c r="J222" s="33"/>
      <c r="K222" s="33"/>
      <c r="L222" s="33"/>
      <c r="M222" s="33"/>
      <c r="N222" s="191"/>
      <c r="O222" s="33"/>
      <c r="P222" s="33"/>
      <c r="Q222" s="33"/>
      <c r="R222" s="33"/>
    </row>
    <row r="223" spans="1:18" ht="12.75">
      <c r="A223" s="273"/>
      <c r="B223" s="33" t="s">
        <v>78</v>
      </c>
      <c r="C223" s="33"/>
      <c r="D223" s="33"/>
      <c r="E223" s="33"/>
      <c r="F223" s="33"/>
      <c r="G223" s="33"/>
      <c r="H223" s="172" t="s">
        <v>36</v>
      </c>
      <c r="I223" s="33"/>
      <c r="J223" s="33"/>
      <c r="K223" s="33"/>
      <c r="L223" s="33"/>
      <c r="M223" s="33"/>
      <c r="N223" s="191"/>
      <c r="O223" s="33"/>
      <c r="P223" s="33"/>
      <c r="Q223" s="33"/>
      <c r="R223" s="33"/>
    </row>
    <row r="224" spans="1:18" ht="12.75">
      <c r="A224" s="273"/>
      <c r="B224" s="33" t="s">
        <v>78</v>
      </c>
      <c r="C224" s="33"/>
      <c r="D224" s="33"/>
      <c r="E224" s="33"/>
      <c r="F224" s="33"/>
      <c r="G224" s="33"/>
      <c r="H224" s="172" t="s">
        <v>37</v>
      </c>
      <c r="I224" s="33"/>
      <c r="J224" s="33"/>
      <c r="K224" s="33"/>
      <c r="L224" s="33"/>
      <c r="M224" s="33"/>
      <c r="N224" s="191"/>
      <c r="O224" s="33"/>
      <c r="P224" s="33"/>
      <c r="Q224" s="33"/>
      <c r="R224" s="33"/>
    </row>
    <row r="225" spans="1:18" ht="12.75">
      <c r="A225" s="274"/>
      <c r="B225" s="33" t="s">
        <v>78</v>
      </c>
      <c r="C225" s="33" t="s">
        <v>41</v>
      </c>
      <c r="D225" s="33" t="s">
        <v>19</v>
      </c>
      <c r="E225" s="33"/>
      <c r="F225" s="33"/>
      <c r="G225" s="33" t="s">
        <v>2126</v>
      </c>
      <c r="H225" s="174" t="s">
        <v>38</v>
      </c>
      <c r="I225" s="33"/>
      <c r="J225" s="33"/>
      <c r="K225" s="33"/>
      <c r="L225" s="33"/>
      <c r="M225" s="33"/>
      <c r="N225" s="191"/>
      <c r="O225" s="33"/>
      <c r="P225" s="33"/>
      <c r="Q225" s="33"/>
      <c r="R225" s="33"/>
    </row>
    <row r="226" spans="1:18" ht="12.75">
      <c r="A226" s="272">
        <v>45521</v>
      </c>
      <c r="B226" s="33" t="s">
        <v>1774</v>
      </c>
      <c r="C226" s="33"/>
      <c r="D226" s="33"/>
      <c r="E226" s="33"/>
      <c r="F226" s="33"/>
      <c r="G226" s="33"/>
      <c r="H226" s="171" t="s">
        <v>17</v>
      </c>
      <c r="I226" s="33"/>
      <c r="J226" s="33"/>
      <c r="K226" s="33"/>
      <c r="L226" s="33"/>
      <c r="M226" s="33"/>
      <c r="N226" s="192"/>
      <c r="O226" s="33"/>
      <c r="P226" s="33"/>
      <c r="Q226" s="33"/>
      <c r="R226" s="33"/>
    </row>
    <row r="227" spans="1:18" ht="12.75">
      <c r="A227" s="273"/>
      <c r="B227" s="33" t="s">
        <v>1774</v>
      </c>
      <c r="C227" s="33"/>
      <c r="D227" s="33"/>
      <c r="E227" s="33"/>
      <c r="F227" s="33"/>
      <c r="G227" s="33"/>
      <c r="H227" s="172" t="s">
        <v>22</v>
      </c>
      <c r="I227" s="33"/>
      <c r="J227" s="33"/>
      <c r="K227" s="33"/>
      <c r="L227" s="33"/>
      <c r="M227" s="33"/>
      <c r="N227" s="192"/>
      <c r="O227" s="33"/>
      <c r="P227" s="33"/>
      <c r="Q227" s="33"/>
      <c r="R227" s="33"/>
    </row>
    <row r="228" spans="1:18" ht="12.75">
      <c r="A228" s="273"/>
      <c r="B228" s="33" t="s">
        <v>1774</v>
      </c>
      <c r="C228" s="33"/>
      <c r="D228" s="33"/>
      <c r="E228" s="33"/>
      <c r="F228" s="33"/>
      <c r="G228" s="33"/>
      <c r="H228" s="172" t="s">
        <v>24</v>
      </c>
      <c r="I228" s="33"/>
      <c r="J228" s="33"/>
      <c r="K228" s="33"/>
      <c r="L228" s="33"/>
      <c r="M228" s="33"/>
      <c r="N228" s="192"/>
      <c r="O228" s="33"/>
      <c r="P228" s="33"/>
      <c r="Q228" s="33"/>
      <c r="R228" s="33"/>
    </row>
    <row r="229" spans="1:18" ht="12.75">
      <c r="A229" s="273"/>
      <c r="B229" s="33" t="s">
        <v>1774</v>
      </c>
      <c r="C229" s="33"/>
      <c r="D229" s="33"/>
      <c r="E229" s="33"/>
      <c r="F229" s="33"/>
      <c r="G229" s="33"/>
      <c r="H229" s="172" t="s">
        <v>25</v>
      </c>
      <c r="I229" s="33"/>
      <c r="J229" s="33"/>
      <c r="K229" s="33"/>
      <c r="L229" s="33"/>
      <c r="M229" s="33"/>
      <c r="N229" s="191"/>
      <c r="O229" s="33"/>
      <c r="P229" s="33"/>
      <c r="Q229" s="33"/>
      <c r="R229" s="33"/>
    </row>
    <row r="230" spans="1:18" ht="12.75">
      <c r="A230" s="273"/>
      <c r="B230" s="33" t="s">
        <v>1774</v>
      </c>
      <c r="C230" s="33"/>
      <c r="D230" s="33"/>
      <c r="E230" s="33"/>
      <c r="F230" s="33"/>
      <c r="G230" s="33"/>
      <c r="H230" s="172" t="s">
        <v>26</v>
      </c>
      <c r="I230" s="33"/>
      <c r="J230" s="33"/>
      <c r="K230" s="33"/>
      <c r="L230" s="33"/>
      <c r="M230" s="33"/>
      <c r="N230" s="191"/>
      <c r="O230" s="33"/>
      <c r="P230" s="33"/>
      <c r="Q230" s="33"/>
      <c r="R230" s="33"/>
    </row>
    <row r="231" spans="1:18" ht="12.75">
      <c r="A231" s="273"/>
      <c r="B231" s="33" t="s">
        <v>78</v>
      </c>
      <c r="C231" s="33"/>
      <c r="D231" s="33"/>
      <c r="E231" s="33"/>
      <c r="F231" s="33"/>
      <c r="G231" s="33"/>
      <c r="H231" s="172" t="s">
        <v>27</v>
      </c>
      <c r="I231" s="33"/>
      <c r="J231" s="33"/>
      <c r="K231" s="33"/>
      <c r="L231" s="33"/>
      <c r="M231" s="33"/>
      <c r="N231" s="191"/>
      <c r="O231" s="33"/>
      <c r="P231" s="33"/>
      <c r="Q231" s="33"/>
      <c r="R231" s="33"/>
    </row>
    <row r="232" spans="1:18" ht="12.75">
      <c r="A232" s="273"/>
      <c r="B232" s="33" t="s">
        <v>78</v>
      </c>
      <c r="C232" s="33"/>
      <c r="D232" s="33"/>
      <c r="E232" s="33"/>
      <c r="F232" s="33"/>
      <c r="G232" s="33"/>
      <c r="H232" s="172" t="s">
        <v>28</v>
      </c>
      <c r="I232" s="33"/>
      <c r="J232" s="33"/>
      <c r="K232" s="33"/>
      <c r="L232" s="33"/>
      <c r="M232" s="33"/>
      <c r="N232" s="191"/>
      <c r="O232" s="33"/>
      <c r="P232" s="33"/>
      <c r="Q232" s="33"/>
      <c r="R232" s="33"/>
    </row>
    <row r="233" spans="1:18" ht="12.75">
      <c r="A233" s="273"/>
      <c r="B233" s="33" t="s">
        <v>78</v>
      </c>
      <c r="C233" s="33"/>
      <c r="D233" s="33"/>
      <c r="E233" s="33"/>
      <c r="F233" s="33"/>
      <c r="G233" s="33"/>
      <c r="H233" s="172" t="s">
        <v>29</v>
      </c>
      <c r="I233" s="33"/>
      <c r="J233" s="33"/>
      <c r="K233" s="33"/>
      <c r="L233" s="33"/>
      <c r="M233" s="33"/>
      <c r="N233" s="191"/>
      <c r="O233" s="33"/>
      <c r="P233" s="33"/>
      <c r="Q233" s="33"/>
      <c r="R233" s="33"/>
    </row>
    <row r="234" spans="1:18" ht="12.75">
      <c r="A234" s="273"/>
      <c r="B234" s="33" t="s">
        <v>78</v>
      </c>
      <c r="C234" s="33"/>
      <c r="D234" s="33"/>
      <c r="E234" s="33"/>
      <c r="F234" s="33"/>
      <c r="G234" s="33"/>
      <c r="H234" s="172" t="s">
        <v>30</v>
      </c>
      <c r="I234" s="33"/>
      <c r="J234" s="33"/>
      <c r="K234" s="33"/>
      <c r="L234" s="33"/>
      <c r="M234" s="33"/>
      <c r="N234" s="191"/>
      <c r="O234" s="33"/>
      <c r="P234" s="33"/>
      <c r="Q234" s="33"/>
      <c r="R234" s="33"/>
    </row>
    <row r="235" spans="1:18" ht="12.75">
      <c r="A235" s="273"/>
      <c r="B235" s="33" t="s">
        <v>78</v>
      </c>
      <c r="C235" s="33"/>
      <c r="D235" s="33"/>
      <c r="E235" s="33"/>
      <c r="F235" s="33"/>
      <c r="G235" s="33"/>
      <c r="H235" s="172" t="s">
        <v>34</v>
      </c>
      <c r="I235" s="33"/>
      <c r="J235" s="33"/>
      <c r="K235" s="33"/>
      <c r="L235" s="33"/>
      <c r="M235" s="33"/>
      <c r="N235" s="191"/>
      <c r="O235" s="33"/>
      <c r="P235" s="33"/>
      <c r="Q235" s="33"/>
      <c r="R235" s="33"/>
    </row>
    <row r="236" spans="1:18" ht="12.75">
      <c r="A236" s="273"/>
      <c r="B236" s="33" t="s">
        <v>78</v>
      </c>
      <c r="C236" s="33" t="s">
        <v>41</v>
      </c>
      <c r="D236" s="33" t="s">
        <v>19</v>
      </c>
      <c r="E236" s="33"/>
      <c r="F236" s="33"/>
      <c r="G236" s="33" t="s">
        <v>2127</v>
      </c>
      <c r="H236" s="176" t="s">
        <v>35</v>
      </c>
      <c r="I236" s="33"/>
      <c r="J236" s="33"/>
      <c r="K236" s="33"/>
      <c r="L236" s="33"/>
      <c r="M236" s="33"/>
      <c r="N236" s="191"/>
      <c r="O236" s="33"/>
      <c r="P236" s="33"/>
      <c r="Q236" s="33"/>
      <c r="R236" s="33"/>
    </row>
    <row r="237" spans="1:18" ht="12.75">
      <c r="A237" s="273"/>
      <c r="B237" s="33" t="s">
        <v>78</v>
      </c>
      <c r="C237" s="33"/>
      <c r="D237" s="33"/>
      <c r="E237" s="33"/>
      <c r="F237" s="33"/>
      <c r="G237" s="33"/>
      <c r="H237" s="172" t="s">
        <v>36</v>
      </c>
      <c r="I237" s="33"/>
      <c r="J237" s="33"/>
      <c r="K237" s="33"/>
      <c r="L237" s="33"/>
      <c r="M237" s="33"/>
      <c r="N237" s="191"/>
      <c r="O237" s="33"/>
      <c r="P237" s="33"/>
      <c r="Q237" s="33"/>
      <c r="R237" s="33"/>
    </row>
    <row r="238" spans="1:18" ht="12.75">
      <c r="A238" s="273"/>
      <c r="B238" s="33" t="s">
        <v>78</v>
      </c>
      <c r="C238" s="33"/>
      <c r="D238" s="33"/>
      <c r="E238" s="33"/>
      <c r="F238" s="33"/>
      <c r="G238" s="33"/>
      <c r="H238" s="172" t="s">
        <v>37</v>
      </c>
      <c r="I238" s="33"/>
      <c r="J238" s="33"/>
      <c r="K238" s="33"/>
      <c r="L238" s="33"/>
      <c r="M238" s="33"/>
      <c r="N238" s="191"/>
      <c r="O238" s="33"/>
      <c r="P238" s="33"/>
      <c r="Q238" s="33"/>
      <c r="R238" s="33"/>
    </row>
    <row r="239" spans="1:18" ht="12.75">
      <c r="A239" s="274"/>
      <c r="B239" s="33" t="s">
        <v>78</v>
      </c>
      <c r="C239" s="33"/>
      <c r="D239" s="33"/>
      <c r="E239" s="33"/>
      <c r="F239" s="33"/>
      <c r="G239" s="33"/>
      <c r="H239" s="174" t="s">
        <v>38</v>
      </c>
      <c r="I239" s="33"/>
      <c r="J239" s="33"/>
      <c r="K239" s="33"/>
      <c r="L239" s="33"/>
      <c r="M239" s="33"/>
      <c r="N239" s="191"/>
      <c r="O239" s="33"/>
      <c r="P239" s="33"/>
      <c r="Q239" s="33"/>
      <c r="R239" s="33"/>
    </row>
    <row r="240" spans="1:18" ht="12.75">
      <c r="A240" s="272">
        <v>45522</v>
      </c>
      <c r="B240" s="33" t="s">
        <v>2022</v>
      </c>
      <c r="C240" s="33" t="s">
        <v>928</v>
      </c>
      <c r="D240" s="33" t="s">
        <v>19</v>
      </c>
      <c r="E240" s="33"/>
      <c r="G240" s="33" t="s">
        <v>2128</v>
      </c>
      <c r="H240" s="180" t="s">
        <v>17</v>
      </c>
      <c r="I240" s="33"/>
      <c r="J240" s="33"/>
      <c r="K240" s="33"/>
      <c r="L240" s="33"/>
      <c r="M240" s="33"/>
      <c r="N240" s="192"/>
      <c r="O240" s="33"/>
      <c r="P240" s="33"/>
      <c r="Q240" s="33"/>
      <c r="R240" s="33"/>
    </row>
    <row r="241" spans="1:18" ht="12.75">
      <c r="A241" s="273"/>
      <c r="B241" s="33" t="s">
        <v>2022</v>
      </c>
      <c r="C241" s="33" t="s">
        <v>41</v>
      </c>
      <c r="D241" s="33" t="s">
        <v>19</v>
      </c>
      <c r="E241" s="33"/>
      <c r="F241" s="33"/>
      <c r="G241" s="33" t="s">
        <v>2129</v>
      </c>
      <c r="H241" s="171" t="s">
        <v>22</v>
      </c>
      <c r="I241" s="33"/>
      <c r="J241" s="33"/>
      <c r="K241" s="33"/>
      <c r="L241" s="33"/>
      <c r="M241" s="33"/>
      <c r="N241" s="192"/>
      <c r="O241" s="33"/>
      <c r="P241" s="33"/>
      <c r="Q241" s="33"/>
      <c r="R241" s="33"/>
    </row>
    <row r="242" spans="1:18">
      <c r="A242" s="273"/>
      <c r="B242" s="33" t="s">
        <v>2022</v>
      </c>
      <c r="C242" s="33"/>
      <c r="D242" s="33"/>
      <c r="E242" s="178"/>
      <c r="F242" s="33"/>
      <c r="G242" s="181"/>
      <c r="H242" s="171" t="s">
        <v>24</v>
      </c>
      <c r="I242" s="33"/>
      <c r="J242" s="33"/>
      <c r="K242" s="33"/>
      <c r="L242" s="33"/>
      <c r="M242" s="33"/>
      <c r="N242" s="192"/>
      <c r="O242" s="33"/>
      <c r="P242" s="33"/>
      <c r="Q242" s="33"/>
      <c r="R242" s="33"/>
    </row>
    <row r="243" spans="1:18" ht="12.75">
      <c r="A243" s="273"/>
      <c r="B243" s="33" t="s">
        <v>2022</v>
      </c>
      <c r="C243" s="33"/>
      <c r="D243" s="33"/>
      <c r="E243" s="33"/>
      <c r="F243" s="33"/>
      <c r="G243" s="33"/>
      <c r="H243" s="171" t="s">
        <v>25</v>
      </c>
      <c r="I243" s="33"/>
      <c r="J243" s="33"/>
      <c r="K243" s="33"/>
      <c r="L243" s="33"/>
      <c r="M243" s="33"/>
      <c r="N243" s="192"/>
      <c r="O243" s="33"/>
      <c r="P243" s="33"/>
      <c r="Q243" s="33"/>
      <c r="R243" s="33"/>
    </row>
    <row r="244" spans="1:18" ht="12.75">
      <c r="A244" s="273"/>
      <c r="B244" s="33" t="s">
        <v>522</v>
      </c>
      <c r="C244" s="33"/>
      <c r="D244" s="33"/>
      <c r="E244" s="33"/>
      <c r="F244" s="33"/>
      <c r="G244" s="33"/>
      <c r="H244" s="171" t="s">
        <v>26</v>
      </c>
      <c r="I244" s="33"/>
      <c r="J244" s="33"/>
      <c r="K244" s="33"/>
      <c r="L244" s="33"/>
      <c r="M244" s="33"/>
      <c r="N244" s="192"/>
      <c r="O244" s="33"/>
      <c r="P244" s="33"/>
      <c r="Q244" s="33"/>
      <c r="R244" s="33"/>
    </row>
    <row r="245" spans="1:18" ht="12.75">
      <c r="A245" s="273"/>
      <c r="B245" s="33" t="s">
        <v>522</v>
      </c>
      <c r="C245" s="33" t="s">
        <v>41</v>
      </c>
      <c r="D245" s="33" t="s">
        <v>19</v>
      </c>
      <c r="E245" s="33"/>
      <c r="F245" s="33"/>
      <c r="G245" s="33" t="s">
        <v>2130</v>
      </c>
      <c r="H245" s="171" t="s">
        <v>27</v>
      </c>
      <c r="I245" s="33"/>
      <c r="J245" s="33"/>
      <c r="K245" s="33"/>
      <c r="L245" s="33"/>
      <c r="M245" s="33"/>
      <c r="N245" s="192"/>
      <c r="O245" s="33"/>
      <c r="P245" s="33"/>
      <c r="Q245" s="33"/>
      <c r="R245" s="33"/>
    </row>
    <row r="246" spans="1:18" ht="12.75">
      <c r="A246" s="273"/>
      <c r="B246" s="33" t="s">
        <v>522</v>
      </c>
      <c r="C246" s="33"/>
      <c r="D246" s="33"/>
      <c r="E246" s="33"/>
      <c r="F246" s="33"/>
      <c r="G246" s="33"/>
      <c r="H246" s="171" t="s">
        <v>28</v>
      </c>
      <c r="I246" s="33"/>
      <c r="J246" s="33"/>
      <c r="K246" s="33"/>
      <c r="L246" s="33"/>
      <c r="M246" s="33"/>
      <c r="N246" s="192"/>
      <c r="O246" s="33"/>
      <c r="P246" s="33"/>
      <c r="Q246" s="33"/>
      <c r="R246" s="33"/>
    </row>
    <row r="247" spans="1:18" ht="12.75">
      <c r="A247" s="273"/>
      <c r="B247" s="33" t="s">
        <v>522</v>
      </c>
      <c r="C247" s="33"/>
      <c r="D247" s="33"/>
      <c r="E247" s="33"/>
      <c r="F247" s="33"/>
      <c r="G247" s="33"/>
      <c r="H247" s="171" t="s">
        <v>29</v>
      </c>
      <c r="I247" s="33"/>
      <c r="J247" s="33"/>
      <c r="K247" s="33"/>
      <c r="L247" s="33"/>
      <c r="M247" s="33"/>
      <c r="N247" s="192"/>
      <c r="O247" s="33"/>
      <c r="P247" s="33"/>
      <c r="Q247" s="33"/>
      <c r="R247" s="33"/>
    </row>
    <row r="248" spans="1:18" ht="12.75">
      <c r="A248" s="273"/>
      <c r="B248" s="33" t="s">
        <v>522</v>
      </c>
      <c r="C248" s="33"/>
      <c r="D248" s="33"/>
      <c r="E248" s="33"/>
      <c r="F248" s="33"/>
      <c r="G248" s="33"/>
      <c r="H248" s="171" t="s">
        <v>30</v>
      </c>
      <c r="I248" s="33"/>
      <c r="J248" s="33"/>
      <c r="K248" s="33"/>
      <c r="L248" s="33"/>
      <c r="M248" s="33"/>
      <c r="N248" s="192"/>
      <c r="O248" s="33"/>
      <c r="P248" s="33"/>
      <c r="Q248" s="33"/>
      <c r="R248" s="33"/>
    </row>
    <row r="249" spans="1:18" ht="12.75">
      <c r="A249" s="273"/>
      <c r="B249" s="33" t="s">
        <v>78</v>
      </c>
      <c r="C249" s="33"/>
      <c r="D249" s="33"/>
      <c r="E249" s="33"/>
      <c r="F249" s="33"/>
      <c r="G249" s="33"/>
      <c r="H249" s="171" t="s">
        <v>34</v>
      </c>
      <c r="I249" s="33"/>
      <c r="J249" s="33"/>
      <c r="K249" s="33"/>
      <c r="L249" s="33"/>
      <c r="M249" s="33"/>
      <c r="N249" s="192"/>
      <c r="O249" s="33"/>
      <c r="P249" s="33"/>
      <c r="Q249" s="33"/>
      <c r="R249" s="33"/>
    </row>
    <row r="250" spans="1:18" ht="12.75">
      <c r="A250" s="273"/>
      <c r="B250" s="33" t="s">
        <v>78</v>
      </c>
      <c r="C250" s="33"/>
      <c r="D250" s="33"/>
      <c r="E250" s="33"/>
      <c r="F250" s="33"/>
      <c r="G250" s="33"/>
      <c r="H250" s="171" t="s">
        <v>35</v>
      </c>
      <c r="I250" s="33"/>
      <c r="J250" s="33"/>
      <c r="K250" s="33"/>
      <c r="L250" s="33"/>
      <c r="M250" s="33"/>
      <c r="N250" s="192"/>
      <c r="O250" s="33"/>
      <c r="P250" s="33"/>
      <c r="Q250" s="33"/>
      <c r="R250" s="33"/>
    </row>
    <row r="251" spans="1:18" ht="12.75">
      <c r="A251" s="273"/>
      <c r="B251" s="33" t="s">
        <v>78</v>
      </c>
      <c r="C251" s="33"/>
      <c r="D251" s="33"/>
      <c r="E251" s="33"/>
      <c r="F251" s="33"/>
      <c r="G251" s="33"/>
      <c r="H251" s="171" t="s">
        <v>36</v>
      </c>
      <c r="I251" s="33"/>
      <c r="J251" s="33"/>
      <c r="K251" s="33"/>
      <c r="L251" s="33"/>
      <c r="M251" s="33"/>
      <c r="N251" s="191"/>
      <c r="O251" s="33"/>
      <c r="P251" s="33"/>
      <c r="Q251" s="33"/>
      <c r="R251" s="33"/>
    </row>
    <row r="252" spans="1:18" ht="12.75">
      <c r="A252" s="273"/>
      <c r="B252" s="33" t="s">
        <v>78</v>
      </c>
      <c r="C252" s="33"/>
      <c r="D252" s="33"/>
      <c r="E252" s="33"/>
      <c r="F252" s="33"/>
      <c r="G252" s="33"/>
      <c r="H252" s="171" t="s">
        <v>37</v>
      </c>
      <c r="I252" s="33"/>
      <c r="J252" s="33"/>
      <c r="K252" s="33"/>
      <c r="L252" s="33"/>
      <c r="M252" s="33"/>
      <c r="N252" s="191"/>
      <c r="O252" s="33"/>
      <c r="P252" s="33"/>
      <c r="Q252" s="33"/>
      <c r="R252" s="33"/>
    </row>
    <row r="253" spans="1:18" ht="12.75">
      <c r="A253" s="274"/>
      <c r="B253" s="33" t="s">
        <v>78</v>
      </c>
      <c r="C253" s="33"/>
      <c r="D253" s="33"/>
      <c r="E253" s="33"/>
      <c r="F253" s="33"/>
      <c r="G253" s="33"/>
      <c r="H253" s="182" t="s">
        <v>38</v>
      </c>
      <c r="I253" s="33"/>
      <c r="J253" s="33"/>
      <c r="K253" s="33"/>
      <c r="L253" s="33"/>
      <c r="M253" s="33"/>
      <c r="N253" s="191"/>
      <c r="O253" s="33"/>
      <c r="P253" s="33"/>
      <c r="Q253" s="33"/>
      <c r="R253" s="33"/>
    </row>
    <row r="254" spans="1:18" ht="12.75">
      <c r="A254" s="272">
        <v>45523</v>
      </c>
      <c r="B254" s="33" t="s">
        <v>2120</v>
      </c>
      <c r="C254" s="33"/>
      <c r="D254" s="33"/>
      <c r="E254" s="33"/>
      <c r="F254" s="33"/>
      <c r="G254" s="33"/>
      <c r="H254" s="180" t="s">
        <v>17</v>
      </c>
      <c r="I254" s="33"/>
      <c r="J254" s="33"/>
      <c r="K254" s="33"/>
      <c r="L254" s="33"/>
      <c r="M254" s="33"/>
      <c r="N254" s="192"/>
      <c r="O254" s="33"/>
      <c r="P254" s="33"/>
      <c r="Q254" s="33"/>
      <c r="R254" s="33"/>
    </row>
    <row r="255" spans="1:18" ht="12.75">
      <c r="A255" s="273"/>
      <c r="B255" s="33" t="s">
        <v>2120</v>
      </c>
      <c r="C255" s="33"/>
      <c r="D255" s="33"/>
      <c r="E255" s="33"/>
      <c r="F255" s="33"/>
      <c r="G255" s="33"/>
      <c r="H255" s="171" t="s">
        <v>22</v>
      </c>
      <c r="I255" s="33"/>
      <c r="J255" s="33"/>
      <c r="K255" s="33"/>
      <c r="L255" s="33"/>
      <c r="M255" s="33"/>
      <c r="N255" s="192"/>
      <c r="O255" s="33"/>
      <c r="P255" s="33"/>
      <c r="Q255" s="33"/>
      <c r="R255" s="33"/>
    </row>
    <row r="256" spans="1:18" ht="26.25" customHeight="1">
      <c r="A256" s="273"/>
      <c r="B256" s="33" t="s">
        <v>2120</v>
      </c>
      <c r="C256" s="33"/>
      <c r="D256" s="33"/>
      <c r="E256" s="33"/>
      <c r="F256" s="33"/>
      <c r="G256" s="33"/>
      <c r="H256" s="171" t="s">
        <v>24</v>
      </c>
      <c r="I256" s="33"/>
      <c r="J256" s="33"/>
      <c r="K256" s="33"/>
      <c r="L256" s="33"/>
      <c r="M256" s="33"/>
      <c r="N256" s="192"/>
      <c r="O256" s="33"/>
      <c r="P256" s="33"/>
      <c r="Q256" s="33"/>
      <c r="R256" s="33"/>
    </row>
    <row r="257" spans="1:18" ht="12.75">
      <c r="A257" s="273"/>
      <c r="B257" s="33" t="s">
        <v>1774</v>
      </c>
      <c r="C257" s="33"/>
      <c r="D257" s="33"/>
      <c r="E257" s="33"/>
      <c r="F257" s="33"/>
      <c r="G257" s="33"/>
      <c r="H257" s="171" t="s">
        <v>25</v>
      </c>
      <c r="I257" s="33"/>
      <c r="J257" s="33"/>
      <c r="K257" s="33"/>
      <c r="L257" s="33"/>
      <c r="M257" s="33"/>
      <c r="N257" s="192"/>
      <c r="O257" s="33"/>
      <c r="P257" s="33"/>
      <c r="Q257" s="33"/>
      <c r="R257" s="33"/>
    </row>
    <row r="258" spans="1:18" ht="12.75">
      <c r="A258" s="273"/>
      <c r="B258" s="33" t="s">
        <v>1774</v>
      </c>
      <c r="C258" s="33"/>
      <c r="D258" s="33"/>
      <c r="E258" s="33"/>
      <c r="F258" s="33"/>
      <c r="G258" s="33"/>
      <c r="H258" s="171" t="s">
        <v>26</v>
      </c>
      <c r="I258" s="33"/>
      <c r="J258" s="33"/>
      <c r="K258" s="33"/>
      <c r="L258" s="33"/>
      <c r="M258" s="33"/>
      <c r="N258" s="192"/>
      <c r="O258" s="33"/>
      <c r="P258" s="33"/>
      <c r="Q258" s="33"/>
      <c r="R258" s="33"/>
    </row>
    <row r="259" spans="1:18" ht="12.75">
      <c r="A259" s="273"/>
      <c r="B259" s="33" t="s">
        <v>1774</v>
      </c>
      <c r="C259" s="33"/>
      <c r="D259" s="33"/>
      <c r="E259" s="33"/>
      <c r="F259" s="33"/>
      <c r="G259" s="33"/>
      <c r="H259" s="171" t="s">
        <v>27</v>
      </c>
      <c r="I259" s="33"/>
      <c r="J259" s="33"/>
      <c r="K259" s="33"/>
      <c r="L259" s="33"/>
      <c r="M259" s="33"/>
      <c r="N259" s="192"/>
      <c r="O259" s="33"/>
      <c r="P259" s="33"/>
      <c r="Q259" s="33"/>
      <c r="R259" s="33"/>
    </row>
    <row r="260" spans="1:18" ht="12.75">
      <c r="A260" s="273"/>
      <c r="B260" s="33" t="s">
        <v>1774</v>
      </c>
      <c r="C260" s="33"/>
      <c r="D260" s="33"/>
      <c r="E260" s="33"/>
      <c r="F260" s="33"/>
      <c r="G260" s="33"/>
      <c r="H260" s="171" t="s">
        <v>28</v>
      </c>
      <c r="I260" s="33"/>
      <c r="J260" s="33"/>
      <c r="K260" s="33"/>
      <c r="L260" s="33"/>
      <c r="M260" s="33"/>
      <c r="N260" s="192"/>
      <c r="O260" s="33"/>
      <c r="P260" s="33"/>
      <c r="Q260" s="33"/>
      <c r="R260" s="33"/>
    </row>
    <row r="261" spans="1:18" ht="12.75">
      <c r="A261" s="273"/>
      <c r="B261" s="33" t="s">
        <v>1774</v>
      </c>
      <c r="C261" s="33"/>
      <c r="D261" s="33"/>
      <c r="E261" s="33"/>
      <c r="F261" s="33"/>
      <c r="G261" s="33"/>
      <c r="H261" s="171" t="s">
        <v>29</v>
      </c>
      <c r="I261" s="33"/>
      <c r="J261" s="33"/>
      <c r="K261" s="33"/>
      <c r="L261" s="33"/>
      <c r="M261" s="33"/>
      <c r="N261" s="192"/>
      <c r="O261" s="33"/>
      <c r="P261" s="33"/>
      <c r="Q261" s="33"/>
      <c r="R261" s="33"/>
    </row>
    <row r="262" spans="1:18" ht="12.75">
      <c r="A262" s="273"/>
      <c r="B262" s="33" t="s">
        <v>522</v>
      </c>
      <c r="C262" s="33"/>
      <c r="D262" s="33"/>
      <c r="E262" s="33"/>
      <c r="F262" s="33"/>
      <c r="G262" s="33"/>
      <c r="H262" s="171" t="s">
        <v>30</v>
      </c>
      <c r="I262" s="33"/>
      <c r="J262" s="33"/>
      <c r="K262" s="33"/>
      <c r="L262" s="33"/>
      <c r="M262" s="33"/>
      <c r="N262" s="192"/>
      <c r="O262" s="33"/>
      <c r="P262" s="33"/>
      <c r="Q262" s="33"/>
      <c r="R262" s="33"/>
    </row>
    <row r="263" spans="1:18" ht="12.75">
      <c r="A263" s="273"/>
      <c r="B263" s="33" t="s">
        <v>522</v>
      </c>
      <c r="C263" s="33"/>
      <c r="D263" s="33"/>
      <c r="E263" s="33"/>
      <c r="F263" s="33"/>
      <c r="G263" s="33"/>
      <c r="H263" s="171" t="s">
        <v>34</v>
      </c>
      <c r="I263" s="33"/>
      <c r="J263" s="33"/>
      <c r="K263" s="33"/>
      <c r="L263" s="33"/>
      <c r="M263" s="33"/>
      <c r="N263" s="192"/>
      <c r="O263" s="33"/>
      <c r="P263" s="33"/>
      <c r="Q263" s="33"/>
      <c r="R263" s="33"/>
    </row>
    <row r="264" spans="1:18" ht="12.75">
      <c r="A264" s="273"/>
      <c r="B264" s="33" t="s">
        <v>522</v>
      </c>
      <c r="C264" s="33"/>
      <c r="D264" s="33"/>
      <c r="E264" s="33"/>
      <c r="F264" s="33"/>
      <c r="G264" s="33"/>
      <c r="H264" s="171" t="s">
        <v>35</v>
      </c>
      <c r="I264" s="33"/>
      <c r="J264" s="33"/>
      <c r="K264" s="33"/>
      <c r="L264" s="33"/>
      <c r="M264" s="33"/>
      <c r="N264" s="192"/>
      <c r="O264" s="33"/>
      <c r="P264" s="33"/>
      <c r="Q264" s="33"/>
      <c r="R264" s="33"/>
    </row>
    <row r="265" spans="1:18" ht="12.75">
      <c r="A265" s="273"/>
      <c r="B265" s="33" t="s">
        <v>78</v>
      </c>
      <c r="C265" s="33"/>
      <c r="D265" s="33"/>
      <c r="E265" s="33"/>
      <c r="F265" s="33"/>
      <c r="G265" s="33"/>
      <c r="H265" s="171" t="s">
        <v>36</v>
      </c>
      <c r="I265" s="33"/>
      <c r="J265" s="33"/>
      <c r="K265" s="33"/>
      <c r="L265" s="33"/>
      <c r="M265" s="33"/>
      <c r="N265" s="191"/>
      <c r="O265" s="33"/>
      <c r="P265" s="33"/>
      <c r="Q265" s="33"/>
      <c r="R265" s="33"/>
    </row>
    <row r="266" spans="1:18" ht="12.75">
      <c r="A266" s="273"/>
      <c r="B266" s="33" t="s">
        <v>78</v>
      </c>
      <c r="C266" s="33"/>
      <c r="D266" s="33"/>
      <c r="E266" s="33"/>
      <c r="F266" s="33"/>
      <c r="G266" s="33"/>
      <c r="H266" s="171" t="s">
        <v>37</v>
      </c>
      <c r="I266" s="33"/>
      <c r="J266" s="33"/>
      <c r="K266" s="33"/>
      <c r="L266" s="33"/>
      <c r="M266" s="33"/>
      <c r="N266" s="191"/>
      <c r="O266" s="33"/>
      <c r="P266" s="33"/>
      <c r="Q266" s="33"/>
      <c r="R266" s="33"/>
    </row>
    <row r="267" spans="1:18" ht="12.75">
      <c r="A267" s="274"/>
      <c r="B267" s="33" t="s">
        <v>78</v>
      </c>
      <c r="C267" s="33"/>
      <c r="D267" s="33"/>
      <c r="E267" s="33"/>
      <c r="F267" s="33"/>
      <c r="G267" s="33"/>
      <c r="H267" s="182" t="s">
        <v>38</v>
      </c>
      <c r="I267" s="33"/>
      <c r="J267" s="33"/>
      <c r="K267" s="33"/>
      <c r="L267" s="33"/>
      <c r="M267" s="33"/>
      <c r="N267" s="191"/>
      <c r="O267" s="33"/>
      <c r="P267" s="33"/>
      <c r="Q267" s="33"/>
      <c r="R267" s="33"/>
    </row>
    <row r="268" spans="1:18" ht="14.25">
      <c r="A268" s="272">
        <v>45524</v>
      </c>
      <c r="B268" s="157" t="s">
        <v>522</v>
      </c>
      <c r="C268" s="33"/>
      <c r="D268" s="33"/>
      <c r="E268" s="33"/>
      <c r="F268" s="33"/>
      <c r="G268" s="33"/>
      <c r="H268" s="180" t="s">
        <v>17</v>
      </c>
      <c r="I268" s="33"/>
      <c r="J268" s="33"/>
      <c r="K268" s="33"/>
      <c r="L268" s="33"/>
      <c r="M268" s="33"/>
      <c r="N268" s="191"/>
      <c r="O268" s="33"/>
      <c r="P268" s="33"/>
      <c r="Q268" s="33"/>
      <c r="R268" s="33"/>
    </row>
    <row r="269" spans="1:18" ht="14.25">
      <c r="A269" s="273"/>
      <c r="B269" s="157" t="s">
        <v>522</v>
      </c>
      <c r="C269" s="33"/>
      <c r="D269" s="33"/>
      <c r="E269" s="33"/>
      <c r="F269" s="33"/>
      <c r="G269" s="33"/>
      <c r="H269" s="171" t="s">
        <v>22</v>
      </c>
      <c r="I269" s="33"/>
      <c r="J269" s="33"/>
      <c r="K269" s="33"/>
      <c r="L269" s="33"/>
      <c r="M269" s="33"/>
      <c r="N269" s="191"/>
      <c r="O269" s="33"/>
      <c r="P269" s="33"/>
      <c r="Q269" s="33"/>
      <c r="R269" s="33"/>
    </row>
    <row r="270" spans="1:18" ht="14.25">
      <c r="A270" s="273"/>
      <c r="B270" s="157" t="s">
        <v>522</v>
      </c>
      <c r="C270" s="33"/>
      <c r="D270" s="33"/>
      <c r="E270" s="33"/>
      <c r="F270" s="33"/>
      <c r="G270" s="33"/>
      <c r="H270" s="171" t="s">
        <v>24</v>
      </c>
      <c r="I270" s="33"/>
      <c r="J270" s="33"/>
      <c r="K270" s="33"/>
      <c r="L270" s="33"/>
      <c r="M270" s="33"/>
      <c r="N270" s="191"/>
      <c r="O270" s="33"/>
      <c r="P270" s="33"/>
      <c r="Q270" s="33"/>
      <c r="R270" s="33"/>
    </row>
    <row r="271" spans="1:18" ht="14.25">
      <c r="A271" s="273"/>
      <c r="B271" s="157" t="s">
        <v>522</v>
      </c>
      <c r="C271" s="33"/>
      <c r="D271" s="33"/>
      <c r="E271" s="33"/>
      <c r="F271" s="33"/>
      <c r="G271" s="33"/>
      <c r="H271" s="171" t="s">
        <v>25</v>
      </c>
      <c r="I271" s="33"/>
      <c r="J271" s="33"/>
      <c r="K271" s="33"/>
      <c r="L271" s="33"/>
      <c r="M271" s="33"/>
      <c r="N271" s="191"/>
      <c r="O271" s="33"/>
      <c r="P271" s="33"/>
      <c r="Q271" s="33"/>
      <c r="R271" s="33"/>
    </row>
    <row r="272" spans="1:18" ht="18" customHeight="1">
      <c r="A272" s="273"/>
      <c r="B272" s="33" t="s">
        <v>1774</v>
      </c>
      <c r="C272" s="33"/>
      <c r="D272" s="33"/>
      <c r="E272" s="33"/>
      <c r="F272" s="33"/>
      <c r="G272" s="33"/>
      <c r="H272" s="171" t="s">
        <v>26</v>
      </c>
      <c r="I272" s="33"/>
      <c r="J272" s="33"/>
      <c r="K272" s="33"/>
      <c r="L272" s="33"/>
      <c r="M272" s="33"/>
      <c r="N272" s="191"/>
      <c r="O272" s="33"/>
      <c r="P272" s="33"/>
      <c r="Q272" s="33"/>
      <c r="R272" s="33"/>
    </row>
    <row r="273" spans="1:18" ht="12.75">
      <c r="A273" s="273"/>
      <c r="B273" s="33" t="s">
        <v>1774</v>
      </c>
      <c r="C273" s="33"/>
      <c r="D273" s="33"/>
      <c r="E273" s="33"/>
      <c r="F273" s="33"/>
      <c r="G273" s="33"/>
      <c r="H273" s="171" t="s">
        <v>27</v>
      </c>
      <c r="I273" s="33"/>
      <c r="J273" s="33"/>
      <c r="K273" s="33"/>
      <c r="L273" s="33"/>
      <c r="M273" s="33"/>
      <c r="N273" s="191"/>
      <c r="O273" s="33"/>
      <c r="P273" s="33"/>
      <c r="Q273" s="33"/>
      <c r="R273" s="33"/>
    </row>
    <row r="274" spans="1:18" ht="12.75">
      <c r="A274" s="273"/>
      <c r="B274" s="33" t="s">
        <v>1774</v>
      </c>
      <c r="C274" s="33"/>
      <c r="D274" s="33"/>
      <c r="E274" s="33"/>
      <c r="F274" s="33"/>
      <c r="G274" s="33"/>
      <c r="H274" s="171" t="s">
        <v>28</v>
      </c>
      <c r="I274" s="33"/>
      <c r="J274" s="33"/>
      <c r="K274" s="33"/>
      <c r="L274" s="33"/>
      <c r="M274" s="33"/>
      <c r="N274" s="191"/>
      <c r="O274" s="33"/>
      <c r="P274" s="33"/>
      <c r="Q274" s="33"/>
      <c r="R274" s="33"/>
    </row>
    <row r="275" spans="1:18" ht="12.75">
      <c r="A275" s="273"/>
      <c r="B275" s="33" t="s">
        <v>1774</v>
      </c>
      <c r="C275" s="33"/>
      <c r="D275" s="33"/>
      <c r="E275" s="33"/>
      <c r="F275" s="33"/>
      <c r="G275" s="33"/>
      <c r="H275" s="171" t="s">
        <v>29</v>
      </c>
      <c r="I275" s="33"/>
      <c r="J275" s="33"/>
      <c r="K275" s="33"/>
      <c r="L275" s="33"/>
      <c r="M275" s="33"/>
      <c r="N275" s="191"/>
      <c r="O275" s="33"/>
      <c r="P275" s="33"/>
      <c r="Q275" s="33"/>
      <c r="R275" s="33"/>
    </row>
    <row r="276" spans="1:18" ht="12.75">
      <c r="A276" s="273"/>
      <c r="B276" s="33" t="s">
        <v>1774</v>
      </c>
      <c r="C276" s="33"/>
      <c r="D276" s="33"/>
      <c r="E276" s="33"/>
      <c r="F276" s="33"/>
      <c r="G276" s="33"/>
      <c r="H276" s="171" t="s">
        <v>30</v>
      </c>
      <c r="I276" s="33"/>
      <c r="J276" s="33"/>
      <c r="K276" s="33"/>
      <c r="L276" s="33"/>
      <c r="M276" s="33"/>
      <c r="N276" s="191"/>
      <c r="O276" s="33"/>
      <c r="P276" s="33"/>
      <c r="Q276" s="33"/>
      <c r="R276" s="33"/>
    </row>
    <row r="277" spans="1:18" ht="12.75">
      <c r="A277" s="273"/>
      <c r="B277" s="33" t="s">
        <v>78</v>
      </c>
      <c r="C277" s="33" t="s">
        <v>41</v>
      </c>
      <c r="D277" s="33" t="s">
        <v>19</v>
      </c>
      <c r="E277" s="33"/>
      <c r="F277" s="33"/>
      <c r="G277" s="160" t="s">
        <v>2131</v>
      </c>
      <c r="H277" s="171" t="s">
        <v>34</v>
      </c>
      <c r="I277" s="33"/>
      <c r="J277" s="33"/>
      <c r="K277" s="33"/>
      <c r="L277" s="33"/>
      <c r="M277" s="33"/>
      <c r="N277" s="191"/>
      <c r="O277" s="33"/>
      <c r="P277" s="33"/>
      <c r="Q277" s="33"/>
      <c r="R277" s="33"/>
    </row>
    <row r="278" spans="1:18" ht="12.75">
      <c r="A278" s="273"/>
      <c r="B278" s="33" t="s">
        <v>78</v>
      </c>
      <c r="C278" s="33"/>
      <c r="D278" s="33"/>
      <c r="E278" s="33"/>
      <c r="F278" s="33"/>
      <c r="G278" s="33"/>
      <c r="H278" s="171" t="s">
        <v>35</v>
      </c>
      <c r="I278" s="33"/>
      <c r="J278" s="33"/>
      <c r="K278" s="33"/>
      <c r="L278" s="33"/>
      <c r="M278" s="33"/>
      <c r="N278" s="191"/>
      <c r="O278" s="33"/>
      <c r="P278" s="33"/>
      <c r="Q278" s="33"/>
      <c r="R278" s="33"/>
    </row>
    <row r="279" spans="1:18" ht="12.75">
      <c r="A279" s="273"/>
      <c r="B279" s="33" t="s">
        <v>78</v>
      </c>
      <c r="C279" s="33"/>
      <c r="D279" s="33"/>
      <c r="E279" s="33"/>
      <c r="F279" s="33"/>
      <c r="G279" s="33"/>
      <c r="H279" s="171" t="s">
        <v>36</v>
      </c>
      <c r="I279" s="33"/>
      <c r="J279" s="33"/>
      <c r="K279" s="33"/>
      <c r="L279" s="33"/>
      <c r="M279" s="33"/>
      <c r="N279" s="191"/>
      <c r="O279" s="33"/>
      <c r="P279" s="33"/>
      <c r="Q279" s="33"/>
      <c r="R279" s="33"/>
    </row>
    <row r="280" spans="1:18" ht="12.75">
      <c r="A280" s="273"/>
      <c r="B280" s="33" t="s">
        <v>78</v>
      </c>
      <c r="C280" s="33"/>
      <c r="D280" s="33"/>
      <c r="E280" s="33"/>
      <c r="F280" s="33"/>
      <c r="G280" s="33"/>
      <c r="H280" s="171" t="s">
        <v>37</v>
      </c>
      <c r="I280" s="33"/>
      <c r="J280" s="33"/>
      <c r="K280" s="33"/>
      <c r="L280" s="33"/>
      <c r="M280" s="33"/>
      <c r="N280" s="191"/>
      <c r="O280" s="33"/>
      <c r="P280" s="33"/>
      <c r="Q280" s="33"/>
      <c r="R280" s="33"/>
    </row>
    <row r="281" spans="1:18" ht="12.75">
      <c r="A281" s="274"/>
      <c r="B281" s="33" t="s">
        <v>78</v>
      </c>
      <c r="C281" s="33"/>
      <c r="D281" s="33"/>
      <c r="E281" s="33"/>
      <c r="F281" s="33"/>
      <c r="G281" s="33"/>
      <c r="H281" s="182" t="s">
        <v>38</v>
      </c>
      <c r="I281" s="33"/>
      <c r="J281" s="33"/>
      <c r="K281" s="33"/>
      <c r="L281" s="33"/>
      <c r="M281" s="33"/>
      <c r="N281" s="191"/>
      <c r="O281" s="33"/>
      <c r="P281" s="33"/>
      <c r="Q281" s="33"/>
      <c r="R281" s="33"/>
    </row>
    <row r="282" spans="1:18" ht="14.25">
      <c r="A282" s="272">
        <v>45525</v>
      </c>
      <c r="B282" s="157" t="s">
        <v>78</v>
      </c>
      <c r="C282" s="33"/>
      <c r="D282" s="33"/>
      <c r="E282" s="33"/>
      <c r="F282" s="33"/>
      <c r="G282" s="33"/>
      <c r="H282" s="180" t="s">
        <v>17</v>
      </c>
      <c r="I282" s="33"/>
      <c r="J282" s="33"/>
      <c r="K282" s="33"/>
      <c r="L282" s="33"/>
      <c r="M282" s="33"/>
      <c r="N282" s="191"/>
      <c r="O282" s="33"/>
      <c r="P282" s="33"/>
      <c r="Q282" s="33"/>
      <c r="R282" s="33"/>
    </row>
    <row r="283" spans="1:18" ht="14.25">
      <c r="A283" s="273"/>
      <c r="B283" s="157" t="s">
        <v>78</v>
      </c>
      <c r="C283" s="33"/>
      <c r="D283" s="33"/>
      <c r="E283" s="33"/>
      <c r="F283" s="33"/>
      <c r="G283" s="33"/>
      <c r="H283" s="171" t="s">
        <v>22</v>
      </c>
      <c r="I283" s="33"/>
      <c r="J283" s="33"/>
      <c r="K283" s="33"/>
      <c r="L283" s="33"/>
      <c r="M283" s="33"/>
      <c r="N283" s="191"/>
      <c r="O283" s="33"/>
      <c r="P283" s="33"/>
      <c r="Q283" s="33"/>
      <c r="R283" s="33"/>
    </row>
    <row r="284" spans="1:18" ht="14.25">
      <c r="A284" s="273"/>
      <c r="B284" s="157" t="s">
        <v>78</v>
      </c>
      <c r="C284" s="33"/>
      <c r="D284" s="33"/>
      <c r="E284" s="33"/>
      <c r="F284" s="33"/>
      <c r="G284" s="33"/>
      <c r="H284" s="171" t="s">
        <v>24</v>
      </c>
      <c r="I284" s="33"/>
      <c r="J284" s="33"/>
      <c r="K284" s="33"/>
      <c r="L284" s="33"/>
      <c r="M284" s="33"/>
      <c r="N284" s="191"/>
      <c r="O284" s="33"/>
      <c r="P284" s="33"/>
      <c r="Q284" s="33"/>
      <c r="R284" s="33"/>
    </row>
    <row r="285" spans="1:18" ht="12.75">
      <c r="A285" s="273"/>
      <c r="B285" s="33" t="s">
        <v>78</v>
      </c>
      <c r="C285" s="33"/>
      <c r="D285" s="33"/>
      <c r="E285" s="33"/>
      <c r="F285" s="33"/>
      <c r="G285" s="33"/>
      <c r="H285" s="171" t="s">
        <v>25</v>
      </c>
      <c r="I285" s="33"/>
      <c r="J285" s="33"/>
      <c r="K285" s="33"/>
      <c r="L285" s="33"/>
      <c r="M285" s="33"/>
      <c r="N285" s="191"/>
      <c r="O285" s="33"/>
      <c r="P285" s="33"/>
      <c r="Q285" s="33"/>
      <c r="R285" s="33"/>
    </row>
    <row r="286" spans="1:18" ht="12.75">
      <c r="A286" s="273"/>
      <c r="B286" s="33" t="s">
        <v>78</v>
      </c>
      <c r="C286" s="33"/>
      <c r="D286" s="33"/>
      <c r="E286" s="33"/>
      <c r="F286" s="33"/>
      <c r="G286" s="33"/>
      <c r="H286" s="171" t="s">
        <v>26</v>
      </c>
      <c r="I286" s="33"/>
      <c r="J286" s="33"/>
      <c r="K286" s="33"/>
      <c r="L286" s="33"/>
      <c r="M286" s="33"/>
      <c r="N286" s="191"/>
      <c r="O286" s="33"/>
      <c r="P286" s="33"/>
      <c r="Q286" s="33"/>
      <c r="R286" s="33"/>
    </row>
    <row r="287" spans="1:18" ht="12.75">
      <c r="A287" s="273"/>
      <c r="B287" s="33" t="s">
        <v>78</v>
      </c>
      <c r="C287" s="33"/>
      <c r="D287" s="33"/>
      <c r="E287" s="33"/>
      <c r="F287" s="33"/>
      <c r="G287" s="33"/>
      <c r="H287" s="171" t="s">
        <v>27</v>
      </c>
      <c r="I287" s="33"/>
      <c r="J287" s="33"/>
      <c r="K287" s="33"/>
      <c r="L287" s="33"/>
      <c r="M287" s="33"/>
      <c r="N287" s="191"/>
      <c r="O287" s="33"/>
      <c r="P287" s="33"/>
      <c r="Q287" s="33"/>
      <c r="R287" s="33"/>
    </row>
    <row r="288" spans="1:18" ht="14.25">
      <c r="A288" s="273"/>
      <c r="B288" s="33" t="s">
        <v>522</v>
      </c>
      <c r="C288" s="33" t="s">
        <v>1115</v>
      </c>
      <c r="D288" s="33" t="s">
        <v>19</v>
      </c>
      <c r="E288" s="33"/>
      <c r="F288" s="199" t="s">
        <v>2132</v>
      </c>
      <c r="G288" s="33" t="s">
        <v>2133</v>
      </c>
      <c r="H288" s="171" t="s">
        <v>28</v>
      </c>
      <c r="I288" s="33"/>
      <c r="J288" s="33"/>
      <c r="K288" s="33"/>
      <c r="L288" s="33"/>
      <c r="M288" s="33"/>
      <c r="N288" s="191"/>
      <c r="O288" s="33"/>
      <c r="P288" s="33"/>
      <c r="Q288" s="33"/>
      <c r="R288" s="33"/>
    </row>
    <row r="289" spans="1:18" ht="12.75">
      <c r="A289" s="273"/>
      <c r="B289" s="33" t="s">
        <v>522</v>
      </c>
      <c r="C289" s="33"/>
      <c r="D289" s="33"/>
      <c r="E289" s="33"/>
      <c r="F289" s="33"/>
      <c r="G289" s="33"/>
      <c r="H289" s="171" t="s">
        <v>29</v>
      </c>
      <c r="I289" s="33"/>
      <c r="J289" s="33"/>
      <c r="K289" s="33"/>
      <c r="L289" s="33"/>
      <c r="M289" s="33"/>
      <c r="N289" s="191"/>
      <c r="O289" s="33"/>
      <c r="P289" s="33"/>
      <c r="Q289" s="33"/>
      <c r="R289" s="33"/>
    </row>
    <row r="290" spans="1:18" ht="12.75">
      <c r="A290" s="273"/>
      <c r="B290" s="33" t="s">
        <v>522</v>
      </c>
      <c r="C290" s="33"/>
      <c r="D290" s="33"/>
      <c r="E290" s="33"/>
      <c r="F290" s="33"/>
      <c r="G290" s="33"/>
      <c r="H290" s="171" t="s">
        <v>30</v>
      </c>
      <c r="I290" s="33"/>
      <c r="J290" s="33"/>
      <c r="K290" s="33"/>
      <c r="L290" s="33"/>
      <c r="M290" s="33"/>
      <c r="N290" s="191"/>
      <c r="O290" s="33"/>
      <c r="P290" s="33"/>
      <c r="Q290" s="33"/>
      <c r="R290" s="33"/>
    </row>
    <row r="291" spans="1:18" ht="12.75">
      <c r="A291" s="273"/>
      <c r="B291" s="33" t="s">
        <v>522</v>
      </c>
      <c r="C291" s="33"/>
      <c r="D291" s="33"/>
      <c r="E291" s="33"/>
      <c r="F291" s="33"/>
      <c r="G291" s="33"/>
      <c r="H291" s="171" t="s">
        <v>34</v>
      </c>
      <c r="I291" s="33"/>
      <c r="J291" s="33"/>
      <c r="K291" s="33"/>
      <c r="L291" s="33"/>
      <c r="M291" s="33"/>
      <c r="N291" s="191"/>
      <c r="O291" s="33"/>
      <c r="P291" s="33"/>
      <c r="Q291" s="33"/>
      <c r="R291" s="33"/>
    </row>
    <row r="292" spans="1:18" ht="12.75">
      <c r="A292" s="273"/>
      <c r="B292" s="33" t="s">
        <v>522</v>
      </c>
      <c r="C292" s="33"/>
      <c r="D292" s="33"/>
      <c r="E292" s="33"/>
      <c r="F292" s="33"/>
      <c r="G292" s="33"/>
      <c r="H292" s="171" t="s">
        <v>35</v>
      </c>
      <c r="I292" s="33"/>
      <c r="J292" s="33"/>
      <c r="K292" s="33"/>
      <c r="L292" s="33"/>
      <c r="M292" s="33"/>
      <c r="N292" s="191"/>
      <c r="O292" s="33"/>
      <c r="P292" s="33"/>
      <c r="Q292" s="33"/>
      <c r="R292" s="33"/>
    </row>
    <row r="293" spans="1:18" ht="12.75">
      <c r="A293" s="273"/>
      <c r="B293" s="33" t="s">
        <v>78</v>
      </c>
      <c r="C293" s="33"/>
      <c r="D293" s="33"/>
      <c r="E293" s="33"/>
      <c r="F293" s="33"/>
      <c r="G293" s="33"/>
      <c r="H293" s="171" t="s">
        <v>36</v>
      </c>
      <c r="I293" s="33"/>
      <c r="J293" s="33"/>
      <c r="K293" s="33"/>
      <c r="L293" s="33"/>
      <c r="M293" s="33"/>
      <c r="N293" s="191"/>
      <c r="O293" s="33"/>
      <c r="P293" s="33"/>
      <c r="Q293" s="33"/>
      <c r="R293" s="33"/>
    </row>
    <row r="294" spans="1:18" ht="12.75">
      <c r="A294" s="273"/>
      <c r="B294" s="33" t="s">
        <v>78</v>
      </c>
      <c r="C294" s="33"/>
      <c r="D294" s="33"/>
      <c r="E294" s="33"/>
      <c r="F294" s="33"/>
      <c r="G294" s="33"/>
      <c r="H294" s="171" t="s">
        <v>37</v>
      </c>
      <c r="I294" s="33"/>
      <c r="J294" s="33"/>
      <c r="K294" s="33"/>
      <c r="L294" s="33"/>
      <c r="M294" s="33"/>
      <c r="N294" s="191"/>
      <c r="O294" s="33"/>
      <c r="P294" s="33"/>
      <c r="Q294" s="33"/>
      <c r="R294" s="33"/>
    </row>
    <row r="295" spans="1:18" ht="12.75">
      <c r="A295" s="274"/>
      <c r="B295" s="33" t="s">
        <v>78</v>
      </c>
      <c r="C295" s="33"/>
      <c r="D295" s="33"/>
      <c r="E295" s="33"/>
      <c r="F295" s="33"/>
      <c r="G295" s="33"/>
      <c r="H295" s="182" t="s">
        <v>38</v>
      </c>
      <c r="I295" s="33"/>
      <c r="J295" s="33"/>
      <c r="K295" s="33"/>
      <c r="L295" s="33"/>
      <c r="M295" s="33"/>
      <c r="N295" s="191"/>
      <c r="O295" s="33"/>
      <c r="P295" s="33"/>
      <c r="Q295" s="33"/>
      <c r="R295" s="33"/>
    </row>
    <row r="296" spans="1:18" ht="12.75">
      <c r="A296" s="272">
        <v>45526</v>
      </c>
      <c r="B296" s="33" t="s">
        <v>522</v>
      </c>
      <c r="C296" s="33"/>
      <c r="D296" s="33"/>
      <c r="E296" s="33"/>
      <c r="F296" s="33"/>
      <c r="G296" s="33"/>
      <c r="H296" s="180" t="s">
        <v>17</v>
      </c>
      <c r="I296" s="33"/>
      <c r="J296" s="33"/>
      <c r="K296" s="33"/>
      <c r="L296" s="33"/>
      <c r="M296" s="33"/>
      <c r="N296" s="192"/>
      <c r="O296" s="33"/>
      <c r="P296" s="33"/>
      <c r="Q296" s="33"/>
      <c r="R296" s="33"/>
    </row>
    <row r="297" spans="1:18" ht="12.75">
      <c r="A297" s="273"/>
      <c r="B297" s="33" t="s">
        <v>522</v>
      </c>
      <c r="C297" s="33"/>
      <c r="D297" s="33"/>
      <c r="E297" s="33"/>
      <c r="F297" s="33"/>
      <c r="G297" s="33"/>
      <c r="H297" s="171" t="s">
        <v>22</v>
      </c>
      <c r="I297" s="33"/>
      <c r="J297" s="33"/>
      <c r="K297" s="33"/>
      <c r="L297" s="33"/>
      <c r="M297" s="33"/>
      <c r="N297" s="192"/>
      <c r="O297" s="33"/>
      <c r="P297" s="33"/>
      <c r="Q297" s="33"/>
      <c r="R297" s="33"/>
    </row>
    <row r="298" spans="1:18" ht="12.75">
      <c r="A298" s="273"/>
      <c r="B298" s="33" t="s">
        <v>522</v>
      </c>
      <c r="C298" s="33"/>
      <c r="D298" s="33"/>
      <c r="E298" s="33"/>
      <c r="F298" s="33"/>
      <c r="G298" s="33"/>
      <c r="H298" s="171" t="s">
        <v>24</v>
      </c>
      <c r="I298" s="33"/>
      <c r="J298" s="33"/>
      <c r="K298" s="33"/>
      <c r="L298" s="33"/>
      <c r="M298" s="33"/>
      <c r="N298" s="192"/>
      <c r="O298" s="33"/>
      <c r="P298" s="33"/>
      <c r="Q298" s="33"/>
      <c r="R298" s="33"/>
    </row>
    <row r="299" spans="1:18" ht="12.75">
      <c r="A299" s="273"/>
      <c r="B299" s="33" t="s">
        <v>1774</v>
      </c>
      <c r="C299" s="33"/>
      <c r="D299" s="33"/>
      <c r="E299" s="33"/>
      <c r="F299" s="33"/>
      <c r="G299" s="33"/>
      <c r="H299" s="171" t="s">
        <v>25</v>
      </c>
      <c r="I299" s="33"/>
      <c r="J299" s="33"/>
      <c r="K299" s="33"/>
      <c r="L299" s="33"/>
      <c r="M299" s="33"/>
      <c r="N299" s="192"/>
      <c r="O299" s="33"/>
      <c r="P299" s="33"/>
      <c r="Q299" s="33"/>
      <c r="R299" s="33"/>
    </row>
    <row r="300" spans="1:18" ht="12.75">
      <c r="A300" s="273"/>
      <c r="B300" s="33" t="s">
        <v>1774</v>
      </c>
      <c r="C300" s="33" t="s">
        <v>102</v>
      </c>
      <c r="D300" s="33" t="s">
        <v>19</v>
      </c>
      <c r="E300" s="33"/>
      <c r="F300" s="33"/>
      <c r="G300" s="33" t="s">
        <v>2134</v>
      </c>
      <c r="H300" s="171" t="s">
        <v>26</v>
      </c>
      <c r="I300" s="33"/>
      <c r="J300" s="33"/>
      <c r="K300" s="33"/>
      <c r="L300" s="33"/>
      <c r="M300" s="33"/>
      <c r="N300" s="192"/>
      <c r="O300" s="33"/>
      <c r="P300" s="33"/>
      <c r="Q300" s="33"/>
      <c r="R300" s="33"/>
    </row>
    <row r="301" spans="1:18" ht="12.75">
      <c r="A301" s="273"/>
      <c r="B301" s="33" t="s">
        <v>1774</v>
      </c>
      <c r="C301" s="33" t="s">
        <v>399</v>
      </c>
      <c r="D301" s="33" t="s">
        <v>19</v>
      </c>
      <c r="E301" s="33"/>
      <c r="F301" s="33"/>
      <c r="G301" s="33" t="s">
        <v>2135</v>
      </c>
      <c r="H301" s="171" t="s">
        <v>27</v>
      </c>
      <c r="I301" s="33"/>
      <c r="J301" s="33"/>
      <c r="K301" s="33"/>
      <c r="L301" s="33"/>
      <c r="M301" s="33"/>
      <c r="N301" s="192"/>
      <c r="O301" s="33"/>
      <c r="P301" s="33"/>
      <c r="Q301" s="33"/>
      <c r="R301" s="33"/>
    </row>
    <row r="302" spans="1:18" ht="12.75">
      <c r="A302" s="273"/>
      <c r="B302" s="33" t="s">
        <v>1774</v>
      </c>
      <c r="C302" s="33" t="s">
        <v>154</v>
      </c>
      <c r="D302" s="33" t="s">
        <v>19</v>
      </c>
      <c r="E302" s="33"/>
      <c r="F302" s="33" t="s">
        <v>2136</v>
      </c>
      <c r="G302" s="33" t="s">
        <v>2137</v>
      </c>
      <c r="H302" s="171" t="s">
        <v>28</v>
      </c>
      <c r="I302" s="33"/>
      <c r="J302" s="33"/>
      <c r="K302" s="33"/>
      <c r="L302" s="33"/>
      <c r="M302" s="33"/>
      <c r="N302" s="192"/>
      <c r="O302" s="33"/>
      <c r="P302" s="33"/>
      <c r="Q302" s="33"/>
      <c r="R302" s="33"/>
    </row>
    <row r="303" spans="1:18" ht="12.75">
      <c r="A303" s="273"/>
      <c r="B303" s="33" t="s">
        <v>1774</v>
      </c>
      <c r="C303" s="33"/>
      <c r="D303" s="33"/>
      <c r="E303" s="33"/>
      <c r="F303" s="33"/>
      <c r="G303" s="33"/>
      <c r="H303" s="171" t="s">
        <v>29</v>
      </c>
      <c r="I303" s="33"/>
      <c r="J303" s="33"/>
      <c r="K303" s="33"/>
      <c r="L303" s="33"/>
      <c r="M303" s="33"/>
      <c r="N303" s="192"/>
      <c r="O303" s="33"/>
      <c r="P303" s="33"/>
      <c r="Q303" s="33"/>
      <c r="R303" s="33"/>
    </row>
    <row r="304" spans="1:18" ht="12.75">
      <c r="A304" s="273"/>
      <c r="B304" s="33" t="s">
        <v>522</v>
      </c>
      <c r="C304" s="33"/>
      <c r="D304" s="33"/>
      <c r="E304" s="33"/>
      <c r="F304" s="33"/>
      <c r="G304" s="33"/>
      <c r="H304" s="171" t="s">
        <v>30</v>
      </c>
      <c r="I304" s="33"/>
      <c r="J304" s="33"/>
      <c r="K304" s="33"/>
      <c r="L304" s="33"/>
      <c r="M304" s="33"/>
      <c r="N304" s="192"/>
      <c r="O304" s="33"/>
      <c r="P304" s="33"/>
      <c r="Q304" s="33"/>
      <c r="R304" s="33"/>
    </row>
    <row r="305" spans="1:18" ht="12.75">
      <c r="A305" s="273"/>
      <c r="B305" s="33" t="s">
        <v>522</v>
      </c>
      <c r="C305" s="33"/>
      <c r="D305" s="33"/>
      <c r="E305" s="33"/>
      <c r="F305" s="33"/>
      <c r="G305" s="33"/>
      <c r="H305" s="171" t="s">
        <v>34</v>
      </c>
      <c r="I305" s="33"/>
      <c r="J305" s="33"/>
      <c r="K305" s="33"/>
      <c r="L305" s="33"/>
      <c r="M305" s="33"/>
      <c r="N305" s="192"/>
      <c r="O305" s="33"/>
      <c r="P305" s="33"/>
      <c r="Q305" s="33"/>
      <c r="R305" s="33"/>
    </row>
    <row r="306" spans="1:18" ht="12.75">
      <c r="A306" s="273"/>
      <c r="B306" s="33" t="s">
        <v>522</v>
      </c>
      <c r="C306" s="33"/>
      <c r="D306" s="33"/>
      <c r="E306" s="33"/>
      <c r="F306" s="33"/>
      <c r="G306" s="33"/>
      <c r="H306" s="171" t="s">
        <v>35</v>
      </c>
      <c r="I306" s="33"/>
      <c r="J306" s="33"/>
      <c r="K306" s="33"/>
      <c r="L306" s="33"/>
      <c r="M306" s="33"/>
      <c r="N306" s="192"/>
      <c r="O306" s="33"/>
      <c r="P306" s="33"/>
      <c r="Q306" s="33"/>
      <c r="R306" s="33"/>
    </row>
    <row r="307" spans="1:18" ht="12.75">
      <c r="A307" s="273"/>
      <c r="B307" s="33" t="s">
        <v>78</v>
      </c>
      <c r="C307" s="33"/>
      <c r="D307" s="33"/>
      <c r="E307" s="33"/>
      <c r="F307" s="33"/>
      <c r="G307" s="33"/>
      <c r="H307" s="171" t="s">
        <v>36</v>
      </c>
      <c r="I307" s="33"/>
      <c r="J307" s="33"/>
      <c r="K307" s="33"/>
      <c r="L307" s="33"/>
      <c r="M307" s="33"/>
      <c r="N307" s="191"/>
      <c r="O307" s="33"/>
      <c r="P307" s="33"/>
      <c r="Q307" s="33"/>
      <c r="R307" s="33"/>
    </row>
    <row r="308" spans="1:18" ht="12.75">
      <c r="A308" s="273"/>
      <c r="B308" s="33" t="s">
        <v>78</v>
      </c>
      <c r="C308" s="33"/>
      <c r="D308" s="33"/>
      <c r="E308" s="33"/>
      <c r="F308" s="33"/>
      <c r="G308" s="33"/>
      <c r="H308" s="171" t="s">
        <v>37</v>
      </c>
      <c r="I308" s="33"/>
      <c r="J308" s="33"/>
      <c r="K308" s="33"/>
      <c r="L308" s="33"/>
      <c r="M308" s="33"/>
      <c r="N308" s="191"/>
      <c r="O308" s="33"/>
      <c r="P308" s="33"/>
      <c r="Q308" s="33"/>
      <c r="R308" s="33"/>
    </row>
    <row r="309" spans="1:18" ht="12.75">
      <c r="A309" s="274"/>
      <c r="B309" s="33" t="s">
        <v>78</v>
      </c>
      <c r="C309" s="33"/>
      <c r="D309" s="33"/>
      <c r="E309" s="33"/>
      <c r="F309" s="33"/>
      <c r="G309" s="33"/>
      <c r="H309" s="182" t="s">
        <v>38</v>
      </c>
      <c r="I309" s="33"/>
      <c r="J309" s="33"/>
      <c r="K309" s="33"/>
      <c r="L309" s="33"/>
      <c r="M309" s="33"/>
      <c r="N309" s="191"/>
      <c r="O309" s="33"/>
      <c r="P309" s="33"/>
      <c r="Q309" s="33"/>
      <c r="R309" s="33"/>
    </row>
    <row r="310" spans="1:18" ht="14.25">
      <c r="A310" s="272">
        <v>45527</v>
      </c>
      <c r="B310" s="157" t="s">
        <v>1774</v>
      </c>
      <c r="C310" s="33"/>
      <c r="D310" s="33"/>
      <c r="E310" s="33"/>
      <c r="F310" s="33"/>
      <c r="G310" s="33"/>
      <c r="H310" s="180" t="s">
        <v>17</v>
      </c>
      <c r="I310" s="33"/>
      <c r="J310" s="33"/>
      <c r="K310" s="33"/>
      <c r="L310" s="33"/>
      <c r="M310" s="33"/>
      <c r="N310" s="192"/>
      <c r="O310" s="33"/>
      <c r="P310" s="33"/>
      <c r="Q310" s="33"/>
      <c r="R310" s="33"/>
    </row>
    <row r="311" spans="1:18" ht="14.25">
      <c r="A311" s="273"/>
      <c r="B311" s="157" t="s">
        <v>1774</v>
      </c>
      <c r="C311" s="33"/>
      <c r="D311" s="33"/>
      <c r="E311" s="33"/>
      <c r="F311" s="33"/>
      <c r="G311" s="33"/>
      <c r="H311" s="171" t="s">
        <v>22</v>
      </c>
      <c r="I311" s="33"/>
      <c r="J311" s="33"/>
      <c r="K311" s="33"/>
      <c r="L311" s="33"/>
      <c r="M311" s="33"/>
      <c r="N311" s="192"/>
      <c r="O311" s="33"/>
      <c r="P311" s="33"/>
      <c r="Q311" s="33"/>
      <c r="R311" s="33"/>
    </row>
    <row r="312" spans="1:18" ht="14.25">
      <c r="A312" s="273"/>
      <c r="B312" s="157" t="s">
        <v>1774</v>
      </c>
      <c r="C312" s="33"/>
      <c r="D312" s="33"/>
      <c r="E312" s="33"/>
      <c r="F312" s="33"/>
      <c r="G312" s="33"/>
      <c r="H312" s="171" t="s">
        <v>24</v>
      </c>
      <c r="I312" s="33"/>
      <c r="J312" s="33"/>
      <c r="K312" s="33"/>
      <c r="L312" s="33"/>
      <c r="M312" s="33"/>
      <c r="N312" s="192"/>
      <c r="O312" s="33"/>
      <c r="P312" s="33"/>
      <c r="Q312" s="33"/>
      <c r="R312" s="33"/>
    </row>
    <row r="313" spans="1:18" ht="14.25">
      <c r="A313" s="273"/>
      <c r="B313" s="157" t="s">
        <v>1774</v>
      </c>
      <c r="C313" s="33"/>
      <c r="D313" s="33"/>
      <c r="E313" s="157"/>
      <c r="F313" s="157"/>
      <c r="G313" s="33"/>
      <c r="H313" s="171" t="s">
        <v>25</v>
      </c>
      <c r="I313" s="33"/>
      <c r="J313" s="33"/>
      <c r="K313" s="33"/>
      <c r="L313" s="33"/>
      <c r="M313" s="33"/>
      <c r="N313" s="192"/>
      <c r="O313" s="33"/>
      <c r="P313" s="33"/>
      <c r="Q313" s="33"/>
      <c r="R313" s="33"/>
    </row>
    <row r="314" spans="1:18" ht="14.25">
      <c r="A314" s="273"/>
      <c r="B314" s="157" t="s">
        <v>1774</v>
      </c>
      <c r="C314" s="33" t="s">
        <v>154</v>
      </c>
      <c r="D314" s="33" t="s">
        <v>19</v>
      </c>
      <c r="E314" s="33"/>
      <c r="F314" s="33"/>
      <c r="G314" s="33" t="s">
        <v>2138</v>
      </c>
      <c r="H314" s="171" t="s">
        <v>26</v>
      </c>
      <c r="I314" s="33"/>
      <c r="J314" s="33"/>
      <c r="K314" s="33"/>
      <c r="L314" s="33"/>
      <c r="M314" s="33"/>
      <c r="N314" s="192"/>
      <c r="O314" s="33"/>
      <c r="P314" s="33"/>
      <c r="Q314" s="33"/>
      <c r="R314" s="33"/>
    </row>
    <row r="315" spans="1:18" ht="12.75">
      <c r="A315" s="273"/>
      <c r="B315" s="33" t="s">
        <v>522</v>
      </c>
      <c r="C315" s="33"/>
      <c r="D315" s="33"/>
      <c r="E315" s="33"/>
      <c r="F315" s="33"/>
      <c r="G315" s="33"/>
      <c r="H315" s="171" t="s">
        <v>27</v>
      </c>
      <c r="I315" s="33"/>
      <c r="J315" s="33"/>
      <c r="K315" s="33"/>
      <c r="L315" s="33"/>
      <c r="M315" s="33"/>
      <c r="N315" s="192"/>
      <c r="O315" s="33"/>
      <c r="P315" s="33"/>
      <c r="Q315" s="33"/>
      <c r="R315" s="33"/>
    </row>
    <row r="316" spans="1:18" ht="12.75">
      <c r="A316" s="273"/>
      <c r="B316" s="33" t="s">
        <v>522</v>
      </c>
      <c r="C316" s="33"/>
      <c r="D316" s="33"/>
      <c r="E316" s="33"/>
      <c r="F316" s="33"/>
      <c r="G316" s="33"/>
      <c r="H316" s="171" t="s">
        <v>28</v>
      </c>
      <c r="I316" s="33"/>
      <c r="J316" s="33"/>
      <c r="K316" s="33"/>
      <c r="L316" s="33"/>
      <c r="M316" s="33"/>
      <c r="N316" s="192"/>
      <c r="O316" s="33"/>
      <c r="P316" s="33"/>
      <c r="Q316" s="33"/>
      <c r="R316" s="33"/>
    </row>
    <row r="317" spans="1:18" ht="12.75">
      <c r="A317" s="273"/>
      <c r="B317" s="33" t="s">
        <v>522</v>
      </c>
      <c r="C317" s="33" t="s">
        <v>68</v>
      </c>
      <c r="D317" s="33" t="s">
        <v>19</v>
      </c>
      <c r="E317" s="33"/>
      <c r="F317" s="33"/>
      <c r="G317" s="33"/>
      <c r="H317" s="171" t="s">
        <v>29</v>
      </c>
      <c r="I317" s="33"/>
      <c r="J317" s="33"/>
      <c r="K317" s="33"/>
      <c r="L317" s="33"/>
      <c r="M317" s="33"/>
      <c r="N317" s="192"/>
      <c r="O317" s="33"/>
      <c r="P317" s="33"/>
      <c r="Q317" s="33"/>
      <c r="R317" s="33"/>
    </row>
    <row r="318" spans="1:18" ht="12.75">
      <c r="A318" s="273"/>
      <c r="B318" s="33" t="s">
        <v>522</v>
      </c>
      <c r="C318" s="33" t="s">
        <v>41</v>
      </c>
      <c r="D318" s="33" t="s">
        <v>19</v>
      </c>
      <c r="E318" s="33"/>
      <c r="F318" s="33"/>
      <c r="G318" s="33" t="s">
        <v>2139</v>
      </c>
      <c r="H318" s="171" t="s">
        <v>30</v>
      </c>
      <c r="I318" s="33"/>
      <c r="J318" s="33"/>
      <c r="K318" s="33"/>
      <c r="L318" s="33"/>
      <c r="M318" s="33"/>
      <c r="N318" s="192"/>
      <c r="O318" s="33"/>
      <c r="P318" s="33"/>
      <c r="Q318" s="33"/>
      <c r="R318" s="33"/>
    </row>
    <row r="319" spans="1:18" ht="12.75">
      <c r="A319" s="273"/>
      <c r="B319" s="33" t="s">
        <v>522</v>
      </c>
      <c r="C319" s="33"/>
      <c r="D319" s="33"/>
      <c r="E319" s="33"/>
      <c r="F319" s="33"/>
      <c r="G319" s="33"/>
      <c r="H319" s="171" t="s">
        <v>34</v>
      </c>
      <c r="I319" s="33"/>
      <c r="J319" s="33"/>
      <c r="K319" s="33"/>
      <c r="L319" s="33"/>
      <c r="M319" s="33"/>
      <c r="N319" s="192"/>
      <c r="O319" s="33"/>
      <c r="P319" s="33"/>
      <c r="Q319" s="33"/>
      <c r="R319" s="33"/>
    </row>
    <row r="320" spans="1:18" ht="12.75">
      <c r="A320" s="273"/>
      <c r="B320" s="33" t="s">
        <v>522</v>
      </c>
      <c r="C320" s="33"/>
      <c r="D320" s="33"/>
      <c r="E320" s="33"/>
      <c r="F320" s="33"/>
      <c r="G320" s="33"/>
      <c r="H320" s="171" t="s">
        <v>35</v>
      </c>
      <c r="I320" s="33"/>
      <c r="J320" s="33"/>
      <c r="K320" s="33"/>
      <c r="L320" s="33"/>
      <c r="M320" s="33"/>
      <c r="N320" s="192"/>
      <c r="O320" s="33"/>
      <c r="P320" s="33"/>
      <c r="Q320" s="33"/>
      <c r="R320" s="33"/>
    </row>
    <row r="321" spans="1:18" ht="12.75">
      <c r="A321" s="273"/>
      <c r="B321" s="33" t="s">
        <v>78</v>
      </c>
      <c r="C321" s="33"/>
      <c r="D321" s="33"/>
      <c r="E321" s="33"/>
      <c r="F321" s="33"/>
      <c r="G321" s="33"/>
      <c r="H321" s="171" t="s">
        <v>36</v>
      </c>
      <c r="I321" s="33"/>
      <c r="J321" s="33"/>
      <c r="K321" s="33"/>
      <c r="L321" s="33"/>
      <c r="M321" s="33"/>
      <c r="N321" s="191"/>
      <c r="O321" s="33"/>
      <c r="P321" s="33"/>
      <c r="Q321" s="33"/>
      <c r="R321" s="33"/>
    </row>
    <row r="322" spans="1:18" ht="12.75">
      <c r="A322" s="273"/>
      <c r="B322" s="33" t="s">
        <v>78</v>
      </c>
      <c r="C322" s="33"/>
      <c r="D322" s="33"/>
      <c r="E322" s="33"/>
      <c r="F322" s="33"/>
      <c r="G322" s="33"/>
      <c r="H322" s="171" t="s">
        <v>37</v>
      </c>
      <c r="I322" s="33"/>
      <c r="J322" s="33"/>
      <c r="K322" s="33"/>
      <c r="L322" s="33"/>
      <c r="M322" s="33"/>
      <c r="N322" s="191"/>
      <c r="O322" s="33"/>
      <c r="P322" s="33"/>
      <c r="Q322" s="33"/>
      <c r="R322" s="33"/>
    </row>
    <row r="323" spans="1:18" ht="12.75">
      <c r="A323" s="274"/>
      <c r="B323" s="33" t="s">
        <v>78</v>
      </c>
      <c r="C323" s="33"/>
      <c r="D323" s="33"/>
      <c r="E323" s="33"/>
      <c r="F323" s="33"/>
      <c r="G323" s="33"/>
      <c r="H323" s="182" t="s">
        <v>38</v>
      </c>
      <c r="I323" s="33"/>
      <c r="J323" s="33"/>
      <c r="K323" s="33"/>
      <c r="L323" s="33"/>
      <c r="M323" s="33"/>
      <c r="N323" s="191"/>
      <c r="O323" s="33"/>
      <c r="P323" s="33"/>
      <c r="Q323" s="33"/>
      <c r="R323" s="33"/>
    </row>
    <row r="324" spans="1:18" ht="12.75">
      <c r="A324" s="272">
        <v>45528</v>
      </c>
      <c r="B324" s="33" t="s">
        <v>522</v>
      </c>
      <c r="C324" s="33"/>
      <c r="D324" s="33"/>
      <c r="E324" s="33"/>
      <c r="F324" s="33"/>
      <c r="G324" s="33"/>
      <c r="H324" s="180" t="s">
        <v>17</v>
      </c>
      <c r="I324" s="33"/>
      <c r="J324" s="33"/>
      <c r="K324" s="33"/>
      <c r="L324" s="33"/>
      <c r="M324" s="33"/>
      <c r="N324" s="192"/>
      <c r="O324" s="33"/>
      <c r="P324" s="33"/>
      <c r="Q324" s="33"/>
      <c r="R324" s="33"/>
    </row>
    <row r="325" spans="1:18" ht="12.75">
      <c r="A325" s="273"/>
      <c r="B325" s="33" t="s">
        <v>522</v>
      </c>
      <c r="C325" s="33" t="s">
        <v>41</v>
      </c>
      <c r="D325" s="33" t="s">
        <v>19</v>
      </c>
      <c r="E325" s="33"/>
      <c r="F325" s="33"/>
      <c r="G325" s="33" t="s">
        <v>2140</v>
      </c>
      <c r="H325" s="171" t="s">
        <v>22</v>
      </c>
      <c r="I325" s="33"/>
      <c r="J325" s="33"/>
      <c r="K325" s="33"/>
      <c r="L325" s="33"/>
      <c r="M325" s="33"/>
      <c r="N325" s="192"/>
      <c r="O325" s="33"/>
      <c r="P325" s="33"/>
      <c r="Q325" s="33"/>
      <c r="R325" s="33"/>
    </row>
    <row r="326" spans="1:18" ht="12.75">
      <c r="A326" s="273"/>
      <c r="B326" s="33" t="s">
        <v>522</v>
      </c>
      <c r="C326" s="33"/>
      <c r="D326" s="33"/>
      <c r="E326" s="33"/>
      <c r="F326" s="33"/>
      <c r="G326" s="33"/>
      <c r="H326" s="171" t="s">
        <v>24</v>
      </c>
      <c r="I326" s="33"/>
      <c r="J326" s="33"/>
      <c r="K326" s="33"/>
      <c r="L326" s="33"/>
      <c r="M326" s="33"/>
      <c r="N326" s="192"/>
      <c r="O326" s="33"/>
      <c r="P326" s="33"/>
      <c r="Q326" s="33"/>
      <c r="R326" s="33"/>
    </row>
    <row r="327" spans="1:18" ht="12.75">
      <c r="A327" s="273"/>
      <c r="B327" s="33" t="s">
        <v>522</v>
      </c>
      <c r="C327" s="33"/>
      <c r="D327" s="33"/>
      <c r="E327" s="33"/>
      <c r="F327" s="33"/>
      <c r="G327" s="33"/>
      <c r="H327" s="171" t="s">
        <v>25</v>
      </c>
      <c r="I327" s="33"/>
      <c r="J327" s="33"/>
      <c r="K327" s="33"/>
      <c r="L327" s="33"/>
      <c r="M327" s="33"/>
      <c r="N327" s="195"/>
      <c r="O327" s="33"/>
      <c r="P327" s="33"/>
      <c r="Q327" s="33"/>
      <c r="R327" s="33"/>
    </row>
    <row r="328" spans="1:18" ht="12.75">
      <c r="A328" s="273"/>
      <c r="B328" s="33" t="s">
        <v>522</v>
      </c>
      <c r="C328" s="33"/>
      <c r="D328" s="33"/>
      <c r="E328" s="33"/>
      <c r="F328" s="33"/>
      <c r="G328" s="33"/>
      <c r="H328" s="171" t="s">
        <v>26</v>
      </c>
      <c r="I328" s="33"/>
      <c r="J328" s="33"/>
      <c r="K328" s="33"/>
      <c r="L328" s="33"/>
      <c r="M328" s="33"/>
      <c r="N328" s="195"/>
      <c r="O328" s="33"/>
      <c r="P328" s="33"/>
      <c r="Q328" s="33"/>
      <c r="R328" s="33"/>
    </row>
    <row r="329" spans="1:18" ht="12.75">
      <c r="A329" s="273"/>
      <c r="B329" s="33" t="s">
        <v>522</v>
      </c>
      <c r="C329" s="33"/>
      <c r="D329" s="33"/>
      <c r="E329" s="33"/>
      <c r="F329" s="33"/>
      <c r="G329" s="33"/>
      <c r="H329" s="171" t="s">
        <v>27</v>
      </c>
      <c r="I329" s="33"/>
      <c r="J329" s="33"/>
      <c r="K329" s="33"/>
      <c r="L329" s="33"/>
      <c r="M329" s="33"/>
      <c r="N329" s="195"/>
      <c r="O329" s="33"/>
      <c r="P329" s="33"/>
      <c r="Q329" s="33"/>
      <c r="R329" s="33"/>
    </row>
    <row r="330" spans="1:18" ht="12.75">
      <c r="A330" s="273"/>
      <c r="B330" s="33" t="s">
        <v>522</v>
      </c>
      <c r="C330" s="33"/>
      <c r="D330" s="33"/>
      <c r="E330" s="33"/>
      <c r="F330" s="33"/>
      <c r="G330" s="33"/>
      <c r="H330" s="171" t="s">
        <v>28</v>
      </c>
      <c r="I330" s="33"/>
      <c r="J330" s="33"/>
      <c r="K330" s="33"/>
      <c r="L330" s="33"/>
      <c r="M330" s="33"/>
      <c r="N330" s="195"/>
      <c r="O330" s="33"/>
      <c r="P330" s="33"/>
      <c r="Q330" s="33"/>
      <c r="R330" s="33"/>
    </row>
    <row r="331" spans="1:18" ht="12.75">
      <c r="A331" s="273"/>
      <c r="B331" s="33" t="s">
        <v>522</v>
      </c>
      <c r="C331" s="33"/>
      <c r="D331" s="33"/>
      <c r="E331" s="33"/>
      <c r="F331" s="33"/>
      <c r="G331" s="33"/>
      <c r="H331" s="171" t="s">
        <v>29</v>
      </c>
      <c r="I331" s="33"/>
      <c r="J331" s="33"/>
      <c r="K331" s="33"/>
      <c r="L331" s="33"/>
      <c r="M331" s="33"/>
      <c r="N331" s="195"/>
      <c r="O331" s="33"/>
      <c r="P331" s="33"/>
      <c r="Q331" s="33"/>
      <c r="R331" s="33"/>
    </row>
    <row r="332" spans="1:18" ht="12.75">
      <c r="A332" s="273"/>
      <c r="B332" s="33" t="s">
        <v>522</v>
      </c>
      <c r="C332" s="33"/>
      <c r="D332" s="33"/>
      <c r="E332" s="33"/>
      <c r="F332" s="33"/>
      <c r="G332" s="33"/>
      <c r="H332" s="171" t="s">
        <v>30</v>
      </c>
      <c r="I332" s="33"/>
      <c r="J332" s="33"/>
      <c r="K332" s="33"/>
      <c r="L332" s="33"/>
      <c r="M332" s="33"/>
      <c r="N332" s="195"/>
      <c r="O332" s="33"/>
      <c r="P332" s="33"/>
      <c r="Q332" s="33"/>
      <c r="R332" s="33"/>
    </row>
    <row r="333" spans="1:18" ht="12.75">
      <c r="A333" s="273"/>
      <c r="B333" s="33" t="s">
        <v>522</v>
      </c>
      <c r="C333" s="33"/>
      <c r="D333" s="33"/>
      <c r="E333" s="33"/>
      <c r="F333" s="33"/>
      <c r="G333" s="33"/>
      <c r="H333" s="171" t="s">
        <v>34</v>
      </c>
      <c r="I333" s="33"/>
      <c r="J333" s="33"/>
      <c r="K333" s="33"/>
      <c r="L333" s="33"/>
      <c r="M333" s="33"/>
      <c r="N333" s="195"/>
      <c r="O333" s="33"/>
      <c r="P333" s="33"/>
      <c r="Q333" s="33"/>
      <c r="R333" s="33"/>
    </row>
    <row r="334" spans="1:18" ht="12.75">
      <c r="A334" s="273"/>
      <c r="B334" s="33" t="s">
        <v>522</v>
      </c>
      <c r="C334" s="33"/>
      <c r="D334" s="33"/>
      <c r="E334" s="33"/>
      <c r="F334" s="33"/>
      <c r="G334" s="33"/>
      <c r="H334" s="171" t="s">
        <v>35</v>
      </c>
      <c r="I334" s="33"/>
      <c r="J334" s="33"/>
      <c r="K334" s="33"/>
      <c r="L334" s="33"/>
      <c r="M334" s="33"/>
      <c r="N334" s="195"/>
      <c r="O334" s="33"/>
      <c r="P334" s="33"/>
      <c r="Q334" s="33"/>
      <c r="R334" s="33"/>
    </row>
    <row r="335" spans="1:18" ht="12.75">
      <c r="A335" s="273"/>
      <c r="B335" s="33" t="s">
        <v>522</v>
      </c>
      <c r="C335" s="33"/>
      <c r="D335" s="33"/>
      <c r="E335" s="33"/>
      <c r="F335" s="33"/>
      <c r="G335" s="33"/>
      <c r="H335" s="171" t="s">
        <v>36</v>
      </c>
      <c r="I335" s="33"/>
      <c r="J335" s="33"/>
      <c r="K335" s="33"/>
      <c r="L335" s="33"/>
      <c r="M335" s="33"/>
      <c r="N335" s="195"/>
      <c r="O335" s="33"/>
      <c r="P335" s="33"/>
      <c r="Q335" s="33"/>
      <c r="R335" s="33"/>
    </row>
    <row r="336" spans="1:18" ht="12.75">
      <c r="A336" s="273"/>
      <c r="B336" s="33" t="s">
        <v>522</v>
      </c>
      <c r="C336" s="33" t="s">
        <v>41</v>
      </c>
      <c r="D336" s="33" t="s">
        <v>19</v>
      </c>
      <c r="E336" s="33"/>
      <c r="F336" s="33"/>
      <c r="G336" s="33" t="s">
        <v>2141</v>
      </c>
      <c r="H336" s="171" t="s">
        <v>37</v>
      </c>
      <c r="I336" s="33"/>
      <c r="J336" s="33"/>
      <c r="K336" s="33"/>
      <c r="L336" s="33"/>
      <c r="M336" s="33"/>
      <c r="N336" s="195"/>
      <c r="O336" s="33"/>
      <c r="P336" s="33"/>
      <c r="Q336" s="33"/>
      <c r="R336" s="33"/>
    </row>
    <row r="337" spans="1:18" ht="12.75">
      <c r="A337" s="274"/>
      <c r="B337" s="33" t="s">
        <v>522</v>
      </c>
      <c r="C337" s="33"/>
      <c r="D337" s="33"/>
      <c r="E337" s="33"/>
      <c r="F337" s="33"/>
      <c r="G337" s="33"/>
      <c r="H337" s="182" t="s">
        <v>38</v>
      </c>
      <c r="I337" s="33"/>
      <c r="J337" s="33"/>
      <c r="K337" s="33"/>
      <c r="L337" s="33"/>
      <c r="M337" s="33"/>
      <c r="N337" s="195"/>
      <c r="O337" s="33"/>
      <c r="P337" s="33"/>
      <c r="Q337" s="33"/>
      <c r="R337" s="33"/>
    </row>
    <row r="338" spans="1:18" ht="12.75">
      <c r="A338" s="272">
        <v>45529</v>
      </c>
      <c r="B338" s="33" t="s">
        <v>522</v>
      </c>
      <c r="C338" s="33"/>
      <c r="D338" s="33"/>
      <c r="E338" s="33"/>
      <c r="F338" s="33"/>
      <c r="G338" s="33"/>
      <c r="H338" s="180" t="s">
        <v>17</v>
      </c>
      <c r="I338" s="33"/>
      <c r="J338" s="33"/>
      <c r="K338" s="33"/>
      <c r="L338" s="33"/>
      <c r="M338" s="33"/>
      <c r="N338" s="195"/>
      <c r="O338" s="33"/>
      <c r="P338" s="33"/>
      <c r="Q338" s="33"/>
      <c r="R338" s="33"/>
    </row>
    <row r="339" spans="1:18" ht="12.75">
      <c r="A339" s="273"/>
      <c r="B339" s="33" t="s">
        <v>522</v>
      </c>
      <c r="C339" s="33"/>
      <c r="D339" s="33"/>
      <c r="E339" s="33"/>
      <c r="F339" s="33"/>
      <c r="G339" s="33"/>
      <c r="H339" s="171" t="s">
        <v>22</v>
      </c>
      <c r="I339" s="33"/>
      <c r="J339" s="33"/>
      <c r="K339" s="33"/>
      <c r="L339" s="33"/>
      <c r="M339" s="33"/>
      <c r="N339" s="195"/>
      <c r="O339" s="33"/>
      <c r="P339" s="33"/>
      <c r="Q339" s="33"/>
      <c r="R339" s="33"/>
    </row>
    <row r="340" spans="1:18" ht="12.75">
      <c r="A340" s="273"/>
      <c r="B340" s="33" t="s">
        <v>522</v>
      </c>
      <c r="C340" s="33" t="s">
        <v>41</v>
      </c>
      <c r="D340" s="33" t="s">
        <v>19</v>
      </c>
      <c r="E340" s="33"/>
      <c r="F340" s="33"/>
      <c r="G340" s="33" t="s">
        <v>2142</v>
      </c>
      <c r="H340" s="171" t="s">
        <v>24</v>
      </c>
      <c r="I340" s="33"/>
      <c r="J340" s="33"/>
      <c r="K340" s="33"/>
      <c r="L340" s="33"/>
      <c r="M340" s="33"/>
      <c r="N340" s="195"/>
      <c r="O340" s="33"/>
      <c r="P340" s="33"/>
      <c r="Q340" s="33"/>
      <c r="R340" s="33"/>
    </row>
    <row r="341" spans="1:18" ht="12.75">
      <c r="A341" s="273"/>
      <c r="B341" s="33" t="s">
        <v>522</v>
      </c>
      <c r="C341" s="33"/>
      <c r="D341" s="33"/>
      <c r="E341" s="33"/>
      <c r="F341" s="33"/>
      <c r="G341" s="33"/>
      <c r="H341" s="171" t="s">
        <v>25</v>
      </c>
      <c r="I341" s="33"/>
      <c r="J341" s="33"/>
      <c r="K341" s="33"/>
      <c r="L341" s="33"/>
      <c r="M341" s="33"/>
      <c r="N341" s="195"/>
      <c r="O341" s="33"/>
      <c r="P341" s="33"/>
      <c r="Q341" s="33"/>
      <c r="R341" s="33"/>
    </row>
    <row r="342" spans="1:18" ht="12.75">
      <c r="A342" s="273"/>
      <c r="B342" s="33" t="s">
        <v>522</v>
      </c>
      <c r="C342" s="33"/>
      <c r="D342" s="33"/>
      <c r="E342" s="33"/>
      <c r="F342" s="33"/>
      <c r="G342" s="33"/>
      <c r="H342" s="171" t="s">
        <v>26</v>
      </c>
      <c r="I342" s="33"/>
      <c r="J342" s="33"/>
      <c r="K342" s="33"/>
      <c r="L342" s="33"/>
      <c r="M342" s="33"/>
      <c r="N342" s="195"/>
      <c r="O342" s="33"/>
      <c r="P342" s="33"/>
      <c r="Q342" s="33"/>
      <c r="R342" s="33"/>
    </row>
    <row r="343" spans="1:18" ht="12.75">
      <c r="A343" s="273"/>
      <c r="B343" s="33" t="s">
        <v>522</v>
      </c>
      <c r="C343" s="33"/>
      <c r="D343" s="33"/>
      <c r="E343" s="33"/>
      <c r="F343" s="33"/>
      <c r="G343" s="33"/>
      <c r="H343" s="171" t="s">
        <v>27</v>
      </c>
      <c r="I343" s="33"/>
      <c r="J343" s="33"/>
      <c r="K343" s="33"/>
      <c r="L343" s="33"/>
      <c r="M343" s="33"/>
      <c r="N343" s="195"/>
      <c r="O343" s="33"/>
      <c r="P343" s="33"/>
      <c r="Q343" s="33"/>
      <c r="R343" s="33"/>
    </row>
    <row r="344" spans="1:18" ht="12.75">
      <c r="A344" s="273"/>
      <c r="B344" s="33" t="s">
        <v>1774</v>
      </c>
      <c r="C344" s="33"/>
      <c r="D344" s="33"/>
      <c r="E344" s="33"/>
      <c r="F344" s="33"/>
      <c r="G344" s="33"/>
      <c r="H344" s="171" t="s">
        <v>28</v>
      </c>
      <c r="I344" s="33"/>
      <c r="J344" s="33"/>
      <c r="K344" s="33"/>
      <c r="L344" s="33"/>
      <c r="M344" s="33"/>
      <c r="N344" s="195"/>
      <c r="O344" s="33"/>
      <c r="P344" s="33"/>
      <c r="Q344" s="33"/>
      <c r="R344" s="33"/>
    </row>
    <row r="345" spans="1:18" ht="12.75">
      <c r="A345" s="273"/>
      <c r="B345" s="33" t="s">
        <v>1774</v>
      </c>
      <c r="C345" s="33"/>
      <c r="D345" s="33"/>
      <c r="E345" s="33"/>
      <c r="F345" s="33"/>
      <c r="G345" s="33"/>
      <c r="H345" s="171" t="s">
        <v>29</v>
      </c>
      <c r="I345" s="33"/>
      <c r="J345" s="33"/>
      <c r="K345" s="33"/>
      <c r="L345" s="33"/>
      <c r="M345" s="33"/>
      <c r="N345" s="195"/>
      <c r="O345" s="33"/>
      <c r="P345" s="33"/>
      <c r="Q345" s="33"/>
      <c r="R345" s="33"/>
    </row>
    <row r="346" spans="1:18" ht="12.75">
      <c r="A346" s="273"/>
      <c r="B346" s="33" t="s">
        <v>1774</v>
      </c>
      <c r="C346" s="33"/>
      <c r="D346" s="33"/>
      <c r="E346" s="33"/>
      <c r="F346" s="33"/>
      <c r="G346" s="33"/>
      <c r="H346" s="171" t="s">
        <v>30</v>
      </c>
      <c r="I346" s="33"/>
      <c r="J346" s="33"/>
      <c r="K346" s="33"/>
      <c r="L346" s="33"/>
      <c r="M346" s="33"/>
      <c r="N346" s="195"/>
      <c r="O346" s="33"/>
      <c r="P346" s="33"/>
      <c r="Q346" s="33"/>
      <c r="R346" s="33"/>
    </row>
    <row r="347" spans="1:18" ht="12.75">
      <c r="A347" s="273"/>
      <c r="B347" s="33" t="s">
        <v>1774</v>
      </c>
      <c r="C347" s="33"/>
      <c r="D347" s="33"/>
      <c r="E347" s="33"/>
      <c r="F347" s="33"/>
      <c r="G347" s="33"/>
      <c r="H347" s="171" t="s">
        <v>34</v>
      </c>
      <c r="I347" s="33"/>
      <c r="J347" s="33"/>
      <c r="K347" s="33"/>
      <c r="L347" s="33"/>
      <c r="M347" s="33"/>
      <c r="N347" s="195"/>
      <c r="O347" s="33"/>
      <c r="P347" s="33"/>
      <c r="Q347" s="33"/>
      <c r="R347" s="33"/>
    </row>
    <row r="348" spans="1:18" ht="12.75">
      <c r="A348" s="273"/>
      <c r="B348" s="33" t="s">
        <v>1774</v>
      </c>
      <c r="C348" s="33"/>
      <c r="D348" s="33"/>
      <c r="E348" s="33"/>
      <c r="F348" s="33"/>
      <c r="G348" s="33"/>
      <c r="H348" s="171" t="s">
        <v>35</v>
      </c>
      <c r="I348" s="33"/>
      <c r="J348" s="33"/>
      <c r="K348" s="33"/>
      <c r="L348" s="33"/>
      <c r="M348" s="33"/>
      <c r="N348" s="195"/>
      <c r="O348" s="33"/>
      <c r="P348" s="33"/>
      <c r="Q348" s="33"/>
      <c r="R348" s="33"/>
    </row>
    <row r="349" spans="1:18" ht="12.75">
      <c r="A349" s="273"/>
      <c r="B349" s="33" t="s">
        <v>522</v>
      </c>
      <c r="C349" s="33"/>
      <c r="D349" s="33"/>
      <c r="E349" s="33"/>
      <c r="F349" s="33"/>
      <c r="G349" s="33"/>
      <c r="H349" s="171" t="s">
        <v>36</v>
      </c>
      <c r="I349" s="33"/>
      <c r="J349" s="33"/>
      <c r="K349" s="33"/>
      <c r="L349" s="33"/>
      <c r="M349" s="33"/>
      <c r="N349" s="195"/>
      <c r="O349" s="33"/>
      <c r="P349" s="33"/>
      <c r="Q349" s="33"/>
      <c r="R349" s="33"/>
    </row>
    <row r="350" spans="1:18" ht="12.75">
      <c r="A350" s="273"/>
      <c r="B350" s="33" t="s">
        <v>522</v>
      </c>
      <c r="C350" s="33" t="s">
        <v>41</v>
      </c>
      <c r="D350" s="33" t="s">
        <v>19</v>
      </c>
      <c r="E350" s="33"/>
      <c r="F350" s="33"/>
      <c r="G350" s="33" t="s">
        <v>2143</v>
      </c>
      <c r="H350" s="171" t="s">
        <v>37</v>
      </c>
      <c r="I350" s="33"/>
      <c r="J350" s="33"/>
      <c r="K350" s="33"/>
      <c r="L350" s="33"/>
      <c r="M350" s="33"/>
      <c r="N350" s="195"/>
      <c r="O350" s="33"/>
      <c r="P350" s="33"/>
      <c r="Q350" s="33"/>
      <c r="R350" s="33"/>
    </row>
    <row r="351" spans="1:18" ht="12.75">
      <c r="A351" s="274"/>
      <c r="B351" s="33" t="s">
        <v>522</v>
      </c>
      <c r="C351" s="33" t="s">
        <v>41</v>
      </c>
      <c r="D351" s="33" t="s">
        <v>19</v>
      </c>
      <c r="E351" s="33"/>
      <c r="F351" s="173" t="s">
        <v>2144</v>
      </c>
      <c r="G351" s="33" t="s">
        <v>2145</v>
      </c>
      <c r="H351" s="182" t="s">
        <v>38</v>
      </c>
      <c r="I351" s="33"/>
      <c r="J351" s="33"/>
      <c r="K351" s="33"/>
      <c r="L351" s="33"/>
      <c r="M351" s="33"/>
      <c r="N351" s="195"/>
      <c r="O351" s="33"/>
      <c r="P351" s="33"/>
      <c r="Q351" s="33"/>
      <c r="R351" s="33"/>
    </row>
    <row r="352" spans="1:18" ht="12.75">
      <c r="A352" s="272">
        <v>45530</v>
      </c>
      <c r="B352" s="33" t="s">
        <v>1774</v>
      </c>
      <c r="C352" s="33"/>
      <c r="D352" s="33"/>
      <c r="E352" s="33"/>
      <c r="F352" s="33"/>
      <c r="G352" s="33"/>
      <c r="H352" s="180" t="s">
        <v>17</v>
      </c>
      <c r="I352" s="33"/>
      <c r="J352" s="33"/>
      <c r="K352" s="33"/>
      <c r="L352" s="33"/>
      <c r="M352" s="33"/>
      <c r="N352" s="192"/>
      <c r="O352" s="33"/>
      <c r="P352" s="33"/>
      <c r="Q352" s="33"/>
      <c r="R352" s="33"/>
    </row>
    <row r="353" spans="1:18" ht="12.75">
      <c r="A353" s="273"/>
      <c r="B353" s="33" t="s">
        <v>1774</v>
      </c>
      <c r="C353" s="33"/>
      <c r="D353" s="33"/>
      <c r="E353" s="33"/>
      <c r="F353" s="33"/>
      <c r="G353" s="33"/>
      <c r="H353" s="171" t="s">
        <v>22</v>
      </c>
      <c r="I353" s="33"/>
      <c r="J353" s="33"/>
      <c r="K353" s="33"/>
      <c r="L353" s="33"/>
      <c r="M353" s="33"/>
      <c r="N353" s="192"/>
      <c r="O353" s="33"/>
      <c r="P353" s="33"/>
      <c r="Q353" s="33"/>
      <c r="R353" s="33"/>
    </row>
    <row r="354" spans="1:18" ht="12.75">
      <c r="A354" s="273"/>
      <c r="B354" s="33" t="s">
        <v>1774</v>
      </c>
      <c r="C354" s="33"/>
      <c r="D354" s="33"/>
      <c r="E354" s="33"/>
      <c r="F354" s="33"/>
      <c r="G354" s="33"/>
      <c r="H354" s="171" t="s">
        <v>24</v>
      </c>
      <c r="I354" s="33"/>
      <c r="J354" s="33"/>
      <c r="K354" s="33"/>
      <c r="L354" s="33"/>
      <c r="M354" s="33"/>
      <c r="N354" s="192"/>
      <c r="O354" s="33"/>
      <c r="P354" s="33"/>
      <c r="Q354" s="33"/>
      <c r="R354" s="33"/>
    </row>
    <row r="355" spans="1:18" ht="12.75">
      <c r="A355" s="273"/>
      <c r="B355" s="33" t="s">
        <v>1774</v>
      </c>
      <c r="C355" s="33"/>
      <c r="D355" s="33"/>
      <c r="E355" s="33"/>
      <c r="F355" s="33"/>
      <c r="G355" s="33"/>
      <c r="H355" s="171" t="s">
        <v>25</v>
      </c>
      <c r="I355" s="33"/>
      <c r="J355" s="33"/>
      <c r="K355" s="33"/>
      <c r="L355" s="33"/>
      <c r="M355" s="33"/>
      <c r="N355" s="192"/>
      <c r="O355" s="33"/>
      <c r="P355" s="33"/>
      <c r="Q355" s="33"/>
      <c r="R355" s="33"/>
    </row>
    <row r="356" spans="1:18" ht="12.75">
      <c r="A356" s="273"/>
      <c r="B356" s="33" t="s">
        <v>522</v>
      </c>
      <c r="C356" s="33"/>
      <c r="D356" s="33"/>
      <c r="E356" s="33"/>
      <c r="F356" s="33"/>
      <c r="G356" s="33"/>
      <c r="H356" s="171" t="s">
        <v>26</v>
      </c>
      <c r="I356" s="33"/>
      <c r="J356" s="33"/>
      <c r="K356" s="33"/>
      <c r="L356" s="33"/>
      <c r="M356" s="33"/>
      <c r="N356" s="192"/>
      <c r="O356" s="33"/>
      <c r="P356" s="33"/>
      <c r="Q356" s="33"/>
      <c r="R356" s="33"/>
    </row>
    <row r="357" spans="1:18" ht="12.75">
      <c r="A357" s="273"/>
      <c r="B357" s="33" t="s">
        <v>522</v>
      </c>
      <c r="C357" s="33" t="s">
        <v>154</v>
      </c>
      <c r="D357" s="33" t="s">
        <v>19</v>
      </c>
      <c r="E357" s="33"/>
      <c r="F357" s="33"/>
      <c r="G357" s="33" t="s">
        <v>2146</v>
      </c>
      <c r="H357" s="171" t="s">
        <v>27</v>
      </c>
      <c r="I357" s="33"/>
      <c r="J357" s="33"/>
      <c r="K357" s="33"/>
      <c r="L357" s="33"/>
      <c r="M357" s="33"/>
      <c r="N357" s="192"/>
      <c r="O357" s="33"/>
      <c r="P357" s="33"/>
      <c r="Q357" s="33"/>
      <c r="R357" s="33"/>
    </row>
    <row r="358" spans="1:18" ht="12.75">
      <c r="A358" s="273"/>
      <c r="B358" s="33" t="s">
        <v>522</v>
      </c>
      <c r="C358" s="33"/>
      <c r="D358" s="33"/>
      <c r="E358" s="33"/>
      <c r="F358" s="33"/>
      <c r="G358" s="33"/>
      <c r="H358" s="171" t="s">
        <v>28</v>
      </c>
      <c r="I358" s="33"/>
      <c r="J358" s="33"/>
      <c r="K358" s="33"/>
      <c r="L358" s="33"/>
      <c r="M358" s="33"/>
      <c r="N358" s="192"/>
      <c r="O358" s="33"/>
      <c r="P358" s="33"/>
      <c r="Q358" s="33"/>
      <c r="R358" s="33"/>
    </row>
    <row r="359" spans="1:18" ht="12.75">
      <c r="A359" s="273"/>
      <c r="B359" s="33" t="s">
        <v>522</v>
      </c>
      <c r="C359" s="33"/>
      <c r="D359" s="33"/>
      <c r="E359" s="33"/>
      <c r="F359" s="33"/>
      <c r="G359" s="33"/>
      <c r="H359" s="171" t="s">
        <v>29</v>
      </c>
      <c r="I359" s="33"/>
      <c r="J359" s="33"/>
      <c r="K359" s="33"/>
      <c r="L359" s="33"/>
      <c r="M359" s="33"/>
      <c r="N359" s="192"/>
      <c r="O359" s="33"/>
      <c r="P359" s="33"/>
      <c r="Q359" s="33"/>
      <c r="R359" s="33"/>
    </row>
    <row r="360" spans="1:18" ht="12.75">
      <c r="A360" s="273"/>
      <c r="B360" s="33" t="s">
        <v>522</v>
      </c>
      <c r="C360" s="33"/>
      <c r="D360" s="33"/>
      <c r="E360" s="33"/>
      <c r="F360" s="33"/>
      <c r="G360" s="33"/>
      <c r="H360" s="171" t="s">
        <v>30</v>
      </c>
      <c r="I360" s="33"/>
      <c r="J360" s="33"/>
      <c r="K360" s="33"/>
      <c r="L360" s="33"/>
      <c r="M360" s="33"/>
      <c r="N360" s="192"/>
      <c r="O360" s="33"/>
      <c r="P360" s="33"/>
      <c r="Q360" s="33"/>
      <c r="R360" s="33"/>
    </row>
    <row r="361" spans="1:18" ht="12.75">
      <c r="A361" s="273"/>
      <c r="B361" s="33" t="s">
        <v>522</v>
      </c>
      <c r="C361" s="33"/>
      <c r="D361" s="33"/>
      <c r="E361" s="33"/>
      <c r="F361" s="33"/>
      <c r="G361" s="33"/>
      <c r="H361" s="171" t="s">
        <v>34</v>
      </c>
      <c r="I361" s="33"/>
      <c r="J361" s="33"/>
      <c r="K361" s="33"/>
      <c r="L361" s="33"/>
      <c r="M361" s="33"/>
      <c r="N361" s="192"/>
      <c r="O361" s="33"/>
      <c r="P361" s="33"/>
      <c r="Q361" s="33"/>
      <c r="R361" s="33"/>
    </row>
    <row r="362" spans="1:18" ht="12.75">
      <c r="A362" s="273"/>
      <c r="B362" s="33" t="s">
        <v>522</v>
      </c>
      <c r="C362" s="33"/>
      <c r="D362" s="33"/>
      <c r="E362" s="33"/>
      <c r="F362" s="33"/>
      <c r="G362" s="33"/>
      <c r="H362" s="171" t="s">
        <v>35</v>
      </c>
      <c r="I362" s="33"/>
      <c r="J362" s="33"/>
      <c r="K362" s="33"/>
      <c r="L362" s="33"/>
      <c r="M362" s="33"/>
      <c r="N362" s="192"/>
      <c r="O362" s="33"/>
      <c r="P362" s="33"/>
      <c r="Q362" s="33"/>
      <c r="R362" s="33"/>
    </row>
    <row r="363" spans="1:18" ht="12.75">
      <c r="A363" s="273"/>
      <c r="B363" s="33" t="s">
        <v>78</v>
      </c>
      <c r="C363" s="33"/>
      <c r="D363" s="33"/>
      <c r="E363" s="33"/>
      <c r="F363" s="33"/>
      <c r="G363" s="33"/>
      <c r="H363" s="171" t="s">
        <v>36</v>
      </c>
      <c r="I363" s="33"/>
      <c r="J363" s="33"/>
      <c r="K363" s="33"/>
      <c r="L363" s="33"/>
      <c r="M363" s="33"/>
      <c r="N363" s="191"/>
      <c r="O363" s="33"/>
      <c r="P363" s="33"/>
      <c r="Q363" s="33"/>
      <c r="R363" s="33"/>
    </row>
    <row r="364" spans="1:18" ht="12.75">
      <c r="A364" s="273"/>
      <c r="B364" s="33" t="s">
        <v>78</v>
      </c>
      <c r="C364" s="33"/>
      <c r="D364" s="33"/>
      <c r="E364" s="33"/>
      <c r="F364" s="33"/>
      <c r="G364" s="33"/>
      <c r="H364" s="171" t="s">
        <v>37</v>
      </c>
      <c r="I364" s="33"/>
      <c r="J364" s="33"/>
      <c r="K364" s="33"/>
      <c r="L364" s="33"/>
      <c r="M364" s="33"/>
      <c r="N364" s="191"/>
      <c r="O364" s="33"/>
      <c r="P364" s="33"/>
      <c r="Q364" s="33"/>
      <c r="R364" s="33"/>
    </row>
    <row r="365" spans="1:18" ht="12.75">
      <c r="A365" s="274"/>
      <c r="B365" s="33" t="s">
        <v>78</v>
      </c>
      <c r="C365" s="33"/>
      <c r="D365" s="33"/>
      <c r="E365" s="33"/>
      <c r="F365" s="33"/>
      <c r="G365" s="33"/>
      <c r="H365" s="182" t="s">
        <v>38</v>
      </c>
      <c r="I365" s="33"/>
      <c r="J365" s="33"/>
      <c r="K365" s="33"/>
      <c r="L365" s="33"/>
      <c r="M365" s="33"/>
      <c r="N365" s="191"/>
      <c r="O365" s="33"/>
      <c r="P365" s="33"/>
      <c r="Q365" s="33"/>
      <c r="R365" s="33"/>
    </row>
    <row r="366" spans="1:18" ht="12.75">
      <c r="A366" s="272">
        <v>45531</v>
      </c>
      <c r="B366" s="33" t="s">
        <v>1774</v>
      </c>
      <c r="C366" s="33"/>
      <c r="D366" s="33"/>
      <c r="E366" s="33"/>
      <c r="F366" s="33"/>
      <c r="G366" s="33"/>
      <c r="H366" s="180" t="s">
        <v>17</v>
      </c>
      <c r="I366" s="33"/>
      <c r="J366" s="33"/>
      <c r="K366" s="33"/>
      <c r="L366" s="33"/>
      <c r="M366" s="33"/>
      <c r="N366" s="192"/>
      <c r="O366" s="33"/>
      <c r="P366" s="33"/>
      <c r="Q366" s="33"/>
      <c r="R366" s="33"/>
    </row>
    <row r="367" spans="1:18" ht="12.75">
      <c r="A367" s="273"/>
      <c r="B367" s="33" t="s">
        <v>1774</v>
      </c>
      <c r="C367" s="33"/>
      <c r="D367" s="33"/>
      <c r="E367" s="33"/>
      <c r="F367" s="33"/>
      <c r="G367" s="33"/>
      <c r="H367" s="171" t="s">
        <v>22</v>
      </c>
      <c r="I367" s="33"/>
      <c r="J367" s="33"/>
      <c r="K367" s="33"/>
      <c r="L367" s="33"/>
      <c r="M367" s="33"/>
      <c r="N367" s="192"/>
      <c r="O367" s="33"/>
      <c r="P367" s="33"/>
      <c r="Q367" s="33"/>
      <c r="R367" s="33"/>
    </row>
    <row r="368" spans="1:18" ht="12.75">
      <c r="A368" s="273"/>
      <c r="B368" s="33" t="s">
        <v>1774</v>
      </c>
      <c r="C368" s="33" t="s">
        <v>1116</v>
      </c>
      <c r="D368" s="33" t="s">
        <v>19</v>
      </c>
      <c r="E368" s="33"/>
      <c r="F368" s="33"/>
      <c r="G368" s="33" t="s">
        <v>2147</v>
      </c>
      <c r="H368" s="171" t="s">
        <v>24</v>
      </c>
      <c r="I368" s="33"/>
      <c r="J368" s="33"/>
      <c r="K368" s="33"/>
      <c r="L368" s="33"/>
      <c r="M368" s="33"/>
      <c r="N368" s="192"/>
      <c r="O368" s="33"/>
      <c r="P368" s="33"/>
      <c r="Q368" s="33"/>
      <c r="R368" s="33"/>
    </row>
    <row r="369" spans="1:18" ht="12.75">
      <c r="A369" s="273"/>
      <c r="B369" s="33" t="s">
        <v>1774</v>
      </c>
      <c r="C369" s="33"/>
      <c r="D369" s="33"/>
      <c r="E369" s="33"/>
      <c r="F369" s="33"/>
      <c r="G369" s="33"/>
      <c r="H369" s="171" t="s">
        <v>25</v>
      </c>
      <c r="I369" s="33"/>
      <c r="J369" s="33"/>
      <c r="K369" s="33"/>
      <c r="L369" s="33"/>
      <c r="M369" s="33"/>
      <c r="N369" s="192"/>
      <c r="O369" s="33"/>
      <c r="P369" s="33"/>
      <c r="Q369" s="33"/>
      <c r="R369" s="33"/>
    </row>
    <row r="370" spans="1:18" ht="12.75">
      <c r="A370" s="273"/>
      <c r="B370" s="33" t="s">
        <v>522</v>
      </c>
      <c r="C370" s="33"/>
      <c r="D370" s="33"/>
      <c r="E370" s="33"/>
      <c r="F370" s="33"/>
      <c r="G370" s="33"/>
      <c r="H370" s="171" t="s">
        <v>26</v>
      </c>
      <c r="I370" s="33"/>
      <c r="J370" s="33"/>
      <c r="K370" s="33"/>
      <c r="L370" s="33"/>
      <c r="M370" s="33"/>
      <c r="N370" s="192"/>
      <c r="O370" s="33"/>
      <c r="P370" s="33"/>
      <c r="Q370" s="33"/>
      <c r="R370" s="33"/>
    </row>
    <row r="371" spans="1:18" ht="12.75">
      <c r="A371" s="273"/>
      <c r="B371" s="33" t="s">
        <v>522</v>
      </c>
      <c r="C371" s="33"/>
      <c r="D371" s="33"/>
      <c r="E371" s="33"/>
      <c r="F371" s="33"/>
      <c r="G371" s="33"/>
      <c r="H371" s="171" t="s">
        <v>27</v>
      </c>
      <c r="I371" s="33"/>
      <c r="J371" s="33"/>
      <c r="K371" s="33"/>
      <c r="L371" s="33"/>
      <c r="M371" s="33"/>
      <c r="N371" s="192"/>
      <c r="O371" s="33"/>
      <c r="P371" s="33"/>
      <c r="Q371" s="33"/>
      <c r="R371" s="33"/>
    </row>
    <row r="372" spans="1:18" ht="12.75">
      <c r="A372" s="273"/>
      <c r="B372" s="33" t="s">
        <v>522</v>
      </c>
      <c r="C372" s="33"/>
      <c r="D372" s="33"/>
      <c r="E372" s="33"/>
      <c r="F372" s="33"/>
      <c r="G372" s="33"/>
      <c r="H372" s="171" t="s">
        <v>28</v>
      </c>
      <c r="I372" s="33"/>
      <c r="J372" s="33"/>
      <c r="K372" s="33"/>
      <c r="L372" s="33"/>
      <c r="M372" s="33"/>
      <c r="N372" s="192"/>
      <c r="O372" s="33"/>
      <c r="P372" s="33"/>
      <c r="Q372" s="33"/>
      <c r="R372" s="33"/>
    </row>
    <row r="373" spans="1:18" ht="12.75">
      <c r="A373" s="273"/>
      <c r="B373" s="33" t="s">
        <v>522</v>
      </c>
      <c r="C373" s="33"/>
      <c r="D373" s="33"/>
      <c r="E373" s="33"/>
      <c r="F373" s="33"/>
      <c r="G373" s="33"/>
      <c r="H373" s="171" t="s">
        <v>29</v>
      </c>
      <c r="I373" s="33"/>
      <c r="J373" s="33"/>
      <c r="K373" s="33"/>
      <c r="L373" s="33"/>
      <c r="M373" s="33"/>
      <c r="N373" s="192"/>
      <c r="O373" s="33"/>
      <c r="P373" s="33"/>
      <c r="Q373" s="33"/>
      <c r="R373" s="33"/>
    </row>
    <row r="374" spans="1:18" ht="12.75">
      <c r="A374" s="273"/>
      <c r="B374" s="33" t="s">
        <v>522</v>
      </c>
      <c r="C374" s="33"/>
      <c r="D374" s="33"/>
      <c r="E374" s="33"/>
      <c r="F374" s="33"/>
      <c r="G374" s="33"/>
      <c r="H374" s="171" t="s">
        <v>30</v>
      </c>
      <c r="I374" s="33"/>
      <c r="J374" s="33"/>
      <c r="K374" s="33"/>
      <c r="L374" s="33"/>
      <c r="M374" s="33"/>
      <c r="N374" s="192"/>
      <c r="O374" s="33"/>
      <c r="P374" s="33"/>
      <c r="Q374" s="33"/>
      <c r="R374" s="33"/>
    </row>
    <row r="375" spans="1:18" ht="12.75">
      <c r="A375" s="273"/>
      <c r="B375" s="33" t="s">
        <v>522</v>
      </c>
      <c r="C375" s="33"/>
      <c r="D375" s="33"/>
      <c r="E375" s="33"/>
      <c r="F375" s="33"/>
      <c r="G375" s="33"/>
      <c r="H375" s="171" t="s">
        <v>34</v>
      </c>
      <c r="I375" s="33"/>
      <c r="J375" s="33"/>
      <c r="K375" s="33"/>
      <c r="L375" s="33"/>
      <c r="M375" s="33"/>
      <c r="N375" s="192"/>
      <c r="O375" s="33"/>
      <c r="P375" s="33"/>
      <c r="Q375" s="33"/>
      <c r="R375" s="33"/>
    </row>
    <row r="376" spans="1:18" ht="12.75">
      <c r="A376" s="273"/>
      <c r="B376" s="33" t="s">
        <v>522</v>
      </c>
      <c r="C376" s="33"/>
      <c r="D376" s="33"/>
      <c r="E376" s="33"/>
      <c r="F376" s="33"/>
      <c r="G376" s="33"/>
      <c r="H376" s="171" t="s">
        <v>35</v>
      </c>
      <c r="I376" s="33"/>
      <c r="J376" s="33"/>
      <c r="K376" s="33"/>
      <c r="L376" s="33"/>
      <c r="M376" s="33"/>
      <c r="N376" s="192"/>
      <c r="O376" s="33"/>
      <c r="P376" s="33"/>
      <c r="Q376" s="33"/>
      <c r="R376" s="33"/>
    </row>
    <row r="377" spans="1:18" ht="12.75">
      <c r="A377" s="273"/>
      <c r="B377" s="33" t="s">
        <v>78</v>
      </c>
      <c r="C377" s="33"/>
      <c r="D377" s="33"/>
      <c r="E377" s="33"/>
      <c r="F377" s="33"/>
      <c r="G377" s="33"/>
      <c r="H377" s="171" t="s">
        <v>36</v>
      </c>
      <c r="I377" s="33"/>
      <c r="J377" s="33"/>
      <c r="K377" s="33"/>
      <c r="L377" s="33"/>
      <c r="M377" s="33"/>
      <c r="N377" s="191"/>
      <c r="O377" s="33"/>
      <c r="P377" s="33"/>
      <c r="Q377" s="33"/>
      <c r="R377" s="33"/>
    </row>
    <row r="378" spans="1:18" ht="12.75">
      <c r="A378" s="273"/>
      <c r="B378" s="33" t="s">
        <v>78</v>
      </c>
      <c r="C378" s="33"/>
      <c r="D378" s="33"/>
      <c r="E378" s="33"/>
      <c r="F378" s="33"/>
      <c r="G378" s="33"/>
      <c r="H378" s="171" t="s">
        <v>37</v>
      </c>
      <c r="I378" s="33"/>
      <c r="J378" s="33"/>
      <c r="K378" s="33"/>
      <c r="L378" s="33"/>
      <c r="M378" s="33"/>
      <c r="N378" s="191"/>
      <c r="O378" s="33"/>
      <c r="P378" s="33"/>
      <c r="Q378" s="33"/>
      <c r="R378" s="33"/>
    </row>
    <row r="379" spans="1:18" ht="12.75">
      <c r="A379" s="274"/>
      <c r="B379" s="33" t="s">
        <v>78</v>
      </c>
      <c r="C379" s="33" t="s">
        <v>41</v>
      </c>
      <c r="D379" s="33" t="s">
        <v>19</v>
      </c>
      <c r="E379" s="33"/>
      <c r="F379" s="33"/>
      <c r="G379" s="33" t="s">
        <v>2148</v>
      </c>
      <c r="H379" s="182" t="s">
        <v>38</v>
      </c>
      <c r="I379" s="33"/>
      <c r="J379" s="33"/>
      <c r="K379" s="33"/>
      <c r="L379" s="33"/>
      <c r="M379" s="33"/>
      <c r="N379" s="191"/>
      <c r="O379" s="33"/>
      <c r="P379" s="33"/>
      <c r="Q379" s="33"/>
      <c r="R379" s="33"/>
    </row>
    <row r="380" spans="1:18" ht="12.75">
      <c r="A380" s="272">
        <v>45532</v>
      </c>
      <c r="B380" s="33" t="s">
        <v>78</v>
      </c>
      <c r="C380" s="33"/>
      <c r="D380" s="33"/>
      <c r="E380" s="33"/>
      <c r="F380" s="33"/>
      <c r="G380" s="33"/>
      <c r="H380" s="180" t="s">
        <v>17</v>
      </c>
      <c r="I380" s="33"/>
      <c r="J380" s="33"/>
      <c r="K380" s="33"/>
      <c r="L380" s="33"/>
      <c r="M380" s="33"/>
      <c r="N380" s="191"/>
      <c r="O380" s="33"/>
      <c r="P380" s="33"/>
      <c r="Q380" s="33"/>
      <c r="R380" s="33"/>
    </row>
    <row r="381" spans="1:18" ht="12.75">
      <c r="A381" s="273"/>
      <c r="B381" s="33" t="s">
        <v>78</v>
      </c>
      <c r="C381" s="33"/>
      <c r="D381" s="33"/>
      <c r="E381" s="33"/>
      <c r="F381" s="33"/>
      <c r="G381" s="33"/>
      <c r="H381" s="171" t="s">
        <v>22</v>
      </c>
      <c r="I381" s="33"/>
      <c r="J381" s="33"/>
      <c r="K381" s="33"/>
      <c r="L381" s="33"/>
      <c r="M381" s="33"/>
      <c r="N381" s="191"/>
      <c r="O381" s="33"/>
      <c r="P381" s="33"/>
      <c r="Q381" s="33"/>
      <c r="R381" s="33"/>
    </row>
    <row r="382" spans="1:18" ht="12.75">
      <c r="A382" s="273"/>
      <c r="B382" s="33" t="s">
        <v>1774</v>
      </c>
      <c r="C382" s="33"/>
      <c r="D382" s="33"/>
      <c r="E382" s="33"/>
      <c r="F382" s="33"/>
      <c r="G382" s="33"/>
      <c r="H382" s="171" t="s">
        <v>24</v>
      </c>
      <c r="I382" s="33"/>
      <c r="J382" s="33"/>
      <c r="K382" s="33"/>
      <c r="L382" s="33"/>
      <c r="M382" s="33"/>
      <c r="N382" s="191"/>
      <c r="O382" s="33"/>
      <c r="P382" s="33"/>
      <c r="Q382" s="33"/>
      <c r="R382" s="33"/>
    </row>
    <row r="383" spans="1:18" ht="12.75">
      <c r="A383" s="273"/>
      <c r="B383" s="33" t="s">
        <v>78</v>
      </c>
      <c r="C383" s="33" t="s">
        <v>102</v>
      </c>
      <c r="D383" s="33" t="s">
        <v>19</v>
      </c>
      <c r="E383" s="33"/>
      <c r="F383" s="33"/>
      <c r="G383" s="33" t="s">
        <v>2149</v>
      </c>
      <c r="H383" s="171" t="s">
        <v>25</v>
      </c>
      <c r="I383" s="33"/>
      <c r="J383" s="33"/>
      <c r="K383" s="33"/>
      <c r="L383" s="33"/>
      <c r="M383" s="33"/>
      <c r="N383" s="191"/>
      <c r="O383" s="33"/>
      <c r="P383" s="33"/>
      <c r="Q383" s="33"/>
      <c r="R383" s="33"/>
    </row>
    <row r="384" spans="1:18" ht="12.75">
      <c r="A384" s="273"/>
      <c r="B384" s="33" t="s">
        <v>78</v>
      </c>
      <c r="C384" s="33" t="s">
        <v>102</v>
      </c>
      <c r="D384" s="33" t="s">
        <v>92</v>
      </c>
      <c r="E384" s="33"/>
      <c r="F384" s="173" t="s">
        <v>1939</v>
      </c>
      <c r="G384" s="33" t="s">
        <v>2150</v>
      </c>
      <c r="H384" s="171" t="s">
        <v>26</v>
      </c>
      <c r="I384" s="33"/>
      <c r="J384" s="33"/>
      <c r="K384" s="33"/>
      <c r="L384" s="33"/>
      <c r="M384" s="33"/>
      <c r="N384" s="191"/>
      <c r="O384" s="33"/>
      <c r="P384" s="33"/>
      <c r="Q384" s="33"/>
      <c r="R384" s="33"/>
    </row>
    <row r="385" spans="1:18" ht="12.75">
      <c r="A385" s="273"/>
      <c r="B385" s="33" t="s">
        <v>78</v>
      </c>
      <c r="C385" s="33"/>
      <c r="D385" s="33"/>
      <c r="E385" s="33"/>
      <c r="F385" s="33"/>
      <c r="G385" s="33"/>
      <c r="H385" s="171" t="s">
        <v>27</v>
      </c>
      <c r="I385" s="33"/>
      <c r="J385" s="33"/>
      <c r="K385" s="33"/>
      <c r="L385" s="33"/>
      <c r="M385" s="33"/>
      <c r="N385" s="191"/>
      <c r="O385" s="33"/>
      <c r="P385" s="33"/>
      <c r="Q385" s="33"/>
      <c r="R385" s="33"/>
    </row>
    <row r="386" spans="1:18" ht="12.75">
      <c r="A386" s="273"/>
      <c r="B386" s="33" t="s">
        <v>78</v>
      </c>
      <c r="C386" s="33" t="s">
        <v>102</v>
      </c>
      <c r="D386" s="33" t="s">
        <v>19</v>
      </c>
      <c r="E386" s="33"/>
      <c r="F386" s="173" t="s">
        <v>2151</v>
      </c>
      <c r="G386" s="33" t="s">
        <v>2152</v>
      </c>
      <c r="H386" s="171" t="s">
        <v>28</v>
      </c>
      <c r="I386" s="33"/>
      <c r="J386" s="33"/>
      <c r="K386" s="33"/>
      <c r="L386" s="33"/>
      <c r="M386" s="33"/>
      <c r="N386" s="191"/>
      <c r="O386" s="33"/>
      <c r="P386" s="33"/>
      <c r="Q386" s="33"/>
      <c r="R386" s="33"/>
    </row>
    <row r="387" spans="1:18" ht="12.75">
      <c r="A387" s="273"/>
      <c r="B387" s="33" t="s">
        <v>78</v>
      </c>
      <c r="C387" s="33"/>
      <c r="D387" s="33"/>
      <c r="E387" s="33"/>
      <c r="F387" s="33"/>
      <c r="G387" s="33"/>
      <c r="H387" s="171" t="s">
        <v>29</v>
      </c>
      <c r="I387" s="33"/>
      <c r="J387" s="33"/>
      <c r="K387" s="33"/>
      <c r="L387" s="33"/>
      <c r="M387" s="33"/>
      <c r="N387" s="191"/>
      <c r="O387" s="33"/>
      <c r="P387" s="33"/>
      <c r="Q387" s="33"/>
      <c r="R387" s="33"/>
    </row>
    <row r="388" spans="1:18" ht="12.75">
      <c r="A388" s="273"/>
      <c r="B388" s="33" t="s">
        <v>78</v>
      </c>
      <c r="C388" s="33"/>
      <c r="D388" s="33"/>
      <c r="E388" s="33"/>
      <c r="F388" s="33"/>
      <c r="G388" s="33"/>
      <c r="H388" s="171" t="s">
        <v>30</v>
      </c>
      <c r="I388" s="33"/>
      <c r="J388" s="33"/>
      <c r="K388" s="33"/>
      <c r="L388" s="33"/>
      <c r="M388" s="33"/>
      <c r="N388" s="191"/>
      <c r="O388" s="33"/>
      <c r="P388" s="33"/>
      <c r="Q388" s="33"/>
      <c r="R388" s="33"/>
    </row>
    <row r="389" spans="1:18" ht="12.75">
      <c r="A389" s="273"/>
      <c r="B389" s="33" t="s">
        <v>522</v>
      </c>
      <c r="C389" s="33"/>
      <c r="D389" s="33"/>
      <c r="E389" s="33"/>
      <c r="F389" s="33"/>
      <c r="G389" s="33"/>
      <c r="H389" s="171" t="s">
        <v>34</v>
      </c>
      <c r="I389" s="33"/>
      <c r="J389" s="33"/>
      <c r="K389" s="33"/>
      <c r="L389" s="33"/>
      <c r="M389" s="33"/>
      <c r="N389" s="191"/>
      <c r="O389" s="33"/>
      <c r="P389" s="33"/>
      <c r="Q389" s="33"/>
      <c r="R389" s="33"/>
    </row>
    <row r="390" spans="1:18" ht="12.75">
      <c r="A390" s="273"/>
      <c r="B390" s="33" t="s">
        <v>522</v>
      </c>
      <c r="C390" s="33"/>
      <c r="D390" s="33"/>
      <c r="E390" s="33"/>
      <c r="F390" s="33"/>
      <c r="G390" s="33"/>
      <c r="H390" s="171" t="s">
        <v>35</v>
      </c>
      <c r="I390" s="33"/>
      <c r="J390" s="33"/>
      <c r="K390" s="33"/>
      <c r="L390" s="33"/>
      <c r="M390" s="33"/>
      <c r="N390" s="191"/>
      <c r="O390" s="33"/>
      <c r="P390" s="33"/>
      <c r="Q390" s="33"/>
      <c r="R390" s="33"/>
    </row>
    <row r="391" spans="1:18" ht="12.75">
      <c r="A391" s="273"/>
      <c r="B391" s="33" t="s">
        <v>522</v>
      </c>
      <c r="C391" s="33"/>
      <c r="D391" s="33"/>
      <c r="E391" s="33"/>
      <c r="F391" s="33"/>
      <c r="G391" s="33"/>
      <c r="H391" s="171" t="s">
        <v>36</v>
      </c>
      <c r="I391" s="33"/>
      <c r="J391" s="33"/>
      <c r="K391" s="33"/>
      <c r="L391" s="33"/>
      <c r="M391" s="33"/>
      <c r="N391" s="191"/>
      <c r="O391" s="33"/>
      <c r="P391" s="33"/>
      <c r="Q391" s="33"/>
      <c r="R391" s="33"/>
    </row>
    <row r="392" spans="1:18" ht="12.75">
      <c r="A392" s="273"/>
      <c r="B392" s="33" t="s">
        <v>522</v>
      </c>
      <c r="C392" s="33"/>
      <c r="D392" s="33"/>
      <c r="E392" s="33"/>
      <c r="F392" s="33"/>
      <c r="G392" s="33"/>
      <c r="H392" s="171" t="s">
        <v>37</v>
      </c>
      <c r="I392" s="33"/>
      <c r="J392" s="33"/>
      <c r="K392" s="33"/>
      <c r="L392" s="33"/>
      <c r="M392" s="33"/>
      <c r="N392" s="191"/>
      <c r="O392" s="33"/>
      <c r="P392" s="33"/>
      <c r="Q392" s="33"/>
      <c r="R392" s="33"/>
    </row>
    <row r="393" spans="1:18" ht="12.75">
      <c r="A393" s="274"/>
      <c r="B393" s="33" t="s">
        <v>522</v>
      </c>
      <c r="C393" s="33"/>
      <c r="D393" s="33"/>
      <c r="E393" s="33"/>
      <c r="F393" s="33"/>
      <c r="G393" s="33"/>
      <c r="H393" s="182" t="s">
        <v>38</v>
      </c>
      <c r="I393" s="33"/>
      <c r="J393" s="33"/>
      <c r="K393" s="33"/>
      <c r="L393" s="33"/>
      <c r="M393" s="33"/>
      <c r="N393" s="191"/>
      <c r="O393" s="33"/>
      <c r="P393" s="33"/>
      <c r="Q393" s="33"/>
      <c r="R393" s="33"/>
    </row>
    <row r="394" spans="1:18" ht="12.75">
      <c r="A394" s="272">
        <v>45533</v>
      </c>
      <c r="B394" s="33" t="s">
        <v>78</v>
      </c>
      <c r="C394" s="33"/>
      <c r="D394" s="33"/>
      <c r="E394" s="33"/>
      <c r="F394" s="33"/>
      <c r="G394" s="33"/>
      <c r="H394" s="180" t="s">
        <v>17</v>
      </c>
      <c r="I394" s="33"/>
      <c r="J394" s="33"/>
      <c r="K394" s="33"/>
      <c r="L394" s="33"/>
      <c r="M394" s="33"/>
      <c r="N394" s="191"/>
      <c r="O394" s="33"/>
      <c r="P394" s="33"/>
      <c r="Q394" s="33"/>
      <c r="R394" s="33"/>
    </row>
    <row r="395" spans="1:18" ht="12.75">
      <c r="A395" s="273"/>
      <c r="B395" s="33" t="s">
        <v>78</v>
      </c>
      <c r="C395" s="33" t="s">
        <v>41</v>
      </c>
      <c r="D395" s="33" t="s">
        <v>19</v>
      </c>
      <c r="E395" s="33"/>
      <c r="F395" s="33"/>
      <c r="G395" s="33" t="s">
        <v>2153</v>
      </c>
      <c r="H395" s="171" t="s">
        <v>22</v>
      </c>
      <c r="I395" s="33"/>
      <c r="J395" s="33"/>
      <c r="K395" s="33"/>
      <c r="L395" s="33"/>
      <c r="M395" s="33"/>
      <c r="N395" s="191"/>
      <c r="O395" s="33"/>
      <c r="P395" s="33"/>
      <c r="Q395" s="33"/>
      <c r="R395" s="33"/>
    </row>
    <row r="396" spans="1:18" ht="12.75">
      <c r="A396" s="273"/>
      <c r="B396" s="33" t="s">
        <v>78</v>
      </c>
      <c r="C396" s="33"/>
      <c r="D396" s="33"/>
      <c r="E396" s="33"/>
      <c r="F396" s="33"/>
      <c r="G396" s="33"/>
      <c r="H396" s="171" t="s">
        <v>24</v>
      </c>
      <c r="I396" s="33"/>
      <c r="J396" s="33"/>
      <c r="K396" s="33"/>
      <c r="L396" s="33"/>
      <c r="M396" s="33"/>
      <c r="N396" s="191"/>
      <c r="O396" s="33"/>
      <c r="P396" s="33"/>
      <c r="Q396" s="33"/>
      <c r="R396" s="33"/>
    </row>
    <row r="397" spans="1:18" ht="12.75">
      <c r="A397" s="273"/>
      <c r="B397" s="33" t="s">
        <v>78</v>
      </c>
      <c r="C397" s="33"/>
      <c r="D397" s="33"/>
      <c r="E397" s="33"/>
      <c r="F397" s="33"/>
      <c r="G397" s="33"/>
      <c r="H397" s="171" t="s">
        <v>25</v>
      </c>
      <c r="I397" s="33"/>
      <c r="J397" s="33"/>
      <c r="K397" s="33"/>
      <c r="L397" s="33"/>
      <c r="M397" s="33"/>
      <c r="N397" s="191"/>
      <c r="O397" s="33"/>
      <c r="P397" s="33"/>
      <c r="Q397" s="33"/>
      <c r="R397" s="33"/>
    </row>
    <row r="398" spans="1:18" ht="12.75">
      <c r="A398" s="273"/>
      <c r="B398" s="33" t="s">
        <v>78</v>
      </c>
      <c r="C398" s="33"/>
      <c r="D398" s="33"/>
      <c r="E398" s="33"/>
      <c r="F398" s="33"/>
      <c r="G398" s="33"/>
      <c r="H398" s="171" t="s">
        <v>26</v>
      </c>
      <c r="I398" s="33"/>
      <c r="J398" s="33"/>
      <c r="K398" s="33"/>
      <c r="L398" s="33"/>
      <c r="M398" s="33"/>
      <c r="N398" s="191"/>
      <c r="O398" s="33"/>
      <c r="P398" s="33"/>
      <c r="Q398" s="33"/>
      <c r="R398" s="33"/>
    </row>
    <row r="399" spans="1:18" ht="12.75">
      <c r="A399" s="273"/>
      <c r="B399" s="33" t="s">
        <v>78</v>
      </c>
      <c r="C399" s="33"/>
      <c r="D399" s="33"/>
      <c r="E399" s="33"/>
      <c r="F399" s="33"/>
      <c r="G399" s="33"/>
      <c r="H399" s="171" t="s">
        <v>27</v>
      </c>
      <c r="I399" s="33"/>
      <c r="J399" s="33"/>
      <c r="K399" s="33"/>
      <c r="L399" s="33"/>
      <c r="M399" s="33"/>
      <c r="N399" s="191"/>
      <c r="O399" s="33"/>
      <c r="P399" s="33"/>
      <c r="Q399" s="33"/>
      <c r="R399" s="33"/>
    </row>
    <row r="400" spans="1:18" ht="12.75">
      <c r="A400" s="273"/>
      <c r="B400" s="33" t="s">
        <v>78</v>
      </c>
      <c r="C400" s="33"/>
      <c r="D400" s="33"/>
      <c r="E400" s="33"/>
      <c r="F400" s="33"/>
      <c r="G400" s="33"/>
      <c r="H400" s="171" t="s">
        <v>28</v>
      </c>
      <c r="I400" s="33"/>
      <c r="J400" s="33"/>
      <c r="K400" s="33"/>
      <c r="L400" s="33"/>
      <c r="M400" s="33"/>
      <c r="N400" s="191"/>
      <c r="O400" s="33"/>
      <c r="P400" s="33"/>
      <c r="Q400" s="33"/>
      <c r="R400" s="33"/>
    </row>
    <row r="401" spans="1:18" ht="12.75">
      <c r="A401" s="273"/>
      <c r="B401" s="33" t="s">
        <v>78</v>
      </c>
      <c r="C401" s="33"/>
      <c r="D401" s="33"/>
      <c r="E401" s="33"/>
      <c r="F401" s="33"/>
      <c r="G401" s="33"/>
      <c r="H401" s="171" t="s">
        <v>29</v>
      </c>
      <c r="I401" s="33"/>
      <c r="J401" s="33"/>
      <c r="K401" s="33"/>
      <c r="L401" s="33"/>
      <c r="M401" s="33"/>
      <c r="N401" s="191"/>
      <c r="O401" s="33"/>
      <c r="P401" s="33"/>
      <c r="Q401" s="33"/>
      <c r="R401" s="33"/>
    </row>
    <row r="402" spans="1:18" ht="12.75">
      <c r="A402" s="273"/>
      <c r="B402" s="33" t="s">
        <v>78</v>
      </c>
      <c r="C402" s="33"/>
      <c r="D402" s="33"/>
      <c r="E402" s="33"/>
      <c r="F402" s="33"/>
      <c r="G402" s="33"/>
      <c r="H402" s="171" t="s">
        <v>30</v>
      </c>
      <c r="I402" s="33"/>
      <c r="J402" s="33"/>
      <c r="K402" s="33"/>
      <c r="L402" s="33"/>
      <c r="M402" s="33"/>
      <c r="N402" s="191"/>
      <c r="O402" s="33"/>
      <c r="P402" s="33"/>
      <c r="Q402" s="33"/>
      <c r="R402" s="33"/>
    </row>
    <row r="403" spans="1:18" ht="12.75">
      <c r="A403" s="273"/>
      <c r="B403" s="33" t="s">
        <v>522</v>
      </c>
      <c r="C403" s="33"/>
      <c r="D403" s="33"/>
      <c r="E403" s="33"/>
      <c r="F403" s="33"/>
      <c r="G403" s="33"/>
      <c r="H403" s="171" t="s">
        <v>34</v>
      </c>
      <c r="I403" s="33"/>
      <c r="J403" s="33"/>
      <c r="K403" s="33"/>
      <c r="L403" s="33"/>
      <c r="M403" s="33"/>
      <c r="N403" s="191"/>
      <c r="O403" s="33"/>
      <c r="P403" s="33"/>
      <c r="Q403" s="33"/>
      <c r="R403" s="33"/>
    </row>
    <row r="404" spans="1:18" ht="12.75">
      <c r="A404" s="273"/>
      <c r="B404" s="33" t="s">
        <v>522</v>
      </c>
      <c r="C404" s="33"/>
      <c r="D404" s="33"/>
      <c r="E404" s="33"/>
      <c r="F404" s="33"/>
      <c r="G404" s="33"/>
      <c r="H404" s="171" t="s">
        <v>35</v>
      </c>
      <c r="I404" s="33"/>
      <c r="J404" s="33"/>
      <c r="K404" s="33"/>
      <c r="L404" s="33"/>
      <c r="M404" s="33"/>
      <c r="N404" s="191"/>
      <c r="O404" s="33"/>
      <c r="P404" s="33"/>
      <c r="Q404" s="33"/>
      <c r="R404" s="33"/>
    </row>
    <row r="405" spans="1:18" ht="12.75">
      <c r="A405" s="273"/>
      <c r="B405" s="33" t="s">
        <v>522</v>
      </c>
      <c r="C405" s="33"/>
      <c r="D405" s="33"/>
      <c r="E405" s="33"/>
      <c r="F405" s="33"/>
      <c r="G405" s="33"/>
      <c r="H405" s="171" t="s">
        <v>36</v>
      </c>
      <c r="I405" s="33"/>
      <c r="J405" s="33"/>
      <c r="K405" s="33"/>
      <c r="L405" s="33"/>
      <c r="M405" s="33"/>
      <c r="N405" s="191"/>
      <c r="O405" s="33"/>
      <c r="P405" s="33"/>
      <c r="Q405" s="33"/>
      <c r="R405" s="33"/>
    </row>
    <row r="406" spans="1:18" ht="12.75">
      <c r="A406" s="273"/>
      <c r="B406" s="33" t="s">
        <v>522</v>
      </c>
      <c r="C406" s="33"/>
      <c r="D406" s="33"/>
      <c r="E406" s="33"/>
      <c r="F406" s="33"/>
      <c r="G406" s="33"/>
      <c r="H406" s="171" t="s">
        <v>37</v>
      </c>
      <c r="I406" s="33"/>
      <c r="J406" s="33"/>
      <c r="K406" s="33"/>
      <c r="L406" s="33"/>
      <c r="M406" s="33"/>
      <c r="N406" s="191"/>
      <c r="O406" s="33"/>
      <c r="P406" s="33"/>
      <c r="Q406" s="33"/>
      <c r="R406" s="33"/>
    </row>
    <row r="407" spans="1:18" ht="12.75">
      <c r="A407" s="274"/>
      <c r="B407" s="33" t="s">
        <v>522</v>
      </c>
      <c r="C407" s="33"/>
      <c r="D407" s="33"/>
      <c r="E407" s="33"/>
      <c r="F407" s="33"/>
      <c r="G407" s="33"/>
      <c r="H407" s="182" t="s">
        <v>38</v>
      </c>
      <c r="I407" s="33"/>
      <c r="J407" s="33"/>
      <c r="K407" s="33"/>
      <c r="L407" s="33"/>
      <c r="M407" s="33"/>
      <c r="N407" s="191"/>
      <c r="O407" s="33"/>
      <c r="P407" s="33"/>
      <c r="Q407" s="33"/>
      <c r="R407" s="33"/>
    </row>
    <row r="408" spans="1:18" ht="12.75">
      <c r="A408" s="272">
        <v>45534</v>
      </c>
      <c r="B408" s="33" t="s">
        <v>1774</v>
      </c>
      <c r="C408" s="33"/>
      <c r="D408" s="33"/>
      <c r="E408" s="33"/>
      <c r="F408" s="33"/>
      <c r="G408" s="33"/>
      <c r="H408" s="180" t="s">
        <v>17</v>
      </c>
      <c r="I408" s="33"/>
      <c r="J408" s="33"/>
      <c r="K408" s="33"/>
      <c r="L408" s="33"/>
      <c r="M408" s="33"/>
      <c r="N408" s="192"/>
      <c r="O408" s="33"/>
      <c r="P408" s="33"/>
      <c r="Q408" s="33"/>
      <c r="R408" s="33"/>
    </row>
    <row r="409" spans="1:18" ht="12.75">
      <c r="A409" s="273"/>
      <c r="B409" s="33" t="s">
        <v>1774</v>
      </c>
      <c r="C409" s="33"/>
      <c r="D409" s="33"/>
      <c r="E409" s="33"/>
      <c r="F409" s="33"/>
      <c r="G409" s="33"/>
      <c r="H409" s="171" t="s">
        <v>22</v>
      </c>
      <c r="I409" s="33"/>
      <c r="J409" s="33"/>
      <c r="K409" s="33"/>
      <c r="L409" s="33"/>
      <c r="M409" s="33"/>
      <c r="N409" s="192"/>
      <c r="O409" s="33"/>
      <c r="P409" s="33"/>
      <c r="Q409" s="33"/>
      <c r="R409" s="33"/>
    </row>
    <row r="410" spans="1:18" ht="12.75">
      <c r="A410" s="273"/>
      <c r="B410" s="33" t="s">
        <v>1774</v>
      </c>
      <c r="C410" s="33"/>
      <c r="D410" s="33"/>
      <c r="E410" s="33"/>
      <c r="F410" s="33"/>
      <c r="G410" s="33"/>
      <c r="H410" s="171" t="s">
        <v>24</v>
      </c>
      <c r="I410" s="33"/>
      <c r="J410" s="33"/>
      <c r="K410" s="33"/>
      <c r="L410" s="33"/>
      <c r="M410" s="33"/>
      <c r="N410" s="192"/>
      <c r="O410" s="33"/>
      <c r="P410" s="33"/>
      <c r="Q410" s="33"/>
      <c r="R410" s="33"/>
    </row>
    <row r="411" spans="1:18" ht="12.75">
      <c r="A411" s="273"/>
      <c r="B411" s="33" t="s">
        <v>1774</v>
      </c>
      <c r="C411" s="33"/>
      <c r="D411" s="33"/>
      <c r="E411" s="33"/>
      <c r="F411" s="33"/>
      <c r="G411" s="33"/>
      <c r="H411" s="171" t="s">
        <v>25</v>
      </c>
      <c r="I411" s="33"/>
      <c r="J411" s="33"/>
      <c r="K411" s="33"/>
      <c r="L411" s="33"/>
      <c r="M411" s="33"/>
      <c r="N411" s="192"/>
      <c r="O411" s="33"/>
      <c r="P411" s="33"/>
      <c r="Q411" s="33"/>
      <c r="R411" s="33"/>
    </row>
    <row r="412" spans="1:18" ht="12.75">
      <c r="A412" s="273"/>
      <c r="B412" s="33" t="s">
        <v>522</v>
      </c>
      <c r="C412" s="33"/>
      <c r="D412" s="33"/>
      <c r="E412" s="33"/>
      <c r="F412" s="33"/>
      <c r="G412" s="33"/>
      <c r="H412" s="171" t="s">
        <v>26</v>
      </c>
      <c r="I412" s="33"/>
      <c r="J412" s="33"/>
      <c r="K412" s="33"/>
      <c r="L412" s="33"/>
      <c r="M412" s="33"/>
      <c r="N412" s="192"/>
      <c r="O412" s="33"/>
      <c r="P412" s="33"/>
      <c r="Q412" s="33"/>
      <c r="R412" s="33"/>
    </row>
    <row r="413" spans="1:18" ht="12.75">
      <c r="A413" s="273"/>
      <c r="B413" s="33" t="s">
        <v>522</v>
      </c>
      <c r="C413" s="33"/>
      <c r="D413" s="33"/>
      <c r="E413" s="33"/>
      <c r="F413" s="33"/>
      <c r="G413" s="33"/>
      <c r="H413" s="171" t="s">
        <v>27</v>
      </c>
      <c r="I413" s="33"/>
      <c r="J413" s="33"/>
      <c r="K413" s="33"/>
      <c r="L413" s="33"/>
      <c r="M413" s="33"/>
      <c r="N413" s="192"/>
      <c r="O413" s="33"/>
      <c r="P413" s="33"/>
      <c r="Q413" s="33"/>
      <c r="R413" s="33"/>
    </row>
    <row r="414" spans="1:18" ht="12.75">
      <c r="A414" s="273"/>
      <c r="B414" s="33" t="s">
        <v>522</v>
      </c>
      <c r="C414" s="33"/>
      <c r="D414" s="33"/>
      <c r="E414" s="33"/>
      <c r="F414" s="33"/>
      <c r="G414" s="33"/>
      <c r="H414" s="171" t="s">
        <v>28</v>
      </c>
      <c r="I414" s="33"/>
      <c r="J414" s="33"/>
      <c r="K414" s="33"/>
      <c r="L414" s="33"/>
      <c r="M414" s="33"/>
      <c r="N414" s="192"/>
      <c r="O414" s="33"/>
      <c r="P414" s="33"/>
      <c r="Q414" s="33"/>
      <c r="R414" s="33"/>
    </row>
    <row r="415" spans="1:18" ht="12.75">
      <c r="A415" s="273"/>
      <c r="B415" s="33" t="s">
        <v>522</v>
      </c>
      <c r="C415" s="33"/>
      <c r="D415" s="33"/>
      <c r="E415" s="33"/>
      <c r="F415" s="33"/>
      <c r="G415" s="33"/>
      <c r="H415" s="171" t="s">
        <v>29</v>
      </c>
      <c r="I415" s="33"/>
      <c r="J415" s="33"/>
      <c r="K415" s="33"/>
      <c r="L415" s="33"/>
      <c r="M415" s="33"/>
      <c r="N415" s="192"/>
      <c r="O415" s="33"/>
      <c r="P415" s="33"/>
      <c r="Q415" s="33"/>
      <c r="R415" s="33"/>
    </row>
    <row r="416" spans="1:18" ht="12.75">
      <c r="A416" s="273"/>
      <c r="B416" s="33" t="s">
        <v>522</v>
      </c>
      <c r="C416" s="33"/>
      <c r="D416" s="33"/>
      <c r="E416" s="33"/>
      <c r="F416" s="33"/>
      <c r="G416" s="33"/>
      <c r="H416" s="171" t="s">
        <v>30</v>
      </c>
      <c r="I416" s="33"/>
      <c r="J416" s="33"/>
      <c r="K416" s="33"/>
      <c r="L416" s="33"/>
      <c r="M416" s="33"/>
      <c r="N416" s="192"/>
      <c r="O416" s="33"/>
      <c r="P416" s="33"/>
      <c r="Q416" s="33"/>
      <c r="R416" s="33"/>
    </row>
    <row r="417" spans="1:18" ht="12.75">
      <c r="A417" s="273"/>
      <c r="B417" s="33" t="s">
        <v>522</v>
      </c>
      <c r="C417" s="33"/>
      <c r="D417" s="33"/>
      <c r="E417" s="33"/>
      <c r="F417" s="33"/>
      <c r="G417" s="33"/>
      <c r="H417" s="171" t="s">
        <v>34</v>
      </c>
      <c r="I417" s="33"/>
      <c r="J417" s="33"/>
      <c r="K417" s="33"/>
      <c r="L417" s="33"/>
      <c r="M417" s="33"/>
      <c r="N417" s="192"/>
      <c r="O417" s="33"/>
      <c r="P417" s="33"/>
      <c r="Q417" s="33"/>
      <c r="R417" s="33"/>
    </row>
    <row r="418" spans="1:18" ht="12.75">
      <c r="A418" s="273"/>
      <c r="B418" s="33" t="s">
        <v>522</v>
      </c>
      <c r="C418" s="33"/>
      <c r="D418" s="33"/>
      <c r="E418" s="33"/>
      <c r="F418" s="33"/>
      <c r="G418" s="33"/>
      <c r="H418" s="171" t="s">
        <v>35</v>
      </c>
      <c r="I418" s="33"/>
      <c r="J418" s="33"/>
      <c r="K418" s="33"/>
      <c r="L418" s="33"/>
      <c r="M418" s="33"/>
      <c r="N418" s="192"/>
      <c r="O418" s="33"/>
      <c r="P418" s="33"/>
      <c r="Q418" s="33"/>
      <c r="R418" s="33"/>
    </row>
    <row r="419" spans="1:18" ht="12.75">
      <c r="A419" s="273"/>
      <c r="B419" s="33" t="s">
        <v>78</v>
      </c>
      <c r="C419" s="33"/>
      <c r="D419" s="33"/>
      <c r="E419" s="33"/>
      <c r="F419" s="33"/>
      <c r="G419" s="33"/>
      <c r="H419" s="171" t="s">
        <v>36</v>
      </c>
      <c r="I419" s="33"/>
      <c r="J419" s="33"/>
      <c r="K419" s="33"/>
      <c r="L419" s="33"/>
      <c r="M419" s="33"/>
      <c r="N419" s="191"/>
      <c r="O419" s="33"/>
      <c r="P419" s="33"/>
      <c r="Q419" s="33"/>
      <c r="R419" s="33"/>
    </row>
    <row r="420" spans="1:18" ht="12.75">
      <c r="A420" s="273"/>
      <c r="B420" s="33" t="s">
        <v>78</v>
      </c>
      <c r="C420" s="33"/>
      <c r="D420" s="33"/>
      <c r="E420" s="33"/>
      <c r="F420" s="33"/>
      <c r="G420" s="33"/>
      <c r="H420" s="171" t="s">
        <v>37</v>
      </c>
      <c r="I420" s="33"/>
      <c r="J420" s="33"/>
      <c r="K420" s="33"/>
      <c r="L420" s="33"/>
      <c r="M420" s="33"/>
      <c r="N420" s="191"/>
      <c r="O420" s="33"/>
      <c r="P420" s="33"/>
      <c r="Q420" s="33"/>
      <c r="R420" s="33"/>
    </row>
    <row r="421" spans="1:18" ht="12.75">
      <c r="A421" s="274"/>
      <c r="B421" s="33" t="s">
        <v>78</v>
      </c>
      <c r="C421" s="33"/>
      <c r="D421" s="33"/>
      <c r="E421" s="33"/>
      <c r="F421" s="33"/>
      <c r="G421" s="33"/>
      <c r="H421" s="183" t="s">
        <v>38</v>
      </c>
      <c r="I421" s="33"/>
      <c r="J421" s="33"/>
      <c r="K421" s="33"/>
      <c r="L421" s="33"/>
      <c r="M421" s="33"/>
      <c r="N421" s="191"/>
      <c r="O421" s="33"/>
      <c r="P421" s="33"/>
      <c r="Q421" s="33"/>
      <c r="R421" s="33"/>
    </row>
    <row r="422" spans="1:18" ht="12.75">
      <c r="A422" s="272">
        <v>45535</v>
      </c>
      <c r="B422" s="33" t="s">
        <v>2096</v>
      </c>
      <c r="C422" s="33"/>
      <c r="D422" s="33"/>
      <c r="E422" s="33"/>
      <c r="F422" s="33"/>
      <c r="G422" s="33"/>
      <c r="H422" s="172" t="s">
        <v>17</v>
      </c>
      <c r="I422" s="33"/>
      <c r="J422" s="33"/>
      <c r="K422" s="33"/>
      <c r="L422" s="33"/>
      <c r="M422" s="33"/>
      <c r="N422" s="192"/>
      <c r="O422" s="200"/>
      <c r="P422" s="33"/>
      <c r="Q422" s="33"/>
      <c r="R422" s="33"/>
    </row>
    <row r="423" spans="1:18" ht="12.75">
      <c r="A423" s="273"/>
      <c r="B423" s="33" t="s">
        <v>2096</v>
      </c>
      <c r="C423" s="33"/>
      <c r="D423" s="33"/>
      <c r="E423" s="33"/>
      <c r="F423" s="33"/>
      <c r="G423" s="33"/>
      <c r="H423" s="172" t="s">
        <v>22</v>
      </c>
      <c r="I423" s="33"/>
      <c r="J423" s="33"/>
      <c r="K423" s="33"/>
      <c r="L423" s="33"/>
      <c r="M423" s="33"/>
      <c r="N423" s="192"/>
      <c r="O423" s="200"/>
      <c r="P423" s="33"/>
      <c r="Q423" s="33"/>
      <c r="R423" s="33"/>
    </row>
    <row r="424" spans="1:18" ht="12.75">
      <c r="A424" s="273"/>
      <c r="B424" s="33" t="s">
        <v>2096</v>
      </c>
      <c r="C424" s="33"/>
      <c r="D424" s="33"/>
      <c r="E424" s="33"/>
      <c r="F424" s="33"/>
      <c r="G424" s="33"/>
      <c r="H424" s="172" t="s">
        <v>24</v>
      </c>
      <c r="I424" s="33"/>
      <c r="J424" s="33"/>
      <c r="K424" s="33"/>
      <c r="L424" s="33"/>
      <c r="M424" s="33"/>
      <c r="N424" s="192"/>
      <c r="O424" s="200"/>
      <c r="P424" s="33"/>
      <c r="Q424" s="33"/>
      <c r="R424" s="33"/>
    </row>
    <row r="425" spans="1:18" ht="12.75">
      <c r="A425" s="273"/>
      <c r="B425" s="33" t="s">
        <v>2096</v>
      </c>
      <c r="C425" s="33"/>
      <c r="D425" s="33"/>
      <c r="E425" s="33"/>
      <c r="F425" s="33"/>
      <c r="G425" s="33"/>
      <c r="H425" s="172" t="s">
        <v>25</v>
      </c>
      <c r="I425" s="33"/>
      <c r="J425" s="33"/>
      <c r="K425" s="33"/>
      <c r="L425" s="33"/>
      <c r="M425" s="33"/>
      <c r="N425" s="192"/>
      <c r="O425" s="200"/>
      <c r="P425" s="33"/>
      <c r="Q425" s="33"/>
      <c r="R425" s="33"/>
    </row>
    <row r="426" spans="1:18" ht="12.75">
      <c r="A426" s="273"/>
      <c r="B426" s="33" t="s">
        <v>2096</v>
      </c>
      <c r="C426" s="33"/>
      <c r="D426" s="33"/>
      <c r="E426" s="33"/>
      <c r="F426" s="33"/>
      <c r="G426" s="33"/>
      <c r="H426" s="172" t="s">
        <v>26</v>
      </c>
      <c r="I426" s="33"/>
      <c r="J426" s="33"/>
      <c r="K426" s="33"/>
      <c r="L426" s="33"/>
      <c r="M426" s="33"/>
      <c r="N426" s="192"/>
      <c r="O426" s="200"/>
      <c r="P426" s="33"/>
      <c r="Q426" s="33"/>
      <c r="R426" s="33"/>
    </row>
    <row r="427" spans="1:18" ht="12.75">
      <c r="A427" s="273"/>
      <c r="B427" s="33" t="s">
        <v>2096</v>
      </c>
      <c r="C427" s="33"/>
      <c r="D427" s="33"/>
      <c r="E427" s="33"/>
      <c r="F427" s="33"/>
      <c r="G427" s="33"/>
      <c r="H427" s="172" t="s">
        <v>27</v>
      </c>
      <c r="I427" s="33"/>
      <c r="J427" s="33"/>
      <c r="K427" s="33"/>
      <c r="L427" s="33"/>
      <c r="M427" s="33"/>
      <c r="N427" s="192"/>
      <c r="O427" s="200"/>
      <c r="P427" s="33"/>
      <c r="Q427" s="33"/>
      <c r="R427" s="33"/>
    </row>
    <row r="428" spans="1:18" ht="12.75">
      <c r="A428" s="273"/>
      <c r="B428" s="33" t="s">
        <v>78</v>
      </c>
      <c r="C428" s="33"/>
      <c r="D428" s="33"/>
      <c r="E428" s="33"/>
      <c r="F428" s="33"/>
      <c r="G428" s="33"/>
      <c r="H428" s="172" t="s">
        <v>28</v>
      </c>
      <c r="I428" s="33"/>
      <c r="J428" s="33"/>
      <c r="K428" s="33"/>
      <c r="L428" s="33"/>
      <c r="M428" s="33"/>
      <c r="N428" s="192"/>
      <c r="O428" s="200"/>
      <c r="P428" s="33"/>
      <c r="Q428" s="33"/>
      <c r="R428" s="33"/>
    </row>
    <row r="429" spans="1:18" ht="12.75">
      <c r="A429" s="273"/>
      <c r="B429" s="33" t="s">
        <v>78</v>
      </c>
      <c r="C429" s="33"/>
      <c r="D429" s="33"/>
      <c r="E429" s="33"/>
      <c r="F429" s="33"/>
      <c r="G429" s="33"/>
      <c r="H429" s="172" t="s">
        <v>29</v>
      </c>
      <c r="I429" s="33"/>
      <c r="J429" s="33"/>
      <c r="K429" s="33"/>
      <c r="L429" s="33"/>
      <c r="M429" s="33"/>
      <c r="N429" s="192"/>
      <c r="O429" s="200"/>
      <c r="P429" s="33"/>
      <c r="Q429" s="33"/>
      <c r="R429" s="33"/>
    </row>
    <row r="430" spans="1:18" ht="12.75">
      <c r="A430" s="273"/>
      <c r="B430" s="33" t="s">
        <v>78</v>
      </c>
      <c r="C430" s="33"/>
      <c r="D430" s="33"/>
      <c r="E430" s="33"/>
      <c r="F430" s="33"/>
      <c r="G430" s="33"/>
      <c r="H430" s="172" t="s">
        <v>30</v>
      </c>
      <c r="I430" s="33"/>
      <c r="J430" s="33"/>
      <c r="K430" s="33"/>
      <c r="L430" s="33"/>
      <c r="M430" s="33"/>
      <c r="N430" s="192"/>
      <c r="O430" s="200"/>
      <c r="P430" s="33"/>
      <c r="Q430" s="33"/>
      <c r="R430" s="33"/>
    </row>
    <row r="431" spans="1:18" ht="12.75">
      <c r="A431" s="273"/>
      <c r="B431" s="33" t="s">
        <v>78</v>
      </c>
      <c r="C431" s="33" t="s">
        <v>399</v>
      </c>
      <c r="D431" s="33" t="s">
        <v>19</v>
      </c>
      <c r="E431" s="33"/>
      <c r="F431" s="33"/>
      <c r="G431" s="33" t="s">
        <v>2154</v>
      </c>
      <c r="H431" s="172" t="s">
        <v>34</v>
      </c>
      <c r="I431" s="33"/>
      <c r="J431" s="33"/>
      <c r="K431" s="33"/>
      <c r="L431" s="33"/>
      <c r="M431" s="33"/>
      <c r="N431" s="192"/>
      <c r="O431" s="200"/>
      <c r="P431" s="33"/>
      <c r="Q431" s="33"/>
      <c r="R431" s="33"/>
    </row>
    <row r="432" spans="1:18" ht="12.75">
      <c r="A432" s="273"/>
      <c r="B432" s="33" t="s">
        <v>78</v>
      </c>
      <c r="C432" s="33"/>
      <c r="D432" s="33"/>
      <c r="E432" s="33"/>
      <c r="F432" s="33"/>
      <c r="G432" s="33"/>
      <c r="H432" s="172" t="s">
        <v>35</v>
      </c>
      <c r="I432" s="33"/>
      <c r="J432" s="33"/>
      <c r="K432" s="33"/>
      <c r="L432" s="33"/>
      <c r="M432" s="33"/>
      <c r="N432" s="192"/>
      <c r="O432" s="200"/>
      <c r="P432" s="33"/>
      <c r="Q432" s="33"/>
      <c r="R432" s="33"/>
    </row>
    <row r="433" spans="1:18" ht="12.75">
      <c r="A433" s="273"/>
      <c r="B433" s="33" t="s">
        <v>78</v>
      </c>
      <c r="C433" s="33"/>
      <c r="D433" s="33"/>
      <c r="E433" s="33"/>
      <c r="F433" s="33"/>
      <c r="G433" s="33"/>
      <c r="H433" s="172" t="s">
        <v>36</v>
      </c>
      <c r="I433" s="33"/>
      <c r="J433" s="33"/>
      <c r="K433" s="33"/>
      <c r="L433" s="33"/>
      <c r="M433" s="33"/>
      <c r="N433" s="191"/>
      <c r="O433" s="200"/>
      <c r="P433" s="33"/>
      <c r="Q433" s="33"/>
      <c r="R433" s="33"/>
    </row>
    <row r="434" spans="1:18" ht="12.75">
      <c r="A434" s="273"/>
      <c r="B434" s="33" t="s">
        <v>78</v>
      </c>
      <c r="C434" s="33"/>
      <c r="D434" s="33"/>
      <c r="E434" s="33"/>
      <c r="F434" s="33"/>
      <c r="G434" s="33"/>
      <c r="H434" s="172" t="s">
        <v>37</v>
      </c>
      <c r="I434" s="33"/>
      <c r="J434" s="33"/>
      <c r="K434" s="33"/>
      <c r="L434" s="33"/>
      <c r="M434" s="33"/>
      <c r="N434" s="191"/>
      <c r="O434" s="200"/>
      <c r="P434" s="33"/>
      <c r="Q434" s="33"/>
      <c r="R434" s="33"/>
    </row>
    <row r="435" spans="1:18" ht="12.75">
      <c r="A435" s="274"/>
      <c r="B435" s="33" t="s">
        <v>78</v>
      </c>
      <c r="C435" s="33"/>
      <c r="D435" s="33"/>
      <c r="E435" s="33"/>
      <c r="F435" s="33"/>
      <c r="G435" s="33"/>
      <c r="H435" s="172" t="s">
        <v>38</v>
      </c>
      <c r="I435" s="33"/>
      <c r="J435" s="33"/>
      <c r="K435" s="33"/>
      <c r="L435" s="33"/>
      <c r="M435" s="33"/>
      <c r="N435" s="191"/>
      <c r="O435" s="200"/>
      <c r="P435" s="33"/>
      <c r="Q435" s="33"/>
      <c r="R435" s="33"/>
    </row>
  </sheetData>
  <autoFilter ref="A1:AA435" xr:uid="{00000000-0009-0000-0000-00001F000000}"/>
  <customSheetViews>
    <customSheetView guid="{EE409CCF-41C7-4BE1-8A6A-F342F255A85B}" filter="1" showAutoFilter="1">
      <pageMargins left="0.7" right="0.7" top="0.75" bottom="0.75" header="0.3" footer="0.3"/>
      <autoFilter ref="A1:AA421" xr:uid="{EB852827-4507-4768-A363-68C27C753E59}"/>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G26" r:id="rId1" xr:uid="{00000000-0004-0000-1F00-000000000000}"/>
    <hyperlink ref="G39" r:id="rId2" xr:uid="{00000000-0004-0000-1F00-000001000000}"/>
    <hyperlink ref="G43" r:id="rId3" xr:uid="{00000000-0004-0000-1F00-000002000000}"/>
    <hyperlink ref="G70" r:id="rId4" xr:uid="{00000000-0004-0000-1F00-000003000000}"/>
    <hyperlink ref="F73" r:id="rId5" xr:uid="{00000000-0004-0000-1F00-000004000000}"/>
    <hyperlink ref="G73" r:id="rId6" xr:uid="{00000000-0004-0000-1F00-000005000000}"/>
    <hyperlink ref="G88" r:id="rId7" xr:uid="{00000000-0004-0000-1F00-000006000000}"/>
    <hyperlink ref="G217" r:id="rId8" xr:uid="{00000000-0004-0000-1F00-000007000000}"/>
    <hyperlink ref="G277" r:id="rId9" xr:uid="{00000000-0004-0000-1F00-000008000000}"/>
    <hyperlink ref="F288" r:id="rId10" xr:uid="{00000000-0004-0000-1F00-000009000000}"/>
    <hyperlink ref="F351" r:id="rId11" xr:uid="{00000000-0004-0000-1F00-00000A000000}"/>
    <hyperlink ref="F384" r:id="rId12" xr:uid="{00000000-0004-0000-1F00-00000B000000}"/>
    <hyperlink ref="F386" r:id="rId13" xr:uid="{00000000-0004-0000-1F00-00000C000000}"/>
  </hyperlinks>
  <pageMargins left="0.7" right="0.7" top="0.75" bottom="0.75" header="0.3" footer="0.3"/>
  <legacyDrawing r:id="rId14"/>
  <extLst>
    <ext xmlns:x14="http://schemas.microsoft.com/office/spreadsheetml/2009/9/main" uri="{CCE6A557-97BC-4b89-ADB6-D9C93CAAB3DF}">
      <x14:dataValidations xmlns:xm="http://schemas.microsoft.com/office/excel/2006/main" count="3">
        <x14:dataValidation type="list" allowBlank="1" showErrorMessage="1" xr:uid="{00000000-0002-0000-1F00-000000000000}">
          <x14:formula1>
            <xm:f>'Служебный лист'!$B$2:$B$1000</xm:f>
          </x14:formula1>
          <xm:sqref>C2:C435</xm:sqref>
        </x14:dataValidation>
        <x14:dataValidation type="list" allowBlank="1" showErrorMessage="1" xr:uid="{00000000-0002-0000-1F00-000001000000}">
          <x14:formula1>
            <xm:f>'Служебный лист'!$A$2:$A$1000</xm:f>
          </x14:formula1>
          <xm:sqref>B2:B435</xm:sqref>
        </x14:dataValidation>
        <x14:dataValidation type="list" allowBlank="1" showErrorMessage="1" xr:uid="{00000000-0002-0000-1F00-000002000000}">
          <x14:formula1>
            <xm:f>'Служебный лист'!$C$2:$C$1000</xm:f>
          </x14:formula1>
          <xm:sqref>D2:D435</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AB435"/>
  <sheetViews>
    <sheetView workbookViewId="0">
      <pane xSplit="9" ySplit="1" topLeftCell="J2" activePane="bottomRight" state="frozen"/>
      <selection pane="topRight" activeCell="J1" sqref="J1"/>
      <selection pane="bottomLeft" activeCell="A2" sqref="A2"/>
      <selection pane="bottomRight" activeCell="J2" sqref="J2"/>
    </sheetView>
  </sheetViews>
  <sheetFormatPr defaultColWidth="12.7109375" defaultRowHeight="15.75" customHeight="1"/>
  <cols>
    <col min="1" max="1" width="13.28515625" customWidth="1"/>
    <col min="2" max="2" width="15.28515625" customWidth="1"/>
    <col min="3" max="3" width="15" customWidth="1"/>
    <col min="4" max="4" width="17.42578125" customWidth="1"/>
    <col min="5" max="6" width="17.7109375" customWidth="1"/>
    <col min="7" max="7" width="32.42578125" customWidth="1"/>
    <col min="8" max="8" width="50.85546875" customWidth="1"/>
    <col min="9" max="9" width="9.85546875" customWidth="1"/>
  </cols>
  <sheetData>
    <row r="1" spans="1:28" ht="25.5">
      <c r="A1" s="153" t="s">
        <v>7</v>
      </c>
      <c r="B1" s="153" t="s">
        <v>8</v>
      </c>
      <c r="C1" s="153" t="s">
        <v>4</v>
      </c>
      <c r="D1" s="153" t="s">
        <v>9</v>
      </c>
      <c r="E1" s="153" t="s">
        <v>2155</v>
      </c>
      <c r="F1" s="153" t="s">
        <v>10</v>
      </c>
      <c r="G1" s="153" t="s">
        <v>11</v>
      </c>
      <c r="H1" s="153" t="s">
        <v>12</v>
      </c>
      <c r="I1" s="153" t="s">
        <v>13</v>
      </c>
      <c r="J1" s="154" t="s">
        <v>328</v>
      </c>
      <c r="K1" s="154" t="s">
        <v>329</v>
      </c>
      <c r="L1" s="154" t="s">
        <v>330</v>
      </c>
      <c r="M1" s="154" t="s">
        <v>331</v>
      </c>
      <c r="N1" s="154" t="s">
        <v>332</v>
      </c>
      <c r="O1" s="154" t="s">
        <v>333</v>
      </c>
      <c r="P1" s="154" t="s">
        <v>334</v>
      </c>
      <c r="Q1" s="154" t="s">
        <v>335</v>
      </c>
      <c r="R1" s="154" t="s">
        <v>336</v>
      </c>
      <c r="S1" s="8"/>
      <c r="T1" s="8"/>
      <c r="U1" s="8"/>
      <c r="V1" s="8"/>
      <c r="W1" s="8"/>
      <c r="X1" s="8"/>
      <c r="Y1" s="8"/>
      <c r="Z1" s="8"/>
      <c r="AA1" s="8"/>
      <c r="AB1" s="8"/>
    </row>
    <row r="2" spans="1:28" ht="12.75">
      <c r="A2" s="272">
        <v>45474</v>
      </c>
      <c r="B2" s="33"/>
      <c r="C2" s="33"/>
      <c r="D2" s="33"/>
      <c r="E2" s="33"/>
      <c r="F2" s="33"/>
      <c r="G2" s="33"/>
      <c r="H2" s="33"/>
      <c r="I2" s="155" t="s">
        <v>17</v>
      </c>
      <c r="J2" s="33"/>
      <c r="K2" s="33"/>
      <c r="L2" s="33"/>
      <c r="M2" s="33"/>
      <c r="N2" s="192"/>
      <c r="O2" s="192"/>
      <c r="P2" s="192"/>
      <c r="Q2" s="84"/>
      <c r="R2" s="33"/>
    </row>
    <row r="3" spans="1:28" ht="12.75">
      <c r="A3" s="273"/>
      <c r="B3" s="33" t="s">
        <v>1271</v>
      </c>
      <c r="C3" s="33"/>
      <c r="D3" s="33"/>
      <c r="E3" s="33"/>
      <c r="F3" s="33"/>
      <c r="G3" s="33"/>
      <c r="H3" s="33"/>
      <c r="I3" s="33" t="s">
        <v>22</v>
      </c>
      <c r="J3" s="33"/>
      <c r="K3" s="33"/>
      <c r="L3" s="33"/>
      <c r="M3" s="33"/>
      <c r="N3" s="192"/>
      <c r="O3" s="192"/>
      <c r="P3" s="192"/>
      <c r="Q3" s="156"/>
      <c r="R3" s="33"/>
    </row>
    <row r="4" spans="1:28" ht="12.75">
      <c r="A4" s="273"/>
      <c r="B4" s="33" t="s">
        <v>1271</v>
      </c>
      <c r="C4" s="33"/>
      <c r="D4" s="33"/>
      <c r="E4" s="33"/>
      <c r="F4" s="33"/>
      <c r="G4" s="33"/>
      <c r="H4" s="33"/>
      <c r="I4" s="33" t="s">
        <v>24</v>
      </c>
      <c r="J4" s="33"/>
      <c r="K4" s="33"/>
      <c r="L4" s="33"/>
      <c r="M4" s="33"/>
      <c r="N4" s="191"/>
      <c r="O4" s="192"/>
      <c r="P4" s="192"/>
      <c r="Q4" s="156"/>
      <c r="R4" s="33"/>
    </row>
    <row r="5" spans="1:28" ht="12.75">
      <c r="A5" s="273"/>
      <c r="B5" s="33" t="s">
        <v>1271</v>
      </c>
      <c r="C5" s="33"/>
      <c r="D5" s="33"/>
      <c r="E5" s="33"/>
      <c r="F5" s="33"/>
      <c r="G5" s="33"/>
      <c r="H5" s="33"/>
      <c r="I5" s="33" t="s">
        <v>25</v>
      </c>
      <c r="J5" s="33"/>
      <c r="K5" s="33"/>
      <c r="L5" s="33"/>
      <c r="M5" s="33"/>
      <c r="N5" s="191"/>
      <c r="O5" s="192"/>
      <c r="P5" s="192"/>
      <c r="Q5" s="156"/>
      <c r="R5" s="33"/>
    </row>
    <row r="6" spans="1:28" ht="12.75">
      <c r="A6" s="273"/>
      <c r="B6" s="33" t="s">
        <v>1271</v>
      </c>
      <c r="C6" s="33"/>
      <c r="D6" s="33"/>
      <c r="E6" s="33"/>
      <c r="F6" s="33"/>
      <c r="G6" s="33"/>
      <c r="H6" s="33"/>
      <c r="I6" s="33" t="s">
        <v>26</v>
      </c>
      <c r="J6" s="33"/>
      <c r="K6" s="33"/>
      <c r="L6" s="33"/>
      <c r="M6" s="33"/>
      <c r="N6" s="191"/>
      <c r="O6" s="192"/>
      <c r="P6" s="195"/>
      <c r="Q6" s="156"/>
      <c r="R6" s="33"/>
    </row>
    <row r="7" spans="1:28" ht="12.75">
      <c r="A7" s="273"/>
      <c r="B7" s="33" t="s">
        <v>1271</v>
      </c>
      <c r="C7" s="33"/>
      <c r="D7" s="33"/>
      <c r="E7" s="33"/>
      <c r="F7" s="33"/>
      <c r="G7" s="33"/>
      <c r="H7" s="33"/>
      <c r="I7" s="33" t="s">
        <v>27</v>
      </c>
      <c r="J7" s="33"/>
      <c r="K7" s="33"/>
      <c r="L7" s="33"/>
      <c r="M7" s="33"/>
      <c r="N7" s="191"/>
      <c r="O7" s="192"/>
      <c r="P7" s="195"/>
      <c r="Q7" s="156"/>
      <c r="R7" s="33"/>
    </row>
    <row r="8" spans="1:28" ht="12.75">
      <c r="A8" s="273"/>
      <c r="B8" s="33" t="s">
        <v>522</v>
      </c>
      <c r="C8" s="33" t="s">
        <v>41</v>
      </c>
      <c r="D8" s="33" t="s">
        <v>19</v>
      </c>
      <c r="E8" s="33" t="s">
        <v>2156</v>
      </c>
      <c r="F8" s="33"/>
      <c r="G8" s="173" t="s">
        <v>2157</v>
      </c>
      <c r="H8" s="33" t="s">
        <v>2158</v>
      </c>
      <c r="I8" s="33" t="s">
        <v>28</v>
      </c>
      <c r="J8" s="33"/>
      <c r="K8" s="33"/>
      <c r="L8" s="33"/>
      <c r="M8" s="33"/>
      <c r="N8" s="195"/>
      <c r="O8" s="192"/>
      <c r="P8" s="191"/>
      <c r="Q8" s="156"/>
      <c r="R8" s="33"/>
    </row>
    <row r="9" spans="1:28" ht="14.25">
      <c r="A9" s="273"/>
      <c r="B9" s="157" t="s">
        <v>522</v>
      </c>
      <c r="C9" s="33"/>
      <c r="D9" s="157"/>
      <c r="E9" s="157"/>
      <c r="F9" s="157"/>
      <c r="G9" s="33"/>
      <c r="H9" s="33"/>
      <c r="I9" s="33" t="s">
        <v>29</v>
      </c>
      <c r="J9" s="33"/>
      <c r="K9" s="33"/>
      <c r="L9" s="33"/>
      <c r="M9" s="33"/>
      <c r="N9" s="195"/>
      <c r="O9" s="192"/>
      <c r="P9" s="191"/>
      <c r="Q9" s="156"/>
      <c r="R9" s="33"/>
    </row>
    <row r="10" spans="1:28" ht="12.75">
      <c r="A10" s="273"/>
      <c r="B10" s="33" t="s">
        <v>522</v>
      </c>
      <c r="C10" s="33" t="s">
        <v>41</v>
      </c>
      <c r="D10" s="33" t="s">
        <v>19</v>
      </c>
      <c r="E10" s="129" t="s">
        <v>2159</v>
      </c>
      <c r="G10" s="33"/>
      <c r="H10" s="119" t="s">
        <v>2076</v>
      </c>
      <c r="I10" s="33" t="s">
        <v>30</v>
      </c>
      <c r="J10" s="33"/>
      <c r="K10" s="33"/>
      <c r="L10" s="33"/>
      <c r="M10" s="33"/>
      <c r="N10" s="195"/>
      <c r="O10" s="192"/>
      <c r="P10" s="191"/>
      <c r="Q10" s="156"/>
      <c r="R10" s="33"/>
    </row>
    <row r="11" spans="1:28" ht="12.75">
      <c r="A11" s="273"/>
      <c r="B11" s="33" t="s">
        <v>522</v>
      </c>
      <c r="C11" s="33"/>
      <c r="D11" s="33"/>
      <c r="E11" s="33"/>
      <c r="F11" s="33"/>
      <c r="G11" s="33"/>
      <c r="H11" s="33"/>
      <c r="I11" s="158" t="s">
        <v>34</v>
      </c>
      <c r="J11" s="33"/>
      <c r="K11" s="33"/>
      <c r="L11" s="33"/>
      <c r="M11" s="33"/>
      <c r="N11" s="195"/>
      <c r="O11" s="192"/>
      <c r="P11" s="191"/>
      <c r="Q11" s="156"/>
      <c r="R11" s="33"/>
    </row>
    <row r="12" spans="1:28" ht="12.75">
      <c r="A12" s="273"/>
      <c r="B12" s="33" t="s">
        <v>522</v>
      </c>
      <c r="C12" s="33"/>
      <c r="D12" s="33"/>
      <c r="E12" s="33"/>
      <c r="F12" s="33"/>
      <c r="G12" s="33"/>
      <c r="H12" s="33"/>
      <c r="I12" s="159" t="s">
        <v>35</v>
      </c>
      <c r="J12" s="33"/>
      <c r="K12" s="33"/>
      <c r="L12" s="33"/>
      <c r="M12" s="33"/>
      <c r="N12" s="192"/>
      <c r="O12" s="192"/>
      <c r="P12" s="191"/>
      <c r="Q12" s="156"/>
      <c r="R12" s="33"/>
    </row>
    <row r="13" spans="1:28" ht="12.75">
      <c r="A13" s="273"/>
      <c r="B13" s="33" t="s">
        <v>522</v>
      </c>
      <c r="C13" s="33"/>
      <c r="D13" s="33"/>
      <c r="E13" s="33"/>
      <c r="F13" s="33"/>
      <c r="G13" s="33"/>
      <c r="H13" s="33"/>
      <c r="I13" s="159" t="s">
        <v>36</v>
      </c>
      <c r="J13" s="33"/>
      <c r="K13" s="33"/>
      <c r="L13" s="33"/>
      <c r="M13" s="33"/>
      <c r="N13" s="192"/>
      <c r="O13" s="192"/>
      <c r="P13" s="191"/>
      <c r="Q13" s="156"/>
      <c r="R13" s="33"/>
    </row>
    <row r="14" spans="1:28" ht="12.75">
      <c r="A14" s="273"/>
      <c r="B14" s="33" t="s">
        <v>78</v>
      </c>
      <c r="C14" s="33"/>
      <c r="D14" s="33"/>
      <c r="E14" s="33"/>
      <c r="F14" s="33"/>
      <c r="G14" s="33"/>
      <c r="H14" s="33"/>
      <c r="I14" s="159" t="s">
        <v>37</v>
      </c>
      <c r="J14" s="33"/>
      <c r="K14" s="33"/>
      <c r="L14" s="33"/>
      <c r="M14" s="33"/>
      <c r="N14" s="192"/>
      <c r="O14" s="191"/>
      <c r="P14" s="191"/>
      <c r="Q14" s="156"/>
      <c r="R14" s="33"/>
    </row>
    <row r="15" spans="1:28" ht="12.75">
      <c r="A15" s="274"/>
      <c r="B15" s="33" t="s">
        <v>78</v>
      </c>
      <c r="C15" s="33"/>
      <c r="D15" s="33"/>
      <c r="E15" s="33"/>
      <c r="F15" s="33"/>
      <c r="G15" s="33"/>
      <c r="H15" s="33"/>
      <c r="I15" s="159" t="s">
        <v>38</v>
      </c>
      <c r="J15" s="33"/>
      <c r="K15" s="33"/>
      <c r="L15" s="33"/>
      <c r="M15" s="33"/>
      <c r="N15" s="192"/>
      <c r="O15" s="191"/>
      <c r="P15" s="191"/>
      <c r="Q15" s="156"/>
      <c r="R15" s="33"/>
    </row>
    <row r="16" spans="1:28" ht="12.75">
      <c r="A16" s="272">
        <v>45475</v>
      </c>
      <c r="B16" s="33" t="s">
        <v>1774</v>
      </c>
      <c r="C16" s="33"/>
      <c r="D16" s="33"/>
      <c r="E16" s="33"/>
      <c r="F16" s="33"/>
      <c r="G16" s="33"/>
      <c r="H16" s="33"/>
      <c r="I16" s="155" t="s">
        <v>17</v>
      </c>
      <c r="J16" s="33"/>
      <c r="K16" s="33"/>
      <c r="L16" s="33"/>
      <c r="M16" s="33"/>
      <c r="N16" s="192"/>
      <c r="O16" s="192"/>
      <c r="P16" s="192"/>
      <c r="Q16" s="156"/>
      <c r="R16" s="33"/>
    </row>
    <row r="17" spans="1:28" ht="12.75">
      <c r="A17" s="273"/>
      <c r="B17" s="33" t="s">
        <v>1774</v>
      </c>
      <c r="C17" s="33"/>
      <c r="D17" s="33"/>
      <c r="E17" s="33"/>
      <c r="F17" s="33"/>
      <c r="G17" s="33"/>
      <c r="H17" s="33"/>
      <c r="I17" s="33" t="s">
        <v>22</v>
      </c>
      <c r="J17" s="33"/>
      <c r="K17" s="33"/>
      <c r="L17" s="33"/>
      <c r="M17" s="33"/>
      <c r="N17" s="192"/>
      <c r="O17" s="192"/>
      <c r="P17" s="192"/>
      <c r="Q17" s="156"/>
      <c r="R17" s="33"/>
    </row>
    <row r="18" spans="1:28" ht="19.5" customHeight="1">
      <c r="A18" s="273"/>
      <c r="B18" s="33" t="s">
        <v>1271</v>
      </c>
      <c r="C18" s="33"/>
      <c r="D18" s="33"/>
      <c r="E18" s="33"/>
      <c r="F18" s="33"/>
      <c r="G18" s="33"/>
      <c r="H18" s="33"/>
      <c r="I18" s="33" t="s">
        <v>24</v>
      </c>
      <c r="J18" s="33"/>
      <c r="K18" s="33"/>
      <c r="L18" s="33"/>
      <c r="M18" s="33"/>
      <c r="N18" s="191"/>
      <c r="O18" s="192"/>
      <c r="P18" s="192"/>
      <c r="Q18" s="156"/>
      <c r="R18" s="33"/>
    </row>
    <row r="19" spans="1:28" ht="12.75">
      <c r="A19" s="273"/>
      <c r="B19" s="33" t="s">
        <v>1271</v>
      </c>
      <c r="C19" s="33"/>
      <c r="D19" s="33"/>
      <c r="E19" s="33"/>
      <c r="F19" s="33"/>
      <c r="G19" s="33"/>
      <c r="H19" s="33"/>
      <c r="I19" s="33" t="s">
        <v>25</v>
      </c>
      <c r="J19" s="33"/>
      <c r="K19" s="33"/>
      <c r="L19" s="33"/>
      <c r="M19" s="33"/>
      <c r="N19" s="191"/>
      <c r="O19" s="192"/>
      <c r="P19" s="192"/>
      <c r="Q19" s="156"/>
      <c r="R19" s="33"/>
    </row>
    <row r="20" spans="1:28" ht="12.75">
      <c r="A20" s="273"/>
      <c r="B20" s="33" t="s">
        <v>1271</v>
      </c>
      <c r="C20" s="33"/>
      <c r="D20" s="33"/>
      <c r="E20" s="33"/>
      <c r="F20" s="33"/>
      <c r="G20" s="33"/>
      <c r="H20" s="33"/>
      <c r="I20" s="33" t="s">
        <v>26</v>
      </c>
      <c r="J20" s="33"/>
      <c r="K20" s="33"/>
      <c r="L20" s="33"/>
      <c r="M20" s="33"/>
      <c r="N20" s="191"/>
      <c r="O20" s="192"/>
      <c r="P20" s="195"/>
      <c r="Q20" s="156"/>
      <c r="R20" s="33"/>
    </row>
    <row r="21" spans="1:28" ht="12.75">
      <c r="A21" s="273"/>
      <c r="B21" s="33" t="s">
        <v>1271</v>
      </c>
      <c r="C21" s="33"/>
      <c r="D21" s="33"/>
      <c r="H21" s="33"/>
      <c r="I21" s="33" t="s">
        <v>27</v>
      </c>
      <c r="J21" s="33"/>
      <c r="K21" s="33"/>
      <c r="L21" s="33"/>
      <c r="M21" s="33"/>
      <c r="N21" s="191"/>
      <c r="O21" s="192"/>
      <c r="P21" s="195"/>
      <c r="Q21" s="156"/>
      <c r="R21" s="33"/>
    </row>
    <row r="22" spans="1:28" ht="12.75">
      <c r="A22" s="273"/>
      <c r="B22" s="33" t="s">
        <v>522</v>
      </c>
      <c r="C22" s="33"/>
      <c r="D22" s="33"/>
      <c r="E22" s="33"/>
      <c r="F22" s="33"/>
      <c r="G22" s="33"/>
      <c r="H22" s="33"/>
      <c r="I22" s="33" t="s">
        <v>28</v>
      </c>
      <c r="J22" s="33"/>
      <c r="K22" s="33"/>
      <c r="L22" s="33"/>
      <c r="M22" s="33"/>
      <c r="N22" s="195"/>
      <c r="O22" s="192"/>
      <c r="P22" s="191"/>
      <c r="Q22" s="156"/>
      <c r="R22" s="33"/>
    </row>
    <row r="23" spans="1:28" ht="12.75">
      <c r="A23" s="273"/>
      <c r="B23" s="33" t="s">
        <v>522</v>
      </c>
      <c r="C23" s="33"/>
      <c r="D23" s="33"/>
      <c r="E23" s="33"/>
      <c r="F23" s="33"/>
      <c r="G23" s="33"/>
      <c r="H23" s="33"/>
      <c r="I23" s="33" t="s">
        <v>29</v>
      </c>
      <c r="J23" s="33"/>
      <c r="K23" s="33"/>
      <c r="L23" s="33"/>
      <c r="M23" s="33"/>
      <c r="N23" s="195"/>
      <c r="O23" s="192"/>
      <c r="P23" s="191"/>
      <c r="Q23" s="156"/>
      <c r="R23" s="33"/>
    </row>
    <row r="24" spans="1:28" ht="12.75">
      <c r="A24" s="273"/>
      <c r="B24" s="33" t="s">
        <v>522</v>
      </c>
      <c r="C24" s="33" t="s">
        <v>41</v>
      </c>
      <c r="D24" s="33" t="s">
        <v>19</v>
      </c>
      <c r="E24" s="33" t="s">
        <v>2156</v>
      </c>
      <c r="F24" s="33"/>
      <c r="G24" s="160" t="s">
        <v>2160</v>
      </c>
      <c r="H24" s="33" t="s">
        <v>2161</v>
      </c>
      <c r="I24" s="33" t="s">
        <v>30</v>
      </c>
      <c r="J24" s="33"/>
      <c r="K24" s="33"/>
      <c r="L24" s="33"/>
      <c r="M24" s="33"/>
      <c r="N24" s="195"/>
      <c r="O24" s="192"/>
      <c r="P24" s="191"/>
      <c r="Q24" s="156"/>
      <c r="R24" s="33"/>
    </row>
    <row r="25" spans="1:28" ht="12.75">
      <c r="A25" s="273"/>
      <c r="B25" s="33" t="s">
        <v>522</v>
      </c>
      <c r="C25" s="33"/>
      <c r="D25" s="33"/>
      <c r="E25" s="33"/>
      <c r="F25" s="33"/>
      <c r="G25" s="33"/>
      <c r="H25" s="33"/>
      <c r="I25" s="158" t="s">
        <v>34</v>
      </c>
      <c r="J25" s="33"/>
      <c r="K25" s="33"/>
      <c r="L25" s="33"/>
      <c r="M25" s="33"/>
      <c r="N25" s="195"/>
      <c r="O25" s="192"/>
      <c r="P25" s="191"/>
      <c r="Q25" s="156"/>
      <c r="R25" s="33"/>
    </row>
    <row r="26" spans="1:28" ht="12.75">
      <c r="A26" s="273"/>
      <c r="B26" s="33" t="s">
        <v>522</v>
      </c>
      <c r="C26" s="33"/>
      <c r="D26" s="33"/>
      <c r="E26" s="33"/>
      <c r="F26" s="33"/>
      <c r="G26" s="33"/>
      <c r="H26" s="33"/>
      <c r="I26" s="159" t="s">
        <v>35</v>
      </c>
      <c r="J26" s="33"/>
      <c r="K26" s="33"/>
      <c r="L26" s="33"/>
      <c r="M26" s="33"/>
      <c r="N26" s="192"/>
      <c r="O26" s="192"/>
      <c r="P26" s="191"/>
      <c r="Q26" s="156"/>
      <c r="R26" s="33"/>
      <c r="U26" s="201"/>
      <c r="V26" s="201"/>
      <c r="W26" s="201"/>
      <c r="X26" s="201"/>
      <c r="Y26" s="201"/>
      <c r="Z26" s="201"/>
      <c r="AA26" s="201"/>
      <c r="AB26" s="201"/>
    </row>
    <row r="27" spans="1:28" ht="12.75">
      <c r="A27" s="273"/>
      <c r="B27" s="33" t="s">
        <v>522</v>
      </c>
      <c r="C27" s="33"/>
      <c r="D27" s="33"/>
      <c r="E27" s="33"/>
      <c r="F27" s="33"/>
      <c r="G27" s="33"/>
      <c r="H27" s="33"/>
      <c r="I27" s="159" t="s">
        <v>36</v>
      </c>
      <c r="J27" s="33"/>
      <c r="K27" s="33"/>
      <c r="L27" s="33"/>
      <c r="M27" s="33"/>
      <c r="N27" s="192"/>
      <c r="O27" s="192"/>
      <c r="P27" s="191"/>
      <c r="Q27" s="156"/>
      <c r="R27" s="33"/>
    </row>
    <row r="28" spans="1:28" ht="12.75">
      <c r="A28" s="273"/>
      <c r="B28" s="33" t="s">
        <v>78</v>
      </c>
      <c r="C28" s="33"/>
      <c r="D28" s="33"/>
      <c r="E28" s="33"/>
      <c r="F28" s="33"/>
      <c r="G28" s="33"/>
      <c r="H28" s="33"/>
      <c r="I28" s="159" t="s">
        <v>37</v>
      </c>
      <c r="J28" s="33"/>
      <c r="K28" s="33"/>
      <c r="L28" s="33"/>
      <c r="M28" s="33"/>
      <c r="N28" s="192"/>
      <c r="O28" s="195"/>
      <c r="P28" s="191"/>
      <c r="Q28" s="156"/>
      <c r="R28" s="33"/>
    </row>
    <row r="29" spans="1:28" ht="12.75">
      <c r="A29" s="274"/>
      <c r="B29" s="76" t="s">
        <v>78</v>
      </c>
      <c r="C29" s="76"/>
      <c r="D29" s="76"/>
      <c r="E29" s="33"/>
      <c r="F29" s="33"/>
      <c r="G29" s="33"/>
      <c r="H29" s="33"/>
      <c r="I29" s="161" t="s">
        <v>38</v>
      </c>
      <c r="J29" s="33"/>
      <c r="K29" s="33"/>
      <c r="L29" s="33"/>
      <c r="M29" s="33"/>
      <c r="N29" s="192"/>
      <c r="O29" s="195"/>
      <c r="P29" s="191"/>
      <c r="Q29" s="156"/>
      <c r="R29" s="33"/>
    </row>
    <row r="30" spans="1:28" ht="14.25">
      <c r="A30" s="272">
        <v>45476</v>
      </c>
      <c r="B30" s="157" t="s">
        <v>78</v>
      </c>
      <c r="C30" s="33"/>
      <c r="D30" s="33"/>
      <c r="E30" s="33"/>
      <c r="F30" s="33"/>
      <c r="G30" s="33"/>
      <c r="H30" s="33"/>
      <c r="I30" s="155" t="s">
        <v>17</v>
      </c>
      <c r="J30" s="33"/>
      <c r="K30" s="33"/>
      <c r="L30" s="33"/>
      <c r="M30" s="33"/>
      <c r="N30" s="192"/>
      <c r="O30" s="184"/>
      <c r="P30" s="192"/>
      <c r="Q30" s="156"/>
      <c r="R30" s="33"/>
    </row>
    <row r="31" spans="1:28" ht="12.75">
      <c r="A31" s="273"/>
      <c r="B31" s="33" t="s">
        <v>78</v>
      </c>
      <c r="C31" s="33"/>
      <c r="D31" s="33"/>
      <c r="E31" s="33"/>
      <c r="F31" s="33"/>
      <c r="G31" s="33"/>
      <c r="H31" s="33"/>
      <c r="I31" s="33" t="s">
        <v>22</v>
      </c>
      <c r="J31" s="33"/>
      <c r="K31" s="33"/>
      <c r="L31" s="33"/>
      <c r="M31" s="33"/>
      <c r="N31" s="192"/>
      <c r="O31" s="191"/>
      <c r="P31" s="192"/>
      <c r="Q31" s="156"/>
      <c r="R31" s="33"/>
    </row>
    <row r="32" spans="1:28" ht="12.75">
      <c r="A32" s="273"/>
      <c r="B32" s="33" t="s">
        <v>78</v>
      </c>
      <c r="C32" s="33"/>
      <c r="D32" s="33"/>
      <c r="E32" s="33"/>
      <c r="F32" s="33"/>
      <c r="G32" s="33"/>
      <c r="H32" s="33"/>
      <c r="I32" s="33" t="s">
        <v>24</v>
      </c>
      <c r="J32" s="33"/>
      <c r="K32" s="33"/>
      <c r="L32" s="33"/>
      <c r="M32" s="33"/>
      <c r="N32" s="191"/>
      <c r="O32" s="191"/>
      <c r="P32" s="192"/>
      <c r="Q32" s="156"/>
      <c r="R32" s="33"/>
    </row>
    <row r="33" spans="1:18" ht="12.75">
      <c r="A33" s="273"/>
      <c r="B33" s="33" t="s">
        <v>78</v>
      </c>
      <c r="C33" s="33"/>
      <c r="D33" s="33"/>
      <c r="E33" s="33"/>
      <c r="F33" s="33"/>
      <c r="G33" s="33"/>
      <c r="H33" s="33"/>
      <c r="I33" s="33" t="s">
        <v>25</v>
      </c>
      <c r="J33" s="33"/>
      <c r="K33" s="33"/>
      <c r="L33" s="33"/>
      <c r="M33" s="33"/>
      <c r="N33" s="191"/>
      <c r="O33" s="191"/>
      <c r="P33" s="192"/>
      <c r="Q33" s="156"/>
      <c r="R33" s="33"/>
    </row>
    <row r="34" spans="1:18" ht="12.75">
      <c r="A34" s="273"/>
      <c r="B34" s="33" t="s">
        <v>522</v>
      </c>
      <c r="C34" s="33"/>
      <c r="D34" s="33"/>
      <c r="E34" s="33"/>
      <c r="F34" s="33"/>
      <c r="G34" s="33"/>
      <c r="H34" s="33"/>
      <c r="I34" s="33" t="s">
        <v>26</v>
      </c>
      <c r="J34" s="33"/>
      <c r="K34" s="33"/>
      <c r="L34" s="33"/>
      <c r="M34" s="33"/>
      <c r="N34" s="191"/>
      <c r="O34" s="191"/>
      <c r="P34" s="195"/>
      <c r="Q34" s="156"/>
      <c r="R34" s="33"/>
    </row>
    <row r="35" spans="1:18" ht="12.75">
      <c r="A35" s="273"/>
      <c r="B35" s="33" t="s">
        <v>522</v>
      </c>
      <c r="C35" s="33"/>
      <c r="D35" s="33"/>
      <c r="E35" s="33"/>
      <c r="F35" s="33"/>
      <c r="G35" s="33"/>
      <c r="H35" s="33"/>
      <c r="I35" s="33" t="s">
        <v>27</v>
      </c>
      <c r="J35" s="33"/>
      <c r="K35" s="33"/>
      <c r="L35" s="33"/>
      <c r="M35" s="33"/>
      <c r="N35" s="191"/>
      <c r="O35" s="191"/>
      <c r="P35" s="195"/>
      <c r="Q35" s="156"/>
      <c r="R35" s="33"/>
    </row>
    <row r="36" spans="1:18" ht="12.75">
      <c r="A36" s="273"/>
      <c r="B36" s="33" t="s">
        <v>522</v>
      </c>
      <c r="C36" s="33"/>
      <c r="D36" s="33"/>
      <c r="E36" s="33"/>
      <c r="F36" s="33"/>
      <c r="G36" s="33"/>
      <c r="H36" s="33"/>
      <c r="I36" s="33" t="s">
        <v>28</v>
      </c>
      <c r="J36" s="33"/>
      <c r="K36" s="33"/>
      <c r="L36" s="33"/>
      <c r="M36" s="33"/>
      <c r="N36" s="195"/>
      <c r="O36" s="191"/>
      <c r="P36" s="191"/>
      <c r="Q36" s="156"/>
      <c r="R36" s="33"/>
    </row>
    <row r="37" spans="1:18" ht="12.75">
      <c r="A37" s="273"/>
      <c r="B37" s="33" t="s">
        <v>522</v>
      </c>
      <c r="C37" s="33"/>
      <c r="D37" s="33"/>
      <c r="E37" s="33"/>
      <c r="F37" s="33"/>
      <c r="G37" s="33"/>
      <c r="H37" s="33"/>
      <c r="I37" s="33" t="s">
        <v>29</v>
      </c>
      <c r="J37" s="33"/>
      <c r="K37" s="33"/>
      <c r="L37" s="33"/>
      <c r="M37" s="33"/>
      <c r="N37" s="195"/>
      <c r="O37" s="191"/>
      <c r="P37" s="191"/>
      <c r="Q37" s="156"/>
      <c r="R37" s="33"/>
    </row>
    <row r="38" spans="1:18" ht="12.75">
      <c r="A38" s="273"/>
      <c r="B38" s="33" t="s">
        <v>522</v>
      </c>
      <c r="C38" s="33"/>
      <c r="D38" s="33"/>
      <c r="E38" s="33"/>
      <c r="F38" s="33"/>
      <c r="G38" s="33"/>
      <c r="H38" s="33"/>
      <c r="I38" s="33" t="s">
        <v>30</v>
      </c>
      <c r="J38" s="33"/>
      <c r="K38" s="33"/>
      <c r="L38" s="33"/>
      <c r="M38" s="33"/>
      <c r="N38" s="195"/>
      <c r="O38" s="191"/>
      <c r="P38" s="191"/>
      <c r="Q38" s="156"/>
      <c r="R38" s="33"/>
    </row>
    <row r="39" spans="1:18" ht="12.75">
      <c r="A39" s="273"/>
      <c r="B39" s="33" t="s">
        <v>78</v>
      </c>
      <c r="C39" s="33"/>
      <c r="D39" s="33"/>
      <c r="E39" s="33"/>
      <c r="F39" s="33"/>
      <c r="G39" s="33"/>
      <c r="H39" s="33"/>
      <c r="I39" s="158" t="s">
        <v>34</v>
      </c>
      <c r="J39" s="33"/>
      <c r="K39" s="33"/>
      <c r="L39" s="33"/>
      <c r="M39" s="33"/>
      <c r="N39" s="195"/>
      <c r="O39" s="191"/>
      <c r="P39" s="191"/>
      <c r="Q39" s="84"/>
      <c r="R39" s="33"/>
    </row>
    <row r="40" spans="1:18" ht="12.75">
      <c r="A40" s="273"/>
      <c r="B40" s="33" t="s">
        <v>78</v>
      </c>
      <c r="C40" s="33"/>
      <c r="D40" s="33"/>
      <c r="E40" s="33"/>
      <c r="F40" s="33"/>
      <c r="G40" s="33"/>
      <c r="H40" s="33"/>
      <c r="I40" s="159" t="s">
        <v>35</v>
      </c>
      <c r="J40" s="33"/>
      <c r="K40" s="33"/>
      <c r="L40" s="33"/>
      <c r="M40" s="33"/>
      <c r="N40" s="192"/>
      <c r="O40" s="191"/>
      <c r="P40" s="191"/>
      <c r="Q40" s="156"/>
      <c r="R40" s="33"/>
    </row>
    <row r="41" spans="1:18" ht="12.75">
      <c r="A41" s="273"/>
      <c r="B41" s="33" t="s">
        <v>78</v>
      </c>
      <c r="C41" s="33"/>
      <c r="D41" s="33"/>
      <c r="E41" s="33"/>
      <c r="F41" s="33"/>
      <c r="G41" s="33"/>
      <c r="H41" s="33"/>
      <c r="I41" s="159" t="s">
        <v>36</v>
      </c>
      <c r="J41" s="33"/>
      <c r="K41" s="33"/>
      <c r="L41" s="33"/>
      <c r="M41" s="33"/>
      <c r="N41" s="192"/>
      <c r="O41" s="191"/>
      <c r="P41" s="191"/>
      <c r="Q41" s="156"/>
      <c r="R41" s="33"/>
    </row>
    <row r="42" spans="1:18" ht="12.75">
      <c r="A42" s="273"/>
      <c r="B42" s="33" t="s">
        <v>78</v>
      </c>
      <c r="C42" s="33"/>
      <c r="D42" s="33"/>
      <c r="E42" s="33"/>
      <c r="F42" s="33"/>
      <c r="G42" s="33"/>
      <c r="H42" s="33"/>
      <c r="I42" s="159" t="s">
        <v>37</v>
      </c>
      <c r="J42" s="33"/>
      <c r="K42" s="33"/>
      <c r="L42" s="33"/>
      <c r="M42" s="33"/>
      <c r="N42" s="192"/>
      <c r="O42" s="191"/>
      <c r="P42" s="191"/>
      <c r="Q42" s="156"/>
      <c r="R42" s="33"/>
    </row>
    <row r="43" spans="1:18" ht="12.75">
      <c r="A43" s="274"/>
      <c r="B43" s="33" t="s">
        <v>78</v>
      </c>
      <c r="C43" s="33"/>
      <c r="D43" s="33"/>
      <c r="E43" s="33"/>
      <c r="F43" s="33"/>
      <c r="G43" s="33"/>
      <c r="H43" s="33"/>
      <c r="I43" s="159" t="s">
        <v>38</v>
      </c>
      <c r="J43" s="33"/>
      <c r="K43" s="33"/>
      <c r="L43" s="33"/>
      <c r="M43" s="33"/>
      <c r="N43" s="192"/>
      <c r="O43" s="191"/>
      <c r="P43" s="191"/>
      <c r="Q43" s="156"/>
      <c r="R43" s="33"/>
    </row>
    <row r="44" spans="1:18" ht="14.25">
      <c r="A44" s="272">
        <v>45477</v>
      </c>
      <c r="B44" s="157" t="s">
        <v>78</v>
      </c>
      <c r="C44" s="33"/>
      <c r="D44" s="33"/>
      <c r="E44" s="33"/>
      <c r="F44" s="33"/>
      <c r="G44" s="33"/>
      <c r="H44" s="33"/>
      <c r="I44" s="155" t="s">
        <v>17</v>
      </c>
      <c r="J44" s="33"/>
      <c r="K44" s="33"/>
      <c r="L44" s="33"/>
      <c r="M44" s="33"/>
      <c r="N44" s="192"/>
      <c r="O44" s="191"/>
      <c r="P44" s="192"/>
      <c r="Q44" s="156"/>
      <c r="R44" s="33"/>
    </row>
    <row r="45" spans="1:18" ht="14.25">
      <c r="A45" s="273"/>
      <c r="B45" s="157" t="s">
        <v>78</v>
      </c>
      <c r="C45" s="157"/>
      <c r="D45" s="157"/>
      <c r="E45" s="157"/>
      <c r="F45" s="157"/>
      <c r="G45" s="157"/>
      <c r="H45" s="157"/>
      <c r="I45" s="33" t="s">
        <v>22</v>
      </c>
      <c r="J45" s="33"/>
      <c r="K45" s="33"/>
      <c r="L45" s="33"/>
      <c r="M45" s="33"/>
      <c r="N45" s="192"/>
      <c r="O45" s="191"/>
      <c r="P45" s="192"/>
      <c r="Q45" s="156"/>
      <c r="R45" s="33"/>
    </row>
    <row r="46" spans="1:18" ht="17.25" customHeight="1">
      <c r="A46" s="273"/>
      <c r="B46" s="157" t="s">
        <v>78</v>
      </c>
      <c r="C46" s="33" t="s">
        <v>41</v>
      </c>
      <c r="D46" s="33" t="s">
        <v>19</v>
      </c>
      <c r="E46" s="33" t="s">
        <v>2162</v>
      </c>
      <c r="F46" s="33"/>
      <c r="G46" s="33"/>
      <c r="H46" s="33" t="s">
        <v>2163</v>
      </c>
      <c r="I46" s="33" t="s">
        <v>24</v>
      </c>
      <c r="J46" s="33"/>
      <c r="K46" s="33"/>
      <c r="L46" s="33"/>
      <c r="M46" s="33"/>
      <c r="N46" s="191"/>
      <c r="O46" s="191"/>
      <c r="P46" s="192"/>
      <c r="Q46" s="156"/>
      <c r="R46" s="33"/>
    </row>
    <row r="47" spans="1:18" ht="14.25">
      <c r="A47" s="273"/>
      <c r="B47" s="157" t="s">
        <v>78</v>
      </c>
      <c r="C47" s="33" t="s">
        <v>41</v>
      </c>
      <c r="D47" s="33" t="s">
        <v>19</v>
      </c>
      <c r="E47" s="129" t="s">
        <v>2159</v>
      </c>
      <c r="F47" s="33"/>
      <c r="G47" s="33"/>
      <c r="H47" s="33" t="s">
        <v>2164</v>
      </c>
      <c r="I47" s="33" t="s">
        <v>25</v>
      </c>
      <c r="J47" s="33"/>
      <c r="K47" s="33"/>
      <c r="L47" s="33"/>
      <c r="M47" s="33"/>
      <c r="N47" s="191"/>
      <c r="O47" s="191"/>
      <c r="P47" s="192"/>
      <c r="Q47" s="84"/>
      <c r="R47" s="33"/>
    </row>
    <row r="48" spans="1:18" ht="12.75">
      <c r="A48" s="273"/>
      <c r="B48" s="33" t="s">
        <v>78</v>
      </c>
      <c r="C48" s="33"/>
      <c r="D48" s="33"/>
      <c r="E48" s="33"/>
      <c r="F48" s="33"/>
      <c r="G48" s="33"/>
      <c r="H48" s="33"/>
      <c r="I48" s="33" t="s">
        <v>26</v>
      </c>
      <c r="J48" s="33"/>
      <c r="K48" s="33"/>
      <c r="L48" s="33"/>
      <c r="M48" s="33"/>
      <c r="N48" s="191"/>
      <c r="O48" s="191"/>
      <c r="P48" s="195"/>
      <c r="Q48" s="156"/>
      <c r="R48" s="33"/>
    </row>
    <row r="49" spans="1:18" ht="16.5" customHeight="1">
      <c r="A49" s="273"/>
      <c r="B49" s="33" t="s">
        <v>78</v>
      </c>
      <c r="C49" s="33"/>
      <c r="D49" s="157"/>
      <c r="E49" s="135"/>
      <c r="F49" s="135"/>
      <c r="G49" s="129"/>
      <c r="H49" s="33"/>
      <c r="I49" s="33" t="s">
        <v>27</v>
      </c>
      <c r="J49" s="33"/>
      <c r="K49" s="33"/>
      <c r="L49" s="33"/>
      <c r="M49" s="33"/>
      <c r="N49" s="191"/>
      <c r="O49" s="191"/>
      <c r="P49" s="195"/>
      <c r="Q49" s="156"/>
      <c r="R49" s="33"/>
    </row>
    <row r="50" spans="1:18" ht="12.75">
      <c r="A50" s="273"/>
      <c r="B50" s="33" t="s">
        <v>522</v>
      </c>
      <c r="C50" s="33"/>
      <c r="D50" s="33"/>
      <c r="E50" s="33"/>
      <c r="F50" s="33"/>
      <c r="G50" s="33"/>
      <c r="H50" s="33"/>
      <c r="I50" s="33" t="s">
        <v>28</v>
      </c>
      <c r="J50" s="33"/>
      <c r="K50" s="33"/>
      <c r="L50" s="33"/>
      <c r="M50" s="33"/>
      <c r="N50" s="195"/>
      <c r="O50" s="191"/>
      <c r="P50" s="191"/>
      <c r="Q50" s="156"/>
      <c r="R50" s="33"/>
    </row>
    <row r="51" spans="1:18" ht="12.75">
      <c r="A51" s="273"/>
      <c r="B51" s="33" t="s">
        <v>522</v>
      </c>
      <c r="C51" s="33"/>
      <c r="D51" s="33"/>
      <c r="E51" s="33"/>
      <c r="F51" s="33"/>
      <c r="G51" s="33"/>
      <c r="H51" s="33"/>
      <c r="I51" s="33" t="s">
        <v>29</v>
      </c>
      <c r="J51" s="33"/>
      <c r="K51" s="33"/>
      <c r="L51" s="33"/>
      <c r="M51" s="33"/>
      <c r="N51" s="195"/>
      <c r="O51" s="191"/>
      <c r="P51" s="191"/>
      <c r="Q51" s="156"/>
      <c r="R51" s="33"/>
    </row>
    <row r="52" spans="1:18" ht="12.75">
      <c r="A52" s="273"/>
      <c r="B52" s="33" t="s">
        <v>522</v>
      </c>
      <c r="C52" s="33"/>
      <c r="D52" s="33"/>
      <c r="E52" s="33"/>
      <c r="F52" s="33"/>
      <c r="G52" s="33"/>
      <c r="H52" s="33"/>
      <c r="I52" s="33" t="s">
        <v>30</v>
      </c>
      <c r="J52" s="33"/>
      <c r="K52" s="33"/>
      <c r="L52" s="33"/>
      <c r="M52" s="33"/>
      <c r="N52" s="195"/>
      <c r="O52" s="191"/>
      <c r="P52" s="191"/>
      <c r="Q52" s="156"/>
      <c r="R52" s="33"/>
    </row>
    <row r="53" spans="1:18" ht="12.75">
      <c r="A53" s="273"/>
      <c r="B53" s="33" t="s">
        <v>522</v>
      </c>
      <c r="C53" s="33"/>
      <c r="D53" s="33"/>
      <c r="E53" s="33"/>
      <c r="F53" s="33"/>
      <c r="G53" s="33"/>
      <c r="H53" s="33"/>
      <c r="I53" s="158" t="s">
        <v>34</v>
      </c>
      <c r="J53" s="33"/>
      <c r="K53" s="33"/>
      <c r="L53" s="33"/>
      <c r="M53" s="33"/>
      <c r="N53" s="195"/>
      <c r="O53" s="191"/>
      <c r="P53" s="191"/>
      <c r="Q53" s="156"/>
      <c r="R53" s="33"/>
    </row>
    <row r="54" spans="1:18" ht="12.75">
      <c r="A54" s="273"/>
      <c r="B54" s="33" t="s">
        <v>522</v>
      </c>
      <c r="C54" s="33"/>
      <c r="D54" s="33"/>
      <c r="E54" s="33"/>
      <c r="F54" s="33"/>
      <c r="G54" s="33"/>
      <c r="H54" s="33"/>
      <c r="I54" s="159" t="s">
        <v>35</v>
      </c>
      <c r="J54" s="33"/>
      <c r="K54" s="33"/>
      <c r="L54" s="33"/>
      <c r="M54" s="33"/>
      <c r="N54" s="192"/>
      <c r="O54" s="191"/>
      <c r="P54" s="191"/>
      <c r="Q54" s="84"/>
      <c r="R54" s="33"/>
    </row>
    <row r="55" spans="1:18" ht="12.75">
      <c r="A55" s="273"/>
      <c r="B55" s="33" t="s">
        <v>78</v>
      </c>
      <c r="C55" s="33"/>
      <c r="D55" s="33"/>
      <c r="E55" s="33"/>
      <c r="F55" s="33"/>
      <c r="G55" s="33"/>
      <c r="H55" s="33"/>
      <c r="I55" s="159" t="s">
        <v>36</v>
      </c>
      <c r="J55" s="33"/>
      <c r="K55" s="33"/>
      <c r="L55" s="33"/>
      <c r="M55" s="33"/>
      <c r="N55" s="192"/>
      <c r="O55" s="191"/>
      <c r="P55" s="191"/>
      <c r="Q55" s="156"/>
      <c r="R55" s="33"/>
    </row>
    <row r="56" spans="1:18" ht="12.75">
      <c r="A56" s="273"/>
      <c r="B56" s="33" t="s">
        <v>78</v>
      </c>
      <c r="C56" s="33"/>
      <c r="D56" s="33"/>
      <c r="E56" s="33"/>
      <c r="F56" s="33"/>
      <c r="G56" s="33"/>
      <c r="H56" s="33"/>
      <c r="I56" s="159" t="s">
        <v>37</v>
      </c>
      <c r="J56" s="33"/>
      <c r="K56" s="33"/>
      <c r="L56" s="33"/>
      <c r="M56" s="33"/>
      <c r="N56" s="192"/>
      <c r="O56" s="191"/>
      <c r="P56" s="191"/>
      <c r="Q56" s="156"/>
      <c r="R56" s="33"/>
    </row>
    <row r="57" spans="1:18" ht="12.75">
      <c r="A57" s="274"/>
      <c r="B57" s="33" t="s">
        <v>78</v>
      </c>
      <c r="C57" s="33"/>
      <c r="D57" s="33"/>
      <c r="E57" s="33"/>
      <c r="F57" s="33"/>
      <c r="G57" s="33"/>
      <c r="H57" s="33"/>
      <c r="I57" s="159" t="s">
        <v>38</v>
      </c>
      <c r="J57" s="33"/>
      <c r="K57" s="33"/>
      <c r="L57" s="33"/>
      <c r="M57" s="33"/>
      <c r="N57" s="192"/>
      <c r="O57" s="191"/>
      <c r="P57" s="191"/>
      <c r="Q57" s="156"/>
      <c r="R57" s="33"/>
    </row>
    <row r="58" spans="1:18" ht="12.75">
      <c r="A58" s="272">
        <v>45478</v>
      </c>
      <c r="B58" s="33" t="s">
        <v>2096</v>
      </c>
      <c r="C58" s="33"/>
      <c r="D58" s="33"/>
      <c r="E58" s="33"/>
      <c r="F58" s="33"/>
      <c r="G58" s="33"/>
      <c r="H58" s="33"/>
      <c r="I58" s="164" t="s">
        <v>17</v>
      </c>
      <c r="J58" s="33"/>
      <c r="K58" s="33"/>
      <c r="L58" s="33"/>
      <c r="M58" s="33"/>
      <c r="N58" s="192"/>
      <c r="O58" s="192"/>
      <c r="P58" s="192"/>
      <c r="Q58" s="33"/>
      <c r="R58" s="33"/>
    </row>
    <row r="59" spans="1:18" ht="12.75">
      <c r="A59" s="273"/>
      <c r="B59" s="33" t="s">
        <v>2096</v>
      </c>
      <c r="C59" s="33"/>
      <c r="D59" s="33"/>
      <c r="E59" s="33"/>
      <c r="F59" s="33"/>
      <c r="G59" s="33"/>
      <c r="H59" s="33"/>
      <c r="I59" s="156" t="s">
        <v>22</v>
      </c>
      <c r="J59" s="33"/>
      <c r="K59" s="33"/>
      <c r="L59" s="33"/>
      <c r="M59" s="33"/>
      <c r="N59" s="192"/>
      <c r="O59" s="192"/>
      <c r="P59" s="192"/>
      <c r="Q59" s="33"/>
      <c r="R59" s="33"/>
    </row>
    <row r="60" spans="1:18" ht="14.25">
      <c r="A60" s="273"/>
      <c r="B60" s="33" t="s">
        <v>2096</v>
      </c>
      <c r="C60" s="33"/>
      <c r="D60" s="157"/>
      <c r="E60" s="135"/>
      <c r="F60" s="135"/>
      <c r="G60" s="129"/>
      <c r="H60" s="33"/>
      <c r="I60" s="156" t="s">
        <v>24</v>
      </c>
      <c r="J60" s="33"/>
      <c r="K60" s="33"/>
      <c r="L60" s="33"/>
      <c r="M60" s="33"/>
      <c r="N60" s="191"/>
      <c r="O60" s="192"/>
      <c r="P60" s="192"/>
      <c r="Q60" s="33"/>
      <c r="R60" s="33"/>
    </row>
    <row r="61" spans="1:18" ht="12.75">
      <c r="A61" s="273"/>
      <c r="B61" s="33" t="s">
        <v>2096</v>
      </c>
      <c r="C61" s="33"/>
      <c r="D61" s="33"/>
      <c r="E61" s="33"/>
      <c r="F61" s="33"/>
      <c r="G61" s="33"/>
      <c r="H61" s="33"/>
      <c r="I61" s="156" t="s">
        <v>25</v>
      </c>
      <c r="J61" s="33"/>
      <c r="K61" s="33"/>
      <c r="L61" s="33"/>
      <c r="M61" s="33"/>
      <c r="N61" s="191"/>
      <c r="O61" s="192"/>
      <c r="P61" s="192"/>
      <c r="Q61" s="33"/>
      <c r="R61" s="33"/>
    </row>
    <row r="62" spans="1:18" ht="12.75">
      <c r="A62" s="273"/>
      <c r="B62" s="33" t="s">
        <v>1271</v>
      </c>
      <c r="C62" s="33"/>
      <c r="D62" s="33"/>
      <c r="E62" s="33"/>
      <c r="F62" s="33"/>
      <c r="G62" s="33"/>
      <c r="H62" s="33"/>
      <c r="I62" s="156" t="s">
        <v>26</v>
      </c>
      <c r="J62" s="33"/>
      <c r="K62" s="33"/>
      <c r="L62" s="33"/>
      <c r="M62" s="33"/>
      <c r="N62" s="191"/>
      <c r="O62" s="192"/>
      <c r="P62" s="195"/>
      <c r="Q62" s="33"/>
      <c r="R62" s="33"/>
    </row>
    <row r="63" spans="1:18" ht="12.75">
      <c r="A63" s="273"/>
      <c r="B63" s="33" t="s">
        <v>1271</v>
      </c>
      <c r="C63" s="33"/>
      <c r="D63" s="33"/>
      <c r="E63" s="33"/>
      <c r="F63" s="33"/>
      <c r="G63" s="33"/>
      <c r="H63" s="33"/>
      <c r="I63" s="156" t="s">
        <v>27</v>
      </c>
      <c r="J63" s="33"/>
      <c r="K63" s="33"/>
      <c r="L63" s="33"/>
      <c r="M63" s="33"/>
      <c r="N63" s="191"/>
      <c r="O63" s="192"/>
      <c r="P63" s="195"/>
      <c r="Q63" s="33"/>
      <c r="R63" s="33"/>
    </row>
    <row r="64" spans="1:18" ht="12.75">
      <c r="A64" s="273"/>
      <c r="B64" s="33" t="s">
        <v>522</v>
      </c>
      <c r="C64" s="33"/>
      <c r="D64" s="33"/>
      <c r="E64" s="33"/>
      <c r="F64" s="33"/>
      <c r="G64" s="33"/>
      <c r="H64" s="33"/>
      <c r="I64" s="156" t="s">
        <v>28</v>
      </c>
      <c r="J64" s="33"/>
      <c r="K64" s="33"/>
      <c r="L64" s="33"/>
      <c r="M64" s="33"/>
      <c r="N64" s="195"/>
      <c r="O64" s="192"/>
      <c r="P64" s="191"/>
      <c r="Q64" s="33"/>
      <c r="R64" s="33"/>
    </row>
    <row r="65" spans="1:28" ht="14.25">
      <c r="A65" s="273"/>
      <c r="B65" s="33" t="s">
        <v>522</v>
      </c>
      <c r="C65" s="33"/>
      <c r="D65" s="157"/>
      <c r="E65" s="165"/>
      <c r="F65" s="165"/>
      <c r="G65" s="166"/>
      <c r="H65" s="33"/>
      <c r="I65" s="156" t="s">
        <v>29</v>
      </c>
      <c r="J65" s="33"/>
      <c r="K65" s="33"/>
      <c r="L65" s="33"/>
      <c r="M65" s="33"/>
      <c r="N65" s="195"/>
      <c r="O65" s="192"/>
      <c r="P65" s="191"/>
      <c r="Q65" s="84"/>
      <c r="R65" s="33"/>
    </row>
    <row r="66" spans="1:28" ht="12.75">
      <c r="A66" s="273"/>
      <c r="B66" s="33" t="s">
        <v>522</v>
      </c>
      <c r="C66" s="33"/>
      <c r="D66" s="33"/>
      <c r="E66" s="33"/>
      <c r="F66" s="33"/>
      <c r="G66" s="33"/>
      <c r="H66" s="33"/>
      <c r="I66" s="156" t="s">
        <v>30</v>
      </c>
      <c r="J66" s="33"/>
      <c r="K66" s="33"/>
      <c r="L66" s="33"/>
      <c r="M66" s="33"/>
      <c r="N66" s="195"/>
      <c r="O66" s="192"/>
      <c r="P66" s="191"/>
      <c r="Q66" s="156"/>
      <c r="R66" s="33"/>
    </row>
    <row r="67" spans="1:28" ht="12.75">
      <c r="A67" s="273"/>
      <c r="B67" s="33" t="s">
        <v>522</v>
      </c>
      <c r="C67" s="33"/>
      <c r="D67" s="33"/>
      <c r="E67" s="33"/>
      <c r="F67" s="33"/>
      <c r="G67" s="33"/>
      <c r="H67" s="33"/>
      <c r="I67" s="167" t="s">
        <v>34</v>
      </c>
      <c r="J67" s="33"/>
      <c r="K67" s="33"/>
      <c r="L67" s="33"/>
      <c r="M67" s="33"/>
      <c r="N67" s="195"/>
      <c r="O67" s="192"/>
      <c r="P67" s="191"/>
      <c r="Q67" s="156"/>
      <c r="R67" s="33"/>
    </row>
    <row r="68" spans="1:28" ht="12.75">
      <c r="A68" s="273"/>
      <c r="B68" s="33" t="s">
        <v>522</v>
      </c>
      <c r="C68" s="33"/>
      <c r="D68" s="33"/>
      <c r="E68" s="33"/>
      <c r="F68" s="33"/>
      <c r="G68" s="33"/>
      <c r="H68" s="33"/>
      <c r="I68" s="167" t="s">
        <v>35</v>
      </c>
      <c r="J68" s="33"/>
      <c r="K68" s="33"/>
      <c r="L68" s="33"/>
      <c r="M68" s="33"/>
      <c r="N68" s="192"/>
      <c r="O68" s="192"/>
      <c r="P68" s="191"/>
      <c r="Q68" s="156"/>
      <c r="R68" s="33"/>
    </row>
    <row r="69" spans="1:28" ht="12.75">
      <c r="A69" s="273"/>
      <c r="B69" s="33" t="s">
        <v>522</v>
      </c>
      <c r="C69" s="33"/>
      <c r="D69" s="33"/>
      <c r="E69" s="33"/>
      <c r="F69" s="33"/>
      <c r="G69" s="33"/>
      <c r="H69" s="33"/>
      <c r="I69" s="167" t="s">
        <v>36</v>
      </c>
      <c r="J69" s="33"/>
      <c r="K69" s="33"/>
      <c r="L69" s="33"/>
      <c r="M69" s="33"/>
      <c r="N69" s="192"/>
      <c r="O69" s="192"/>
      <c r="P69" s="191"/>
      <c r="Q69" s="156"/>
      <c r="R69" s="33"/>
    </row>
    <row r="70" spans="1:28" ht="12.75">
      <c r="A70" s="273"/>
      <c r="B70" s="33" t="s">
        <v>78</v>
      </c>
      <c r="C70" s="33"/>
      <c r="D70" s="33"/>
      <c r="E70" s="33"/>
      <c r="F70" s="33"/>
      <c r="G70" s="33"/>
      <c r="H70" s="33"/>
      <c r="I70" s="167" t="s">
        <v>37</v>
      </c>
      <c r="J70" s="33"/>
      <c r="K70" s="33"/>
      <c r="L70" s="33"/>
      <c r="M70" s="33"/>
      <c r="N70" s="192"/>
      <c r="O70" s="191"/>
      <c r="P70" s="191"/>
      <c r="Q70" s="156"/>
      <c r="R70" s="33"/>
    </row>
    <row r="71" spans="1:28" ht="12.75">
      <c r="A71" s="274"/>
      <c r="B71" s="33" t="s">
        <v>78</v>
      </c>
      <c r="C71" s="33"/>
      <c r="D71" s="33"/>
      <c r="E71" s="33"/>
      <c r="F71" s="33"/>
      <c r="G71" s="33"/>
      <c r="H71" s="33"/>
      <c r="I71" s="156" t="s">
        <v>38</v>
      </c>
      <c r="J71" s="33"/>
      <c r="K71" s="33"/>
      <c r="L71" s="33"/>
      <c r="M71" s="33"/>
      <c r="N71" s="192"/>
      <c r="O71" s="191"/>
      <c r="P71" s="191"/>
      <c r="Q71" s="156"/>
      <c r="R71" s="33"/>
    </row>
    <row r="72" spans="1:28" ht="12.75">
      <c r="A72" s="272">
        <v>45479</v>
      </c>
      <c r="B72" s="33" t="s">
        <v>2096</v>
      </c>
      <c r="C72" s="33"/>
      <c r="D72" s="33"/>
      <c r="E72" s="33"/>
      <c r="F72" s="33"/>
      <c r="G72" s="33"/>
      <c r="H72" s="33"/>
      <c r="I72" s="164" t="s">
        <v>17</v>
      </c>
      <c r="J72" s="33"/>
      <c r="K72" s="33"/>
      <c r="L72" s="33"/>
      <c r="M72" s="33"/>
      <c r="N72" s="192"/>
      <c r="O72" s="192"/>
      <c r="P72" s="202"/>
      <c r="Q72" s="33"/>
      <c r="R72" s="33"/>
    </row>
    <row r="73" spans="1:28" ht="12.75">
      <c r="A73" s="273"/>
      <c r="B73" s="33" t="s">
        <v>2096</v>
      </c>
      <c r="C73" s="33"/>
      <c r="D73" s="33"/>
      <c r="E73" s="33"/>
      <c r="F73" s="33"/>
      <c r="G73" s="33"/>
      <c r="H73" s="33"/>
      <c r="I73" s="156" t="s">
        <v>22</v>
      </c>
      <c r="J73" s="33"/>
      <c r="K73" s="33"/>
      <c r="L73" s="33"/>
      <c r="M73" s="33"/>
      <c r="N73" s="192"/>
      <c r="O73" s="192"/>
      <c r="P73" s="202"/>
      <c r="Q73" s="33"/>
      <c r="R73" s="33"/>
    </row>
    <row r="74" spans="1:28" ht="12.75">
      <c r="A74" s="273"/>
      <c r="B74" s="33" t="s">
        <v>2096</v>
      </c>
      <c r="C74" s="33"/>
      <c r="D74" s="33"/>
      <c r="E74" s="33"/>
      <c r="F74" s="33"/>
      <c r="G74" s="33"/>
      <c r="H74" s="33"/>
      <c r="I74" s="156" t="s">
        <v>24</v>
      </c>
      <c r="J74" s="33"/>
      <c r="K74" s="33"/>
      <c r="L74" s="33"/>
      <c r="M74" s="33"/>
      <c r="N74" s="192"/>
      <c r="O74" s="192"/>
      <c r="P74" s="202"/>
      <c r="Q74" s="33"/>
      <c r="R74" s="33"/>
      <c r="U74" s="201"/>
      <c r="V74" s="201"/>
      <c r="W74" s="201"/>
      <c r="X74" s="201"/>
      <c r="Y74" s="201"/>
      <c r="Z74" s="201"/>
      <c r="AA74" s="201"/>
      <c r="AB74" s="201"/>
    </row>
    <row r="75" spans="1:28" ht="12.75">
      <c r="A75" s="273"/>
      <c r="B75" s="33" t="s">
        <v>2096</v>
      </c>
      <c r="C75" s="33"/>
      <c r="D75" s="33"/>
      <c r="E75" s="33"/>
      <c r="F75" s="33"/>
      <c r="G75" s="33"/>
      <c r="H75" s="33"/>
      <c r="I75" s="156" t="s">
        <v>25</v>
      </c>
      <c r="J75" s="33"/>
      <c r="K75" s="33"/>
      <c r="L75" s="33"/>
      <c r="M75" s="33"/>
      <c r="N75" s="192"/>
      <c r="O75" s="192"/>
      <c r="P75" s="202"/>
      <c r="Q75" s="33"/>
      <c r="R75" s="33"/>
    </row>
    <row r="76" spans="1:28" ht="12.75">
      <c r="A76" s="273"/>
      <c r="B76" s="33" t="s">
        <v>522</v>
      </c>
      <c r="C76" s="33"/>
      <c r="D76" s="33"/>
      <c r="E76" s="33"/>
      <c r="F76" s="33"/>
      <c r="G76" s="33"/>
      <c r="H76" s="33"/>
      <c r="I76" s="156" t="s">
        <v>26</v>
      </c>
      <c r="J76" s="33"/>
      <c r="K76" s="33"/>
      <c r="L76" s="33"/>
      <c r="M76" s="33"/>
      <c r="N76" s="192"/>
      <c r="O76" s="192"/>
      <c r="P76" s="195"/>
      <c r="Q76" s="33"/>
      <c r="R76" s="33"/>
    </row>
    <row r="77" spans="1:28" ht="12.75">
      <c r="A77" s="273"/>
      <c r="B77" s="33" t="s">
        <v>522</v>
      </c>
      <c r="C77" s="33"/>
      <c r="D77" s="33"/>
      <c r="E77" s="33"/>
      <c r="F77" s="33"/>
      <c r="G77" s="33"/>
      <c r="H77" s="33"/>
      <c r="I77" s="156" t="s">
        <v>27</v>
      </c>
      <c r="J77" s="33"/>
      <c r="K77" s="33"/>
      <c r="L77" s="33"/>
      <c r="M77" s="33"/>
      <c r="N77" s="192"/>
      <c r="O77" s="192"/>
      <c r="P77" s="195"/>
      <c r="Q77" s="33"/>
      <c r="R77" s="33"/>
    </row>
    <row r="78" spans="1:28" ht="12.75">
      <c r="A78" s="273"/>
      <c r="B78" s="33" t="s">
        <v>522</v>
      </c>
      <c r="C78" s="33"/>
      <c r="D78" s="33"/>
      <c r="E78" s="33"/>
      <c r="F78" s="33"/>
      <c r="G78" s="33"/>
      <c r="H78" s="33"/>
      <c r="I78" s="156" t="s">
        <v>28</v>
      </c>
      <c r="J78" s="33"/>
      <c r="K78" s="33"/>
      <c r="L78" s="33"/>
      <c r="M78" s="33"/>
      <c r="N78" s="192"/>
      <c r="O78" s="192"/>
      <c r="P78" s="191"/>
      <c r="Q78" s="33"/>
      <c r="R78" s="33"/>
    </row>
    <row r="79" spans="1:28" ht="12.75">
      <c r="A79" s="273"/>
      <c r="B79" s="33" t="s">
        <v>522</v>
      </c>
      <c r="C79" s="33"/>
      <c r="D79" s="33"/>
      <c r="E79" s="33"/>
      <c r="F79" s="33"/>
      <c r="G79" s="33"/>
      <c r="H79" s="33"/>
      <c r="I79" s="156" t="s">
        <v>29</v>
      </c>
      <c r="J79" s="33"/>
      <c r="K79" s="33"/>
      <c r="L79" s="33"/>
      <c r="M79" s="33"/>
      <c r="N79" s="192"/>
      <c r="O79" s="192"/>
      <c r="P79" s="191"/>
      <c r="Q79" s="33"/>
      <c r="R79" s="33"/>
    </row>
    <row r="80" spans="1:28" ht="12.75">
      <c r="A80" s="273"/>
      <c r="B80" s="33" t="s">
        <v>522</v>
      </c>
      <c r="C80" s="33" t="s">
        <v>355</v>
      </c>
      <c r="D80" s="33" t="s">
        <v>19</v>
      </c>
      <c r="E80" s="33"/>
      <c r="F80" s="33"/>
      <c r="G80" s="173" t="s">
        <v>2165</v>
      </c>
      <c r="H80" s="33" t="s">
        <v>2166</v>
      </c>
      <c r="I80" s="156" t="s">
        <v>30</v>
      </c>
      <c r="J80" s="33"/>
      <c r="K80" s="33"/>
      <c r="L80" s="33"/>
      <c r="M80" s="33"/>
      <c r="N80" s="192"/>
      <c r="O80" s="192"/>
      <c r="P80" s="191"/>
      <c r="Q80" s="33"/>
      <c r="R80" s="33"/>
    </row>
    <row r="81" spans="1:28" ht="14.25">
      <c r="A81" s="273"/>
      <c r="B81" s="33" t="s">
        <v>522</v>
      </c>
      <c r="C81" s="33"/>
      <c r="D81" s="157"/>
      <c r="E81" s="33"/>
      <c r="F81" s="33"/>
      <c r="G81" s="33"/>
      <c r="H81" s="33"/>
      <c r="I81" s="167" t="s">
        <v>34</v>
      </c>
      <c r="J81" s="33"/>
      <c r="K81" s="33"/>
      <c r="L81" s="33"/>
      <c r="M81" s="33"/>
      <c r="N81" s="192"/>
      <c r="O81" s="192"/>
      <c r="P81" s="191"/>
      <c r="Q81" s="33"/>
      <c r="R81" s="33"/>
    </row>
    <row r="82" spans="1:28" ht="12.75">
      <c r="A82" s="273"/>
      <c r="B82" s="33" t="s">
        <v>522</v>
      </c>
      <c r="C82" s="33"/>
      <c r="D82" s="33"/>
      <c r="E82" s="33"/>
      <c r="F82" s="33"/>
      <c r="G82" s="33"/>
      <c r="H82" s="33"/>
      <c r="I82" s="167" t="s">
        <v>35</v>
      </c>
      <c r="J82" s="33"/>
      <c r="K82" s="33"/>
      <c r="L82" s="33"/>
      <c r="M82" s="33"/>
      <c r="N82" s="192"/>
      <c r="O82" s="192"/>
      <c r="P82" s="191"/>
      <c r="Q82" s="33"/>
      <c r="R82" s="33"/>
    </row>
    <row r="83" spans="1:28" ht="12.75">
      <c r="A83" s="273"/>
      <c r="B83" s="33" t="s">
        <v>522</v>
      </c>
      <c r="C83" s="33"/>
      <c r="D83" s="33"/>
      <c r="E83" s="33"/>
      <c r="F83" s="33"/>
      <c r="G83" s="33"/>
      <c r="H83" s="33"/>
      <c r="I83" s="167" t="s">
        <v>36</v>
      </c>
      <c r="J83" s="33"/>
      <c r="K83" s="33"/>
      <c r="L83" s="33"/>
      <c r="M83" s="33"/>
      <c r="N83" s="192"/>
      <c r="O83" s="192"/>
      <c r="P83" s="191"/>
      <c r="Q83" s="33"/>
      <c r="R83" s="33"/>
    </row>
    <row r="84" spans="1:28" ht="14.25">
      <c r="A84" s="273"/>
      <c r="B84" s="33" t="s">
        <v>78</v>
      </c>
      <c r="C84" s="33"/>
      <c r="D84" s="33"/>
      <c r="E84" s="135"/>
      <c r="F84" s="135"/>
      <c r="G84" s="33"/>
      <c r="H84" s="33"/>
      <c r="I84" s="167" t="s">
        <v>37</v>
      </c>
      <c r="J84" s="33"/>
      <c r="K84" s="33"/>
      <c r="L84" s="33"/>
      <c r="M84" s="33"/>
      <c r="N84" s="192"/>
      <c r="O84" s="191"/>
      <c r="P84" s="191"/>
      <c r="Q84" s="33"/>
      <c r="R84" s="33"/>
    </row>
    <row r="85" spans="1:28" ht="12.75">
      <c r="A85" s="274"/>
      <c r="B85" s="33" t="s">
        <v>78</v>
      </c>
      <c r="C85" s="33" t="s">
        <v>41</v>
      </c>
      <c r="D85" s="33" t="s">
        <v>19</v>
      </c>
      <c r="E85" s="129" t="s">
        <v>2159</v>
      </c>
      <c r="F85" s="33"/>
      <c r="G85" s="33"/>
      <c r="H85" s="33" t="s">
        <v>2167</v>
      </c>
      <c r="I85" s="156" t="s">
        <v>38</v>
      </c>
      <c r="J85" s="33"/>
      <c r="K85" s="33"/>
      <c r="L85" s="33"/>
      <c r="M85" s="33"/>
      <c r="N85" s="192"/>
      <c r="O85" s="191"/>
      <c r="P85" s="191"/>
      <c r="Q85" s="33"/>
      <c r="R85" s="33"/>
      <c r="U85" s="201"/>
      <c r="V85" s="201"/>
      <c r="W85" s="201"/>
      <c r="X85" s="201"/>
      <c r="Y85" s="201"/>
      <c r="Z85" s="201"/>
      <c r="AA85" s="201"/>
      <c r="AB85" s="201"/>
    </row>
    <row r="86" spans="1:28" ht="12.75">
      <c r="A86" s="272">
        <v>45480</v>
      </c>
      <c r="B86" s="33" t="s">
        <v>78</v>
      </c>
      <c r="C86" s="33"/>
      <c r="D86" s="33"/>
      <c r="E86" s="33"/>
      <c r="F86" s="33"/>
      <c r="G86" s="33"/>
      <c r="H86" s="33"/>
      <c r="I86" s="164" t="s">
        <v>17</v>
      </c>
      <c r="J86" s="33"/>
      <c r="K86" s="33"/>
      <c r="L86" s="33"/>
      <c r="M86" s="33"/>
      <c r="N86" s="192"/>
      <c r="O86" s="191"/>
      <c r="P86" s="192"/>
      <c r="Q86" s="33"/>
      <c r="R86" s="33"/>
    </row>
    <row r="87" spans="1:28" ht="12.75">
      <c r="A87" s="273"/>
      <c r="B87" s="33" t="s">
        <v>78</v>
      </c>
      <c r="C87" s="33"/>
      <c r="D87" s="33"/>
      <c r="E87" s="33"/>
      <c r="F87" s="33"/>
      <c r="G87" s="33"/>
      <c r="H87" s="33"/>
      <c r="I87" s="156" t="s">
        <v>22</v>
      </c>
      <c r="J87" s="33"/>
      <c r="K87" s="33"/>
      <c r="L87" s="33"/>
      <c r="M87" s="33"/>
      <c r="N87" s="192"/>
      <c r="O87" s="191"/>
      <c r="P87" s="192"/>
      <c r="Q87" s="33"/>
      <c r="R87" s="33"/>
    </row>
    <row r="88" spans="1:28" ht="12.75">
      <c r="A88" s="273"/>
      <c r="B88" s="33" t="s">
        <v>78</v>
      </c>
      <c r="C88" s="33"/>
      <c r="D88" s="33"/>
      <c r="E88" s="33"/>
      <c r="F88" s="33"/>
      <c r="G88" s="33"/>
      <c r="H88" s="33"/>
      <c r="I88" s="156" t="s">
        <v>24</v>
      </c>
      <c r="J88" s="33"/>
      <c r="K88" s="33"/>
      <c r="L88" s="33"/>
      <c r="M88" s="33"/>
      <c r="N88" s="192"/>
      <c r="O88" s="191"/>
      <c r="P88" s="192"/>
      <c r="Q88" s="33"/>
      <c r="R88" s="33"/>
    </row>
    <row r="89" spans="1:28" ht="12.75">
      <c r="A89" s="273"/>
      <c r="B89" s="33" t="s">
        <v>78</v>
      </c>
      <c r="C89" s="33"/>
      <c r="D89" s="33"/>
      <c r="E89" s="33"/>
      <c r="F89" s="33"/>
      <c r="G89" s="33"/>
      <c r="H89" s="33"/>
      <c r="I89" s="156" t="s">
        <v>25</v>
      </c>
      <c r="J89" s="33"/>
      <c r="K89" s="33"/>
      <c r="L89" s="33"/>
      <c r="M89" s="33"/>
      <c r="N89" s="192"/>
      <c r="O89" s="191"/>
      <c r="P89" s="192"/>
      <c r="Q89" s="33"/>
      <c r="R89" s="33"/>
    </row>
    <row r="90" spans="1:28" ht="12.75">
      <c r="A90" s="273"/>
      <c r="B90" s="33" t="s">
        <v>522</v>
      </c>
      <c r="C90" s="33"/>
      <c r="D90" s="33"/>
      <c r="E90" s="33"/>
      <c r="F90" s="33"/>
      <c r="G90" s="33"/>
      <c r="H90" s="33"/>
      <c r="I90" s="156" t="s">
        <v>26</v>
      </c>
      <c r="J90" s="33"/>
      <c r="K90" s="33"/>
      <c r="L90" s="33"/>
      <c r="M90" s="33"/>
      <c r="N90" s="192"/>
      <c r="O90" s="191"/>
      <c r="P90" s="195"/>
      <c r="Q90" s="33"/>
      <c r="R90" s="33"/>
    </row>
    <row r="91" spans="1:28" ht="12.75">
      <c r="A91" s="273"/>
      <c r="B91" s="33" t="s">
        <v>522</v>
      </c>
      <c r="C91" s="33"/>
      <c r="D91" s="33"/>
      <c r="E91" s="33"/>
      <c r="F91" s="33"/>
      <c r="G91" s="33"/>
      <c r="H91" s="33"/>
      <c r="I91" s="156" t="s">
        <v>27</v>
      </c>
      <c r="J91" s="33"/>
      <c r="K91" s="33"/>
      <c r="L91" s="33"/>
      <c r="M91" s="33"/>
      <c r="N91" s="192"/>
      <c r="O91" s="191"/>
      <c r="P91" s="195"/>
      <c r="Q91" s="33"/>
      <c r="R91" s="33"/>
    </row>
    <row r="92" spans="1:28" ht="12.75">
      <c r="A92" s="273"/>
      <c r="B92" s="33" t="s">
        <v>522</v>
      </c>
      <c r="C92" s="33" t="s">
        <v>41</v>
      </c>
      <c r="D92" s="33" t="s">
        <v>19</v>
      </c>
      <c r="E92" s="129" t="s">
        <v>2159</v>
      </c>
      <c r="F92" s="33"/>
      <c r="G92" s="33"/>
      <c r="H92" s="33" t="s">
        <v>2168</v>
      </c>
      <c r="I92" s="156" t="s">
        <v>28</v>
      </c>
      <c r="J92" s="33"/>
      <c r="K92" s="33"/>
      <c r="L92" s="33"/>
      <c r="M92" s="33"/>
      <c r="N92" s="192"/>
      <c r="O92" s="191"/>
      <c r="P92" s="191"/>
      <c r="Q92" s="33"/>
      <c r="R92" s="33"/>
    </row>
    <row r="93" spans="1:28" ht="14.25">
      <c r="A93" s="273"/>
      <c r="B93" s="33" t="s">
        <v>522</v>
      </c>
      <c r="C93" s="33"/>
      <c r="D93" s="33"/>
      <c r="E93" s="33"/>
      <c r="F93" s="33"/>
      <c r="G93" s="157"/>
      <c r="H93" s="157"/>
      <c r="I93" s="156" t="s">
        <v>29</v>
      </c>
      <c r="J93" s="33"/>
      <c r="K93" s="33"/>
      <c r="L93" s="33"/>
      <c r="M93" s="33"/>
      <c r="N93" s="192"/>
      <c r="O93" s="191"/>
      <c r="P93" s="191"/>
      <c r="Q93" s="33"/>
      <c r="R93" s="33"/>
    </row>
    <row r="94" spans="1:28" ht="12.75">
      <c r="A94" s="273"/>
      <c r="B94" s="33" t="s">
        <v>522</v>
      </c>
      <c r="C94" s="33"/>
      <c r="D94" s="33"/>
      <c r="E94" s="33"/>
      <c r="F94" s="33"/>
      <c r="G94" s="33"/>
      <c r="H94" s="33"/>
      <c r="I94" s="156" t="s">
        <v>30</v>
      </c>
      <c r="J94" s="33"/>
      <c r="K94" s="33"/>
      <c r="L94" s="33"/>
      <c r="M94" s="33"/>
      <c r="N94" s="192"/>
      <c r="O94" s="191"/>
      <c r="P94" s="191"/>
      <c r="Q94" s="33"/>
      <c r="R94" s="33"/>
    </row>
    <row r="95" spans="1:28" ht="12.75">
      <c r="A95" s="273"/>
      <c r="B95" s="33" t="s">
        <v>78</v>
      </c>
      <c r="C95" s="33"/>
      <c r="D95" s="33"/>
      <c r="E95" s="33"/>
      <c r="F95" s="33"/>
      <c r="G95" s="33"/>
      <c r="H95" s="33"/>
      <c r="I95" s="167" t="s">
        <v>34</v>
      </c>
      <c r="J95" s="33"/>
      <c r="K95" s="33"/>
      <c r="L95" s="33"/>
      <c r="M95" s="33"/>
      <c r="N95" s="192"/>
      <c r="O95" s="191"/>
      <c r="P95" s="191"/>
      <c r="Q95" s="33"/>
      <c r="R95" s="33"/>
    </row>
    <row r="96" spans="1:28" ht="12.75">
      <c r="A96" s="273"/>
      <c r="B96" s="33" t="s">
        <v>78</v>
      </c>
      <c r="C96" s="33"/>
      <c r="D96" s="33"/>
      <c r="E96" s="33"/>
      <c r="F96" s="33"/>
      <c r="G96" s="33"/>
      <c r="H96" s="33"/>
      <c r="I96" s="167" t="s">
        <v>35</v>
      </c>
      <c r="J96" s="33"/>
      <c r="K96" s="33"/>
      <c r="L96" s="33"/>
      <c r="M96" s="33"/>
      <c r="N96" s="192"/>
      <c r="O96" s="191"/>
      <c r="P96" s="191"/>
      <c r="Q96" s="33"/>
      <c r="R96" s="33"/>
    </row>
    <row r="97" spans="1:18" ht="12.75">
      <c r="A97" s="273"/>
      <c r="B97" s="33" t="s">
        <v>78</v>
      </c>
      <c r="C97" s="33"/>
      <c r="D97" s="33"/>
      <c r="E97" s="33"/>
      <c r="F97" s="33"/>
      <c r="G97" s="33"/>
      <c r="H97" s="33"/>
      <c r="I97" s="167" t="s">
        <v>36</v>
      </c>
      <c r="J97" s="33"/>
      <c r="K97" s="33"/>
      <c r="L97" s="33"/>
      <c r="M97" s="33"/>
      <c r="N97" s="192"/>
      <c r="O97" s="191"/>
      <c r="P97" s="191"/>
      <c r="Q97" s="33"/>
      <c r="R97" s="33"/>
    </row>
    <row r="98" spans="1:18" ht="12.75">
      <c r="A98" s="273"/>
      <c r="B98" s="33" t="s">
        <v>78</v>
      </c>
      <c r="C98" s="33"/>
      <c r="D98" s="33"/>
      <c r="E98" s="33"/>
      <c r="F98" s="33"/>
      <c r="G98" s="33"/>
      <c r="H98" s="33"/>
      <c r="I98" s="167" t="s">
        <v>37</v>
      </c>
      <c r="J98" s="33"/>
      <c r="K98" s="33"/>
      <c r="L98" s="33"/>
      <c r="M98" s="33"/>
      <c r="N98" s="192"/>
      <c r="O98" s="191"/>
      <c r="P98" s="191"/>
      <c r="Q98" s="33"/>
      <c r="R98" s="33"/>
    </row>
    <row r="99" spans="1:18" ht="12.75">
      <c r="A99" s="274"/>
      <c r="B99" s="33" t="s">
        <v>78</v>
      </c>
      <c r="C99" s="33"/>
      <c r="D99" s="33"/>
      <c r="E99" s="33"/>
      <c r="F99" s="33"/>
      <c r="G99" s="33"/>
      <c r="H99" s="33"/>
      <c r="I99" s="156" t="s">
        <v>38</v>
      </c>
      <c r="J99" s="33"/>
      <c r="K99" s="33"/>
      <c r="L99" s="33"/>
      <c r="M99" s="33"/>
      <c r="N99" s="192"/>
      <c r="O99" s="191"/>
      <c r="P99" s="191"/>
      <c r="Q99" s="33"/>
      <c r="R99" s="33"/>
    </row>
    <row r="100" spans="1:18" ht="14.25">
      <c r="A100" s="272">
        <v>45481</v>
      </c>
      <c r="B100" s="157" t="s">
        <v>78</v>
      </c>
      <c r="C100" s="33"/>
      <c r="D100" s="33"/>
      <c r="E100" s="33"/>
      <c r="F100" s="33"/>
      <c r="G100" s="33"/>
      <c r="H100" s="33"/>
      <c r="I100" s="164" t="s">
        <v>17</v>
      </c>
      <c r="J100" s="33"/>
      <c r="K100" s="33"/>
      <c r="L100" s="33"/>
      <c r="M100" s="33"/>
      <c r="N100" s="192"/>
      <c r="O100" s="191"/>
      <c r="P100" s="192"/>
      <c r="Q100" s="33"/>
      <c r="R100" s="33"/>
    </row>
    <row r="101" spans="1:18" ht="21" customHeight="1">
      <c r="A101" s="273"/>
      <c r="B101" s="157" t="s">
        <v>78</v>
      </c>
      <c r="C101" s="33" t="s">
        <v>41</v>
      </c>
      <c r="D101" s="33" t="s">
        <v>19</v>
      </c>
      <c r="E101" s="33" t="s">
        <v>2162</v>
      </c>
      <c r="F101" s="33"/>
      <c r="G101" s="33"/>
      <c r="H101" s="33" t="s">
        <v>2169</v>
      </c>
      <c r="I101" s="156" t="s">
        <v>22</v>
      </c>
      <c r="J101" s="33"/>
      <c r="K101" s="33"/>
      <c r="L101" s="33"/>
      <c r="M101" s="33"/>
      <c r="N101" s="192"/>
      <c r="O101" s="191"/>
      <c r="P101" s="192"/>
      <c r="Q101" s="33"/>
      <c r="R101" s="33"/>
    </row>
    <row r="102" spans="1:18" ht="22.5" customHeight="1">
      <c r="A102" s="273"/>
      <c r="B102" s="157" t="s">
        <v>78</v>
      </c>
      <c r="C102" s="33" t="s">
        <v>41</v>
      </c>
      <c r="D102" s="33" t="s">
        <v>19</v>
      </c>
      <c r="E102" s="33" t="s">
        <v>2170</v>
      </c>
      <c r="F102" s="33"/>
      <c r="G102" s="173" t="s">
        <v>2171</v>
      </c>
      <c r="H102" s="160" t="s">
        <v>2172</v>
      </c>
      <c r="I102" s="156" t="s">
        <v>24</v>
      </c>
      <c r="J102" s="33"/>
      <c r="K102" s="33"/>
      <c r="L102" s="33"/>
      <c r="M102" s="33"/>
      <c r="N102" s="191"/>
      <c r="O102" s="191"/>
      <c r="P102" s="192"/>
      <c r="Q102" s="33"/>
      <c r="R102" s="33"/>
    </row>
    <row r="103" spans="1:18" ht="14.25">
      <c r="A103" s="273"/>
      <c r="B103" s="157" t="s">
        <v>78</v>
      </c>
      <c r="C103" s="157"/>
      <c r="D103" s="157"/>
      <c r="E103" s="157"/>
      <c r="F103" s="157"/>
      <c r="G103" s="168"/>
      <c r="H103" s="157"/>
      <c r="I103" s="156" t="s">
        <v>25</v>
      </c>
      <c r="J103" s="33"/>
      <c r="K103" s="33"/>
      <c r="L103" s="33"/>
      <c r="M103" s="33"/>
      <c r="N103" s="191"/>
      <c r="O103" s="191"/>
      <c r="P103" s="192"/>
      <c r="Q103" s="33"/>
      <c r="R103" s="33"/>
    </row>
    <row r="104" spans="1:18" ht="12.75">
      <c r="A104" s="273"/>
      <c r="B104" s="33" t="s">
        <v>78</v>
      </c>
      <c r="C104" s="33"/>
      <c r="D104" s="33"/>
      <c r="E104" s="33"/>
      <c r="F104" s="33"/>
      <c r="G104" s="33"/>
      <c r="H104" s="33"/>
      <c r="I104" s="156" t="s">
        <v>26</v>
      </c>
      <c r="J104" s="33"/>
      <c r="K104" s="33"/>
      <c r="L104" s="33"/>
      <c r="M104" s="33"/>
      <c r="N104" s="191"/>
      <c r="O104" s="191"/>
      <c r="P104" s="195"/>
      <c r="Q104" s="33"/>
      <c r="R104" s="33"/>
    </row>
    <row r="105" spans="1:18" ht="12.75">
      <c r="A105" s="273"/>
      <c r="B105" s="33" t="s">
        <v>78</v>
      </c>
      <c r="C105" s="33"/>
      <c r="D105" s="33"/>
      <c r="E105" s="33"/>
      <c r="F105" s="33"/>
      <c r="G105" s="33"/>
      <c r="H105" s="33"/>
      <c r="I105" s="156" t="s">
        <v>27</v>
      </c>
      <c r="J105" s="33"/>
      <c r="K105" s="33"/>
      <c r="L105" s="33"/>
      <c r="M105" s="33"/>
      <c r="N105" s="191"/>
      <c r="O105" s="191"/>
      <c r="P105" s="195"/>
      <c r="Q105" s="33"/>
      <c r="R105" s="33"/>
    </row>
    <row r="106" spans="1:18" ht="12.75">
      <c r="A106" s="273"/>
      <c r="B106" s="33" t="s">
        <v>522</v>
      </c>
      <c r="C106" s="33"/>
      <c r="D106" s="33"/>
      <c r="E106" s="33"/>
      <c r="F106" s="33"/>
      <c r="G106" s="33"/>
      <c r="H106" s="33"/>
      <c r="I106" s="156" t="s">
        <v>28</v>
      </c>
      <c r="J106" s="33"/>
      <c r="K106" s="33"/>
      <c r="L106" s="33"/>
      <c r="M106" s="33"/>
      <c r="N106" s="195"/>
      <c r="O106" s="191"/>
      <c r="P106" s="191"/>
      <c r="Q106" s="33"/>
      <c r="R106" s="33"/>
    </row>
    <row r="107" spans="1:18" ht="12.75">
      <c r="A107" s="273"/>
      <c r="B107" s="33" t="s">
        <v>522</v>
      </c>
      <c r="C107" s="33"/>
      <c r="D107" s="33"/>
      <c r="E107" s="33"/>
      <c r="F107" s="33"/>
      <c r="G107" s="33"/>
      <c r="H107" s="33"/>
      <c r="I107" s="156" t="s">
        <v>29</v>
      </c>
      <c r="J107" s="33"/>
      <c r="K107" s="33"/>
      <c r="L107" s="33"/>
      <c r="M107" s="33"/>
      <c r="N107" s="195"/>
      <c r="O107" s="191"/>
      <c r="P107" s="191"/>
      <c r="Q107" s="33"/>
      <c r="R107" s="33"/>
    </row>
    <row r="108" spans="1:18" ht="12.75">
      <c r="A108" s="273"/>
      <c r="B108" s="33" t="s">
        <v>522</v>
      </c>
      <c r="C108" s="33"/>
      <c r="D108" s="33"/>
      <c r="E108" s="33"/>
      <c r="F108" s="33"/>
      <c r="G108" s="33"/>
      <c r="H108" s="33"/>
      <c r="I108" s="156" t="s">
        <v>30</v>
      </c>
      <c r="J108" s="33"/>
      <c r="K108" s="33"/>
      <c r="L108" s="33"/>
      <c r="M108" s="33"/>
      <c r="N108" s="195"/>
      <c r="O108" s="191"/>
      <c r="P108" s="191"/>
      <c r="Q108" s="33"/>
      <c r="R108" s="33"/>
    </row>
    <row r="109" spans="1:18" ht="12.75">
      <c r="A109" s="273"/>
      <c r="B109" s="33" t="s">
        <v>522</v>
      </c>
      <c r="C109" s="33"/>
      <c r="D109" s="33"/>
      <c r="E109" s="33"/>
      <c r="F109" s="33"/>
      <c r="G109" s="33"/>
      <c r="H109" s="33"/>
      <c r="I109" s="167" t="s">
        <v>34</v>
      </c>
      <c r="J109" s="33"/>
      <c r="K109" s="33"/>
      <c r="L109" s="33"/>
      <c r="M109" s="33"/>
      <c r="N109" s="195"/>
      <c r="O109" s="191"/>
      <c r="P109" s="191"/>
      <c r="Q109" s="33"/>
      <c r="R109" s="33"/>
    </row>
    <row r="110" spans="1:18" ht="14.25">
      <c r="A110" s="273"/>
      <c r="B110" s="157" t="s">
        <v>522</v>
      </c>
      <c r="C110" s="33"/>
      <c r="D110" s="33"/>
      <c r="E110" s="33"/>
      <c r="F110" s="33"/>
      <c r="G110" s="33"/>
      <c r="H110" s="33"/>
      <c r="I110" s="167" t="s">
        <v>35</v>
      </c>
      <c r="J110" s="33"/>
      <c r="K110" s="33"/>
      <c r="L110" s="33"/>
      <c r="M110" s="33"/>
      <c r="N110" s="192"/>
      <c r="O110" s="191"/>
      <c r="P110" s="191"/>
      <c r="Q110" s="33"/>
      <c r="R110" s="33"/>
    </row>
    <row r="111" spans="1:18" ht="14.25">
      <c r="A111" s="273"/>
      <c r="B111" s="157" t="s">
        <v>78</v>
      </c>
      <c r="C111" s="33"/>
      <c r="D111" s="33"/>
      <c r="E111" s="33"/>
      <c r="F111" s="33"/>
      <c r="G111" s="33"/>
      <c r="H111" s="33"/>
      <c r="I111" s="167" t="s">
        <v>36</v>
      </c>
      <c r="J111" s="33"/>
      <c r="K111" s="33"/>
      <c r="L111" s="33"/>
      <c r="M111" s="33"/>
      <c r="N111" s="192"/>
      <c r="O111" s="191"/>
      <c r="P111" s="191"/>
      <c r="Q111" s="33"/>
      <c r="R111" s="33"/>
    </row>
    <row r="112" spans="1:18" ht="14.25">
      <c r="A112" s="273"/>
      <c r="B112" s="157" t="s">
        <v>78</v>
      </c>
      <c r="C112" s="33"/>
      <c r="D112" s="33"/>
      <c r="E112" s="33"/>
      <c r="F112" s="33"/>
      <c r="G112" s="33"/>
      <c r="H112" s="33"/>
      <c r="I112" s="167" t="s">
        <v>37</v>
      </c>
      <c r="J112" s="33"/>
      <c r="K112" s="33"/>
      <c r="L112" s="33"/>
      <c r="M112" s="33"/>
      <c r="N112" s="192"/>
      <c r="O112" s="191"/>
      <c r="P112" s="191"/>
      <c r="Q112" s="33"/>
      <c r="R112" s="33"/>
    </row>
    <row r="113" spans="1:28" ht="12.75">
      <c r="A113" s="274"/>
      <c r="B113" s="33" t="s">
        <v>78</v>
      </c>
      <c r="C113" s="33"/>
      <c r="D113" s="33"/>
      <c r="E113" s="33"/>
      <c r="F113" s="33"/>
      <c r="G113" s="33"/>
      <c r="H113" s="33"/>
      <c r="I113" s="156" t="s">
        <v>38</v>
      </c>
      <c r="J113" s="33"/>
      <c r="K113" s="33"/>
      <c r="L113" s="33"/>
      <c r="M113" s="33"/>
      <c r="N113" s="192"/>
      <c r="O113" s="191"/>
      <c r="P113" s="191"/>
      <c r="Q113" s="33"/>
      <c r="R113" s="33"/>
    </row>
    <row r="114" spans="1:28" ht="14.25">
      <c r="A114" s="272">
        <v>45482</v>
      </c>
      <c r="B114" s="157" t="s">
        <v>1774</v>
      </c>
      <c r="C114" s="33"/>
      <c r="D114" s="33"/>
      <c r="E114" s="33"/>
      <c r="F114" s="33"/>
      <c r="G114" s="33"/>
      <c r="H114" s="33"/>
      <c r="I114" s="164" t="s">
        <v>17</v>
      </c>
      <c r="J114" s="33"/>
      <c r="K114" s="33"/>
      <c r="L114" s="33"/>
      <c r="M114" s="33"/>
      <c r="N114" s="192"/>
      <c r="O114" s="192"/>
      <c r="P114" s="192"/>
      <c r="Q114" s="33"/>
      <c r="R114" s="33"/>
    </row>
    <row r="115" spans="1:28" ht="14.25">
      <c r="A115" s="273"/>
      <c r="B115" s="157" t="s">
        <v>1774</v>
      </c>
      <c r="C115" s="33" t="s">
        <v>41</v>
      </c>
      <c r="D115" s="33" t="s">
        <v>19</v>
      </c>
      <c r="E115" s="33" t="s">
        <v>2173</v>
      </c>
      <c r="F115" s="33"/>
      <c r="G115" s="33"/>
      <c r="H115" s="33" t="s">
        <v>2174</v>
      </c>
      <c r="I115" s="156" t="s">
        <v>22</v>
      </c>
      <c r="J115" s="33"/>
      <c r="K115" s="33"/>
      <c r="L115" s="33"/>
      <c r="M115" s="33"/>
      <c r="N115" s="192"/>
      <c r="O115" s="192"/>
      <c r="P115" s="192"/>
      <c r="Q115" s="33"/>
      <c r="R115" s="33"/>
    </row>
    <row r="116" spans="1:28" ht="14.25">
      <c r="A116" s="273"/>
      <c r="B116" s="157" t="s">
        <v>1774</v>
      </c>
      <c r="C116" s="33"/>
      <c r="D116" s="33"/>
      <c r="E116" s="33"/>
      <c r="F116" s="33"/>
      <c r="G116" s="33"/>
      <c r="H116" s="33"/>
      <c r="I116" s="156" t="s">
        <v>24</v>
      </c>
      <c r="J116" s="33"/>
      <c r="K116" s="33"/>
      <c r="L116" s="33"/>
      <c r="M116" s="33"/>
      <c r="N116" s="191"/>
      <c r="O116" s="192"/>
      <c r="P116" s="192"/>
      <c r="Q116" s="33"/>
      <c r="R116" s="33"/>
    </row>
    <row r="117" spans="1:28" ht="12.75">
      <c r="A117" s="273"/>
      <c r="B117" s="33" t="s">
        <v>1774</v>
      </c>
      <c r="C117" s="33"/>
      <c r="D117" s="33"/>
      <c r="E117" s="33"/>
      <c r="F117" s="33"/>
      <c r="G117" s="33"/>
      <c r="H117" s="33"/>
      <c r="I117" s="156" t="s">
        <v>25</v>
      </c>
      <c r="J117" s="33"/>
      <c r="K117" s="33"/>
      <c r="L117" s="33"/>
      <c r="M117" s="33"/>
      <c r="N117" s="191"/>
      <c r="O117" s="192"/>
      <c r="P117" s="192"/>
      <c r="Q117" s="33"/>
      <c r="R117" s="33"/>
    </row>
    <row r="118" spans="1:28" ht="12.75">
      <c r="A118" s="273"/>
      <c r="B118" s="33" t="s">
        <v>1774</v>
      </c>
      <c r="C118" s="33"/>
      <c r="D118" s="33"/>
      <c r="E118" s="33"/>
      <c r="F118" s="33"/>
      <c r="G118" s="33"/>
      <c r="H118" s="33"/>
      <c r="I118" s="156" t="s">
        <v>26</v>
      </c>
      <c r="J118" s="33"/>
      <c r="K118" s="33"/>
      <c r="L118" s="33"/>
      <c r="M118" s="33"/>
      <c r="N118" s="191"/>
      <c r="O118" s="192"/>
      <c r="P118" s="195"/>
      <c r="Q118" s="33"/>
      <c r="R118" s="33"/>
    </row>
    <row r="119" spans="1:28" ht="12.75">
      <c r="A119" s="273"/>
      <c r="B119" s="33" t="s">
        <v>1774</v>
      </c>
      <c r="C119" s="33"/>
      <c r="D119" s="33"/>
      <c r="E119" s="33"/>
      <c r="F119" s="33"/>
      <c r="G119" s="33"/>
      <c r="H119" s="33"/>
      <c r="I119" s="156" t="s">
        <v>27</v>
      </c>
      <c r="J119" s="33"/>
      <c r="K119" s="33"/>
      <c r="L119" s="33"/>
      <c r="M119" s="33"/>
      <c r="N119" s="191"/>
      <c r="O119" s="192"/>
      <c r="P119" s="195"/>
      <c r="Q119" s="33"/>
      <c r="R119" s="33"/>
    </row>
    <row r="120" spans="1:28" ht="12.75">
      <c r="A120" s="273"/>
      <c r="B120" s="33" t="s">
        <v>522</v>
      </c>
      <c r="C120" s="33"/>
      <c r="D120" s="33"/>
      <c r="E120" s="33"/>
      <c r="F120" s="33"/>
      <c r="G120" s="33"/>
      <c r="H120" s="33"/>
      <c r="I120" s="156" t="s">
        <v>28</v>
      </c>
      <c r="J120" s="33"/>
      <c r="K120" s="33"/>
      <c r="L120" s="33"/>
      <c r="M120" s="33"/>
      <c r="N120" s="195"/>
      <c r="O120" s="192"/>
      <c r="P120" s="191"/>
      <c r="Q120" s="33"/>
      <c r="R120" s="33"/>
    </row>
    <row r="121" spans="1:28" ht="12.75">
      <c r="A121" s="273"/>
      <c r="B121" s="33" t="s">
        <v>522</v>
      </c>
      <c r="C121" s="169"/>
      <c r="D121" s="169"/>
      <c r="E121" s="169"/>
      <c r="F121" s="169"/>
      <c r="G121" s="169"/>
      <c r="H121" s="169"/>
      <c r="I121" s="156" t="s">
        <v>29</v>
      </c>
      <c r="J121" s="169"/>
      <c r="K121" s="169"/>
      <c r="L121" s="169"/>
      <c r="M121" s="169"/>
      <c r="N121" s="195"/>
      <c r="O121" s="203"/>
      <c r="P121" s="196"/>
      <c r="Q121" s="169"/>
      <c r="R121" s="169"/>
      <c r="S121" s="1"/>
      <c r="T121" s="1"/>
      <c r="U121" s="204"/>
      <c r="V121" s="204"/>
      <c r="W121" s="204"/>
      <c r="X121" s="204"/>
      <c r="Y121" s="204"/>
      <c r="Z121" s="204"/>
      <c r="AA121" s="204"/>
      <c r="AB121" s="204"/>
    </row>
    <row r="122" spans="1:28" ht="12.75">
      <c r="A122" s="273"/>
      <c r="B122" s="33" t="s">
        <v>522</v>
      </c>
      <c r="C122" s="33"/>
      <c r="D122" s="33"/>
      <c r="E122" s="33"/>
      <c r="F122" s="33"/>
      <c r="G122" s="33"/>
      <c r="H122" s="33"/>
      <c r="I122" s="156" t="s">
        <v>30</v>
      </c>
      <c r="J122" s="33"/>
      <c r="K122" s="33"/>
      <c r="L122" s="33"/>
      <c r="M122" s="33"/>
      <c r="N122" s="195"/>
      <c r="O122" s="192"/>
      <c r="P122" s="191"/>
      <c r="Q122" s="33"/>
      <c r="R122" s="33"/>
    </row>
    <row r="123" spans="1:28" ht="12.75">
      <c r="A123" s="273"/>
      <c r="B123" s="33" t="s">
        <v>522</v>
      </c>
      <c r="C123" s="33"/>
      <c r="D123" s="33"/>
      <c r="E123" s="33"/>
      <c r="F123" s="33"/>
      <c r="G123" s="33"/>
      <c r="H123" s="33"/>
      <c r="I123" s="167" t="s">
        <v>34</v>
      </c>
      <c r="J123" s="33"/>
      <c r="K123" s="33"/>
      <c r="L123" s="33"/>
      <c r="M123" s="33"/>
      <c r="N123" s="195"/>
      <c r="O123" s="192"/>
      <c r="P123" s="191"/>
      <c r="Q123" s="33"/>
      <c r="R123" s="33"/>
    </row>
    <row r="124" spans="1:28" ht="12.75">
      <c r="A124" s="273"/>
      <c r="B124" s="33" t="s">
        <v>522</v>
      </c>
      <c r="C124" s="33"/>
      <c r="D124" s="33"/>
      <c r="E124" s="33"/>
      <c r="F124" s="33"/>
      <c r="G124" s="33"/>
      <c r="H124" s="33"/>
      <c r="I124" s="167" t="s">
        <v>35</v>
      </c>
      <c r="J124" s="33"/>
      <c r="K124" s="33"/>
      <c r="L124" s="33"/>
      <c r="M124" s="33"/>
      <c r="N124" s="192"/>
      <c r="O124" s="192"/>
      <c r="P124" s="191"/>
      <c r="Q124" s="33"/>
      <c r="R124" s="33"/>
    </row>
    <row r="125" spans="1:28" ht="12.75">
      <c r="A125" s="273"/>
      <c r="B125" s="33" t="s">
        <v>522</v>
      </c>
      <c r="C125" s="33"/>
      <c r="D125" s="33"/>
      <c r="E125" s="33"/>
      <c r="F125" s="33"/>
      <c r="G125" s="33"/>
      <c r="H125" s="33"/>
      <c r="I125" s="167" t="s">
        <v>36</v>
      </c>
      <c r="J125" s="33"/>
      <c r="K125" s="33"/>
      <c r="L125" s="33"/>
      <c r="M125" s="33"/>
      <c r="N125" s="192"/>
      <c r="O125" s="192"/>
      <c r="P125" s="191"/>
      <c r="Q125" s="33"/>
      <c r="R125" s="33"/>
    </row>
    <row r="126" spans="1:28" ht="12.75">
      <c r="A126" s="273"/>
      <c r="B126" s="33" t="s">
        <v>78</v>
      </c>
      <c r="C126" s="33"/>
      <c r="D126" s="33"/>
      <c r="E126" s="33"/>
      <c r="F126" s="33"/>
      <c r="G126" s="33"/>
      <c r="H126" s="33"/>
      <c r="I126" s="167" t="s">
        <v>37</v>
      </c>
      <c r="J126" s="33"/>
      <c r="K126" s="33"/>
      <c r="L126" s="33"/>
      <c r="M126" s="33"/>
      <c r="N126" s="192"/>
      <c r="O126" s="191"/>
      <c r="P126" s="191"/>
      <c r="Q126" s="33"/>
      <c r="R126" s="33"/>
    </row>
    <row r="127" spans="1:28" ht="23.25" customHeight="1">
      <c r="A127" s="274"/>
      <c r="B127" s="33" t="s">
        <v>78</v>
      </c>
      <c r="C127" s="33" t="s">
        <v>41</v>
      </c>
      <c r="D127" s="33" t="s">
        <v>19</v>
      </c>
      <c r="E127" s="129" t="s">
        <v>2159</v>
      </c>
      <c r="F127" s="33"/>
      <c r="G127" s="157"/>
      <c r="H127" s="33" t="s">
        <v>2175</v>
      </c>
      <c r="I127" s="156" t="s">
        <v>38</v>
      </c>
      <c r="J127" s="33"/>
      <c r="K127" s="33"/>
      <c r="L127" s="33"/>
      <c r="M127" s="33"/>
      <c r="N127" s="192"/>
      <c r="O127" s="191"/>
      <c r="P127" s="191"/>
      <c r="Q127" s="33"/>
      <c r="R127" s="33"/>
    </row>
    <row r="128" spans="1:28" ht="12.75">
      <c r="A128" s="272">
        <v>45483</v>
      </c>
      <c r="B128" s="33" t="s">
        <v>1774</v>
      </c>
      <c r="C128" s="33"/>
      <c r="D128" s="33"/>
      <c r="E128" s="33"/>
      <c r="F128" s="33"/>
      <c r="G128" s="33"/>
      <c r="H128" s="33"/>
      <c r="I128" s="164" t="s">
        <v>17</v>
      </c>
      <c r="J128" s="33"/>
      <c r="K128" s="33"/>
      <c r="L128" s="33"/>
      <c r="M128" s="33"/>
      <c r="N128" s="192"/>
      <c r="O128" s="192"/>
      <c r="P128" s="192"/>
      <c r="Q128" s="33"/>
      <c r="R128" s="33"/>
    </row>
    <row r="129" spans="1:28" ht="12.75">
      <c r="A129" s="273"/>
      <c r="B129" s="33" t="s">
        <v>1774</v>
      </c>
      <c r="C129" s="33"/>
      <c r="D129" s="33"/>
      <c r="E129" s="33"/>
      <c r="F129" s="33"/>
      <c r="G129" s="33"/>
      <c r="H129" s="33"/>
      <c r="I129" s="156" t="s">
        <v>22</v>
      </c>
      <c r="J129" s="33"/>
      <c r="K129" s="33"/>
      <c r="L129" s="33"/>
      <c r="M129" s="33"/>
      <c r="N129" s="192"/>
      <c r="O129" s="192"/>
      <c r="P129" s="192"/>
      <c r="Q129" s="33"/>
      <c r="R129" s="33"/>
    </row>
    <row r="130" spans="1:28" ht="12.75">
      <c r="A130" s="273"/>
      <c r="B130" s="33" t="s">
        <v>1774</v>
      </c>
      <c r="C130" s="33"/>
      <c r="D130" s="33"/>
      <c r="E130" s="33"/>
      <c r="F130" s="33"/>
      <c r="G130" s="33"/>
      <c r="H130" s="33"/>
      <c r="I130" s="156" t="s">
        <v>24</v>
      </c>
      <c r="J130" s="33"/>
      <c r="K130" s="33"/>
      <c r="L130" s="33"/>
      <c r="M130" s="33"/>
      <c r="N130" s="191"/>
      <c r="O130" s="192"/>
      <c r="P130" s="192"/>
      <c r="Q130" s="33"/>
      <c r="R130" s="33"/>
    </row>
    <row r="131" spans="1:28" ht="12.75">
      <c r="A131" s="273"/>
      <c r="B131" s="33" t="s">
        <v>1774</v>
      </c>
      <c r="C131" s="33"/>
      <c r="D131" s="33"/>
      <c r="E131" s="33"/>
      <c r="F131" s="33"/>
      <c r="G131" s="33"/>
      <c r="H131" s="33"/>
      <c r="I131" s="156" t="s">
        <v>25</v>
      </c>
      <c r="J131" s="33"/>
      <c r="K131" s="33"/>
      <c r="L131" s="33"/>
      <c r="M131" s="33"/>
      <c r="N131" s="191"/>
      <c r="O131" s="192"/>
      <c r="P131" s="192"/>
      <c r="Q131" s="33"/>
      <c r="R131" s="33"/>
    </row>
    <row r="132" spans="1:28" ht="12.75">
      <c r="A132" s="273"/>
      <c r="B132" s="33" t="s">
        <v>1774</v>
      </c>
      <c r="C132" s="33"/>
      <c r="D132" s="33"/>
      <c r="E132" s="33"/>
      <c r="F132" s="33"/>
      <c r="G132" s="33"/>
      <c r="H132" s="33"/>
      <c r="I132" s="156" t="s">
        <v>26</v>
      </c>
      <c r="J132" s="33"/>
      <c r="K132" s="33"/>
      <c r="L132" s="33"/>
      <c r="M132" s="33"/>
      <c r="N132" s="191"/>
      <c r="O132" s="192"/>
      <c r="P132" s="195"/>
      <c r="Q132" s="33"/>
      <c r="R132" s="33"/>
    </row>
    <row r="133" spans="1:28" ht="12.75">
      <c r="A133" s="273"/>
      <c r="B133" s="33" t="s">
        <v>1774</v>
      </c>
      <c r="C133" s="33"/>
      <c r="D133" s="33"/>
      <c r="E133" s="33"/>
      <c r="F133" s="33"/>
      <c r="G133" s="33"/>
      <c r="H133" s="33"/>
      <c r="I133" s="156" t="s">
        <v>27</v>
      </c>
      <c r="J133" s="33"/>
      <c r="K133" s="33"/>
      <c r="L133" s="33"/>
      <c r="M133" s="33"/>
      <c r="N133" s="191"/>
      <c r="O133" s="192"/>
      <c r="P133" s="195"/>
      <c r="Q133" s="33"/>
      <c r="R133" s="33"/>
    </row>
    <row r="134" spans="1:28" ht="12.75">
      <c r="A134" s="273"/>
      <c r="B134" s="33" t="s">
        <v>522</v>
      </c>
      <c r="C134" s="33"/>
      <c r="D134" s="33"/>
      <c r="E134" s="33"/>
      <c r="F134" s="33"/>
      <c r="G134" s="33"/>
      <c r="H134" s="33"/>
      <c r="I134" s="156" t="s">
        <v>28</v>
      </c>
      <c r="J134" s="33"/>
      <c r="K134" s="33"/>
      <c r="L134" s="33"/>
      <c r="M134" s="33"/>
      <c r="N134" s="195"/>
      <c r="O134" s="192"/>
      <c r="P134" s="191"/>
      <c r="Q134" s="33"/>
      <c r="R134" s="33"/>
    </row>
    <row r="135" spans="1:28" ht="12.75">
      <c r="A135" s="273"/>
      <c r="B135" s="33" t="s">
        <v>522</v>
      </c>
      <c r="C135" s="33"/>
      <c r="D135" s="33"/>
      <c r="E135" s="33"/>
      <c r="F135" s="33"/>
      <c r="G135" s="33"/>
      <c r="H135" s="33"/>
      <c r="I135" s="156" t="s">
        <v>29</v>
      </c>
      <c r="J135" s="33"/>
      <c r="K135" s="33"/>
      <c r="L135" s="33"/>
      <c r="M135" s="33"/>
      <c r="N135" s="195"/>
      <c r="O135" s="192"/>
      <c r="P135" s="191"/>
      <c r="Q135" s="33"/>
      <c r="R135" s="33"/>
      <c r="U135" s="41"/>
      <c r="V135" s="41"/>
      <c r="W135" s="41"/>
      <c r="X135" s="41"/>
      <c r="Y135" s="41"/>
      <c r="Z135" s="41"/>
      <c r="AA135" s="41"/>
      <c r="AB135" s="41"/>
    </row>
    <row r="136" spans="1:28" ht="12.75">
      <c r="A136" s="273"/>
      <c r="B136" s="33" t="s">
        <v>522</v>
      </c>
      <c r="C136" s="33"/>
      <c r="D136" s="33"/>
      <c r="E136" s="33"/>
      <c r="F136" s="33"/>
      <c r="G136" s="33"/>
      <c r="H136" s="76"/>
      <c r="I136" s="156" t="s">
        <v>30</v>
      </c>
      <c r="J136" s="33"/>
      <c r="K136" s="33"/>
      <c r="L136" s="33"/>
      <c r="M136" s="33"/>
      <c r="N136" s="195"/>
      <c r="O136" s="192"/>
      <c r="P136" s="191"/>
      <c r="Q136" s="33"/>
      <c r="R136" s="33"/>
    </row>
    <row r="137" spans="1:28" ht="12.75">
      <c r="A137" s="273"/>
      <c r="B137" s="33" t="s">
        <v>522</v>
      </c>
      <c r="C137" s="33"/>
      <c r="D137" s="33"/>
      <c r="E137" s="33"/>
      <c r="F137" s="33"/>
      <c r="G137" s="33"/>
      <c r="H137" s="33"/>
      <c r="I137" s="167" t="s">
        <v>34</v>
      </c>
      <c r="J137" s="33"/>
      <c r="K137" s="33"/>
      <c r="L137" s="33"/>
      <c r="M137" s="33"/>
      <c r="N137" s="195"/>
      <c r="O137" s="192"/>
      <c r="P137" s="191"/>
      <c r="Q137" s="33"/>
      <c r="R137" s="33"/>
    </row>
    <row r="138" spans="1:28" ht="12.75">
      <c r="A138" s="273"/>
      <c r="B138" s="33" t="s">
        <v>522</v>
      </c>
      <c r="C138" s="33"/>
      <c r="D138" s="33"/>
      <c r="E138" s="33"/>
      <c r="F138" s="33"/>
      <c r="G138" s="33"/>
      <c r="H138" s="33"/>
      <c r="I138" s="167" t="s">
        <v>35</v>
      </c>
      <c r="J138" s="33"/>
      <c r="K138" s="33"/>
      <c r="L138" s="33"/>
      <c r="M138" s="33"/>
      <c r="N138" s="192"/>
      <c r="O138" s="192"/>
      <c r="P138" s="191"/>
      <c r="Q138" s="33"/>
      <c r="R138" s="33"/>
    </row>
    <row r="139" spans="1:28" ht="14.25">
      <c r="A139" s="273"/>
      <c r="B139" s="33" t="s">
        <v>522</v>
      </c>
      <c r="C139" s="33"/>
      <c r="D139" s="33"/>
      <c r="E139" s="157"/>
      <c r="F139" s="157"/>
      <c r="G139" s="33"/>
      <c r="H139" s="33"/>
      <c r="I139" s="167" t="s">
        <v>36</v>
      </c>
      <c r="J139" s="33"/>
      <c r="K139" s="33"/>
      <c r="L139" s="33"/>
      <c r="M139" s="33"/>
      <c r="N139" s="192"/>
      <c r="O139" s="192"/>
      <c r="P139" s="191"/>
      <c r="Q139" s="33"/>
      <c r="R139" s="33"/>
    </row>
    <row r="140" spans="1:28" ht="12.75">
      <c r="A140" s="273"/>
      <c r="B140" s="33" t="s">
        <v>78</v>
      </c>
      <c r="C140" s="33"/>
      <c r="D140" s="33"/>
      <c r="E140" s="33"/>
      <c r="F140" s="33"/>
      <c r="G140" s="33"/>
      <c r="H140" s="33"/>
      <c r="I140" s="167" t="s">
        <v>37</v>
      </c>
      <c r="J140" s="33"/>
      <c r="K140" s="33"/>
      <c r="L140" s="33"/>
      <c r="M140" s="33"/>
      <c r="N140" s="192"/>
      <c r="O140" s="191"/>
      <c r="P140" s="191"/>
      <c r="Q140" s="33"/>
      <c r="R140" s="33"/>
    </row>
    <row r="141" spans="1:28" ht="12.75">
      <c r="A141" s="274"/>
      <c r="B141" s="33" t="s">
        <v>78</v>
      </c>
      <c r="C141" s="33"/>
      <c r="D141" s="33"/>
      <c r="E141" s="33"/>
      <c r="F141" s="33"/>
      <c r="G141" s="33"/>
      <c r="H141" s="33"/>
      <c r="I141" s="156" t="s">
        <v>38</v>
      </c>
      <c r="J141" s="33"/>
      <c r="K141" s="33"/>
      <c r="L141" s="33"/>
      <c r="M141" s="33"/>
      <c r="N141" s="192"/>
      <c r="O141" s="191"/>
      <c r="P141" s="191"/>
      <c r="Q141" s="33"/>
      <c r="R141" s="33"/>
    </row>
    <row r="142" spans="1:28" ht="12.75">
      <c r="A142" s="272">
        <v>45484</v>
      </c>
      <c r="B142" s="33" t="s">
        <v>78</v>
      </c>
      <c r="C142" s="33"/>
      <c r="D142" s="33"/>
      <c r="E142" s="33"/>
      <c r="F142" s="33"/>
      <c r="G142" s="33"/>
      <c r="H142" s="33"/>
      <c r="I142" s="164" t="s">
        <v>17</v>
      </c>
      <c r="J142" s="33"/>
      <c r="K142" s="33"/>
      <c r="L142" s="33"/>
      <c r="M142" s="33"/>
      <c r="N142" s="192"/>
      <c r="O142" s="191"/>
      <c r="P142" s="192"/>
      <c r="Q142" s="33"/>
      <c r="R142" s="33"/>
    </row>
    <row r="143" spans="1:28" ht="12.75">
      <c r="A143" s="273"/>
      <c r="B143" s="33" t="s">
        <v>78</v>
      </c>
      <c r="C143" s="33"/>
      <c r="D143" s="33"/>
      <c r="E143" s="33"/>
      <c r="F143" s="33"/>
      <c r="G143" s="33"/>
      <c r="H143" s="33"/>
      <c r="I143" s="156" t="s">
        <v>22</v>
      </c>
      <c r="J143" s="33"/>
      <c r="K143" s="33"/>
      <c r="L143" s="33"/>
      <c r="M143" s="33"/>
      <c r="N143" s="192"/>
      <c r="O143" s="191"/>
      <c r="P143" s="192"/>
      <c r="Q143" s="33"/>
      <c r="R143" s="33"/>
    </row>
    <row r="144" spans="1:28" ht="12.75">
      <c r="A144" s="273"/>
      <c r="B144" s="33" t="s">
        <v>78</v>
      </c>
      <c r="C144" s="33"/>
      <c r="D144" s="33"/>
      <c r="E144" s="33"/>
      <c r="F144" s="33"/>
      <c r="G144" s="33"/>
      <c r="H144" s="33"/>
      <c r="I144" s="156" t="s">
        <v>24</v>
      </c>
      <c r="J144" s="33"/>
      <c r="K144" s="33"/>
      <c r="L144" s="33"/>
      <c r="M144" s="33"/>
      <c r="N144" s="191"/>
      <c r="O144" s="191"/>
      <c r="P144" s="192"/>
      <c r="Q144" s="33"/>
      <c r="R144" s="33"/>
    </row>
    <row r="145" spans="1:28" ht="12.75">
      <c r="A145" s="273"/>
      <c r="B145" s="33" t="s">
        <v>78</v>
      </c>
      <c r="C145" s="33"/>
      <c r="D145" s="33"/>
      <c r="E145" s="33"/>
      <c r="F145" s="33"/>
      <c r="G145" s="33"/>
      <c r="H145" s="33"/>
      <c r="I145" s="156" t="s">
        <v>25</v>
      </c>
      <c r="J145" s="33"/>
      <c r="K145" s="33"/>
      <c r="L145" s="33"/>
      <c r="M145" s="33"/>
      <c r="N145" s="191"/>
      <c r="O145" s="191"/>
      <c r="P145" s="192"/>
      <c r="Q145" s="33"/>
      <c r="R145" s="33"/>
    </row>
    <row r="146" spans="1:28" ht="12.75">
      <c r="A146" s="273"/>
      <c r="B146" s="33" t="s">
        <v>1774</v>
      </c>
      <c r="C146" s="33"/>
      <c r="D146" s="33"/>
      <c r="E146" s="33"/>
      <c r="F146" s="33"/>
      <c r="G146" s="33"/>
      <c r="H146" s="33"/>
      <c r="I146" s="156" t="s">
        <v>26</v>
      </c>
      <c r="J146" s="33"/>
      <c r="K146" s="33"/>
      <c r="L146" s="33"/>
      <c r="M146" s="33"/>
      <c r="N146" s="191"/>
      <c r="O146" s="191"/>
      <c r="P146" s="192"/>
      <c r="Q146" s="33"/>
      <c r="R146" s="33"/>
    </row>
    <row r="147" spans="1:28" ht="12.75">
      <c r="A147" s="273"/>
      <c r="B147" s="33" t="s">
        <v>1774</v>
      </c>
      <c r="C147" s="33"/>
      <c r="D147" s="33"/>
      <c r="E147" s="33"/>
      <c r="F147" s="33"/>
      <c r="G147" s="33"/>
      <c r="H147" s="33"/>
      <c r="I147" s="156" t="s">
        <v>27</v>
      </c>
      <c r="J147" s="33"/>
      <c r="K147" s="33"/>
      <c r="L147" s="33"/>
      <c r="M147" s="33"/>
      <c r="N147" s="191"/>
      <c r="O147" s="191"/>
      <c r="P147" s="192"/>
      <c r="Q147" s="33"/>
      <c r="R147" s="33"/>
    </row>
    <row r="148" spans="1:28" ht="12.75">
      <c r="A148" s="273"/>
      <c r="B148" s="33" t="s">
        <v>1774</v>
      </c>
      <c r="C148" s="33"/>
      <c r="D148" s="33"/>
      <c r="E148" s="33"/>
      <c r="F148" s="33"/>
      <c r="G148" s="33"/>
      <c r="H148" s="33"/>
      <c r="I148" s="156" t="s">
        <v>28</v>
      </c>
      <c r="J148" s="33"/>
      <c r="K148" s="33"/>
      <c r="L148" s="33"/>
      <c r="M148" s="33"/>
      <c r="N148" s="195"/>
      <c r="O148" s="191"/>
      <c r="P148" s="192"/>
      <c r="Q148" s="33"/>
      <c r="R148" s="33"/>
    </row>
    <row r="149" spans="1:28" ht="12.75">
      <c r="A149" s="273"/>
      <c r="B149" s="33" t="s">
        <v>1774</v>
      </c>
      <c r="C149" s="33"/>
      <c r="D149" s="33"/>
      <c r="E149" s="33"/>
      <c r="F149" s="33"/>
      <c r="G149" s="33"/>
      <c r="H149" s="33"/>
      <c r="I149" s="156" t="s">
        <v>29</v>
      </c>
      <c r="J149" s="33"/>
      <c r="K149" s="33"/>
      <c r="L149" s="33"/>
      <c r="M149" s="33"/>
      <c r="N149" s="195"/>
      <c r="O149" s="191"/>
      <c r="P149" s="192"/>
      <c r="Q149" s="33"/>
      <c r="R149" s="33"/>
    </row>
    <row r="150" spans="1:28" ht="12.75">
      <c r="A150" s="273"/>
      <c r="B150" s="33" t="s">
        <v>1774</v>
      </c>
      <c r="C150" s="33"/>
      <c r="D150" s="33"/>
      <c r="E150" s="33"/>
      <c r="F150" s="33"/>
      <c r="G150" s="33"/>
      <c r="H150" s="33"/>
      <c r="I150" s="156" t="s">
        <v>30</v>
      </c>
      <c r="J150" s="33"/>
      <c r="K150" s="33"/>
      <c r="L150" s="33"/>
      <c r="M150" s="33"/>
      <c r="N150" s="195"/>
      <c r="O150" s="191"/>
      <c r="P150" s="192"/>
      <c r="Q150" s="33"/>
      <c r="R150" s="33"/>
    </row>
    <row r="151" spans="1:28" ht="12.75">
      <c r="A151" s="273"/>
      <c r="B151" s="33" t="s">
        <v>78</v>
      </c>
      <c r="C151" s="33"/>
      <c r="D151" s="33"/>
      <c r="E151" s="33"/>
      <c r="F151" s="33"/>
      <c r="G151" s="33"/>
      <c r="H151" s="33"/>
      <c r="I151" s="167" t="s">
        <v>34</v>
      </c>
      <c r="J151" s="33"/>
      <c r="K151" s="33"/>
      <c r="L151" s="33"/>
      <c r="M151" s="33"/>
      <c r="N151" s="195"/>
      <c r="O151" s="191"/>
      <c r="P151" s="192"/>
      <c r="Q151" s="33"/>
      <c r="R151" s="33"/>
    </row>
    <row r="152" spans="1:28" ht="14.25">
      <c r="A152" s="273"/>
      <c r="B152" s="157" t="s">
        <v>78</v>
      </c>
      <c r="C152" s="33"/>
      <c r="D152" s="33"/>
      <c r="E152" s="33"/>
      <c r="F152" s="33"/>
      <c r="G152" s="33"/>
      <c r="H152" s="33"/>
      <c r="I152" s="167" t="s">
        <v>35</v>
      </c>
      <c r="J152" s="33"/>
      <c r="K152" s="33"/>
      <c r="L152" s="33"/>
      <c r="M152" s="33"/>
      <c r="N152" s="192"/>
      <c r="O152" s="191"/>
      <c r="P152" s="192"/>
      <c r="Q152" s="33"/>
      <c r="R152" s="33"/>
      <c r="U152" s="41"/>
      <c r="V152" s="41"/>
      <c r="W152" s="41"/>
      <c r="X152" s="41"/>
      <c r="Y152" s="41"/>
      <c r="Z152" s="41"/>
      <c r="AA152" s="41"/>
      <c r="AB152" s="41"/>
    </row>
    <row r="153" spans="1:28" ht="12.75">
      <c r="A153" s="273"/>
      <c r="B153" s="33" t="s">
        <v>78</v>
      </c>
      <c r="C153" s="33"/>
      <c r="D153" s="33"/>
      <c r="E153" s="33"/>
      <c r="F153" s="33"/>
      <c r="G153" s="33"/>
      <c r="H153" s="33"/>
      <c r="I153" s="167" t="s">
        <v>36</v>
      </c>
      <c r="J153" s="33"/>
      <c r="K153" s="33"/>
      <c r="L153" s="33"/>
      <c r="M153" s="33"/>
      <c r="N153" s="192"/>
      <c r="O153" s="191"/>
      <c r="P153" s="192"/>
      <c r="Q153" s="33"/>
      <c r="R153" s="33"/>
    </row>
    <row r="154" spans="1:28" ht="12.75">
      <c r="A154" s="273"/>
      <c r="B154" s="33" t="s">
        <v>78</v>
      </c>
      <c r="C154" s="33"/>
      <c r="D154" s="33"/>
      <c r="E154" s="33"/>
      <c r="F154" s="33"/>
      <c r="G154" s="33"/>
      <c r="H154" s="33"/>
      <c r="I154" s="167" t="s">
        <v>37</v>
      </c>
      <c r="J154" s="33"/>
      <c r="K154" s="33"/>
      <c r="L154" s="33"/>
      <c r="M154" s="33"/>
      <c r="N154" s="192"/>
      <c r="O154" s="191"/>
      <c r="P154" s="192"/>
      <c r="Q154" s="33"/>
      <c r="R154" s="33"/>
    </row>
    <row r="155" spans="1:28" ht="12.75">
      <c r="A155" s="274"/>
      <c r="B155" s="33" t="s">
        <v>78</v>
      </c>
      <c r="C155" s="33"/>
      <c r="D155" s="33"/>
      <c r="E155" s="33"/>
      <c r="F155" s="33"/>
      <c r="G155" s="33"/>
      <c r="H155" s="33"/>
      <c r="I155" s="156" t="s">
        <v>38</v>
      </c>
      <c r="J155" s="33"/>
      <c r="K155" s="33"/>
      <c r="L155" s="33"/>
      <c r="M155" s="33"/>
      <c r="N155" s="192"/>
      <c r="O155" s="191"/>
      <c r="P155" s="192"/>
      <c r="Q155" s="33"/>
      <c r="R155" s="33"/>
    </row>
    <row r="156" spans="1:28" ht="14.25">
      <c r="A156" s="272">
        <v>45485</v>
      </c>
      <c r="B156" s="157" t="s">
        <v>78</v>
      </c>
      <c r="C156" s="33"/>
      <c r="D156" s="33"/>
      <c r="E156" s="33"/>
      <c r="F156" s="33"/>
      <c r="G156" s="33"/>
      <c r="H156" s="33"/>
      <c r="I156" s="164" t="s">
        <v>17</v>
      </c>
      <c r="J156" s="33"/>
      <c r="K156" s="33"/>
      <c r="L156" s="33"/>
      <c r="M156" s="33"/>
      <c r="N156" s="192"/>
      <c r="O156" s="191"/>
      <c r="P156" s="192"/>
      <c r="Q156" s="33"/>
      <c r="R156" s="33"/>
    </row>
    <row r="157" spans="1:28" ht="14.25">
      <c r="A157" s="273"/>
      <c r="B157" s="157" t="s">
        <v>78</v>
      </c>
      <c r="C157" s="33"/>
      <c r="D157" s="33"/>
      <c r="E157" s="33"/>
      <c r="F157" s="33"/>
      <c r="G157" s="33"/>
      <c r="H157" s="33"/>
      <c r="I157" s="156" t="s">
        <v>22</v>
      </c>
      <c r="J157" s="33"/>
      <c r="K157" s="33"/>
      <c r="L157" s="33"/>
      <c r="M157" s="33"/>
      <c r="N157" s="192"/>
      <c r="O157" s="191"/>
      <c r="P157" s="192"/>
      <c r="Q157" s="33"/>
      <c r="R157" s="33"/>
    </row>
    <row r="158" spans="1:28" ht="14.25">
      <c r="A158" s="273"/>
      <c r="B158" s="157" t="s">
        <v>78</v>
      </c>
      <c r="C158" s="33"/>
      <c r="D158" s="33"/>
      <c r="E158" s="33"/>
      <c r="F158" s="33"/>
      <c r="G158" s="33"/>
      <c r="H158" s="33"/>
      <c r="I158" s="156" t="s">
        <v>24</v>
      </c>
      <c r="J158" s="33"/>
      <c r="K158" s="33"/>
      <c r="L158" s="33"/>
      <c r="M158" s="33"/>
      <c r="N158" s="191"/>
      <c r="O158" s="191"/>
      <c r="P158" s="192"/>
      <c r="Q158" s="33"/>
      <c r="R158" s="33"/>
    </row>
    <row r="159" spans="1:28" ht="14.25">
      <c r="A159" s="273"/>
      <c r="B159" s="157" t="s">
        <v>78</v>
      </c>
      <c r="C159" s="33"/>
      <c r="D159" s="33"/>
      <c r="E159" s="33"/>
      <c r="F159" s="33"/>
      <c r="G159" s="33"/>
      <c r="H159" s="33"/>
      <c r="I159" s="156" t="s">
        <v>25</v>
      </c>
      <c r="J159" s="33"/>
      <c r="K159" s="33"/>
      <c r="L159" s="33"/>
      <c r="M159" s="33"/>
      <c r="N159" s="191"/>
      <c r="O159" s="191"/>
      <c r="P159" s="192"/>
      <c r="Q159" s="33"/>
      <c r="R159" s="33"/>
    </row>
    <row r="160" spans="1:28" ht="14.25">
      <c r="A160" s="273"/>
      <c r="B160" s="33" t="s">
        <v>78</v>
      </c>
      <c r="C160" s="33"/>
      <c r="D160" s="33"/>
      <c r="E160" s="33"/>
      <c r="F160" s="33"/>
      <c r="G160" s="157"/>
      <c r="H160" s="33"/>
      <c r="I160" s="156" t="s">
        <v>26</v>
      </c>
      <c r="J160" s="33"/>
      <c r="K160" s="33"/>
      <c r="L160" s="33"/>
      <c r="M160" s="33"/>
      <c r="N160" s="191"/>
      <c r="O160" s="191"/>
      <c r="P160" s="192"/>
      <c r="Q160" s="33"/>
      <c r="R160" s="33"/>
    </row>
    <row r="161" spans="1:18" ht="12.75">
      <c r="A161" s="273"/>
      <c r="B161" s="33" t="s">
        <v>78</v>
      </c>
      <c r="C161" s="33"/>
      <c r="D161" s="33"/>
      <c r="E161" s="33"/>
      <c r="F161" s="33"/>
      <c r="G161" s="33"/>
      <c r="H161" s="33"/>
      <c r="I161" s="156" t="s">
        <v>27</v>
      </c>
      <c r="J161" s="33"/>
      <c r="K161" s="33"/>
      <c r="L161" s="33"/>
      <c r="M161" s="33"/>
      <c r="N161" s="191"/>
      <c r="O161" s="191"/>
      <c r="P161" s="192"/>
      <c r="Q161" s="33"/>
      <c r="R161" s="33"/>
    </row>
    <row r="162" spans="1:18" ht="12.75">
      <c r="A162" s="273"/>
      <c r="B162" s="33" t="s">
        <v>1774</v>
      </c>
      <c r="C162" s="33"/>
      <c r="D162" s="33"/>
      <c r="E162" s="33"/>
      <c r="F162" s="33"/>
      <c r="G162" s="33"/>
      <c r="H162" s="33"/>
      <c r="I162" s="156" t="s">
        <v>28</v>
      </c>
      <c r="J162" s="33"/>
      <c r="K162" s="33"/>
      <c r="L162" s="33"/>
      <c r="M162" s="33"/>
      <c r="N162" s="195"/>
      <c r="O162" s="191"/>
      <c r="P162" s="192"/>
      <c r="Q162" s="33"/>
      <c r="R162" s="33"/>
    </row>
    <row r="163" spans="1:18" ht="12.75">
      <c r="A163" s="273"/>
      <c r="B163" s="33" t="s">
        <v>1774</v>
      </c>
      <c r="C163" s="33"/>
      <c r="D163" s="33"/>
      <c r="E163" s="33"/>
      <c r="F163" s="33"/>
      <c r="G163" s="33"/>
      <c r="H163" s="33"/>
      <c r="I163" s="156" t="s">
        <v>29</v>
      </c>
      <c r="J163" s="33"/>
      <c r="K163" s="33"/>
      <c r="L163" s="33"/>
      <c r="M163" s="33"/>
      <c r="N163" s="195"/>
      <c r="O163" s="191"/>
      <c r="P163" s="192"/>
      <c r="Q163" s="33"/>
      <c r="R163" s="33"/>
    </row>
    <row r="164" spans="1:18" ht="12.75">
      <c r="A164" s="273"/>
      <c r="B164" s="33" t="s">
        <v>1774</v>
      </c>
      <c r="C164" s="33"/>
      <c r="D164" s="33"/>
      <c r="E164" s="33"/>
      <c r="F164" s="33"/>
      <c r="G164" s="33"/>
      <c r="H164" s="33"/>
      <c r="I164" s="156" t="s">
        <v>30</v>
      </c>
      <c r="J164" s="33"/>
      <c r="K164" s="33"/>
      <c r="L164" s="33"/>
      <c r="M164" s="33"/>
      <c r="N164" s="195"/>
      <c r="O164" s="191"/>
      <c r="P164" s="192"/>
      <c r="Q164" s="33"/>
      <c r="R164" s="33"/>
    </row>
    <row r="165" spans="1:18" ht="14.25">
      <c r="A165" s="273"/>
      <c r="B165" s="33" t="s">
        <v>1774</v>
      </c>
      <c r="C165" s="33"/>
      <c r="D165" s="33"/>
      <c r="E165" s="157"/>
      <c r="F165" s="157"/>
      <c r="G165" s="33"/>
      <c r="H165" s="33"/>
      <c r="I165" s="167" t="s">
        <v>34</v>
      </c>
      <c r="J165" s="33"/>
      <c r="K165" s="33"/>
      <c r="L165" s="33"/>
      <c r="M165" s="33"/>
      <c r="N165" s="195"/>
      <c r="O165" s="191"/>
      <c r="P165" s="192"/>
      <c r="Q165" s="33"/>
      <c r="R165" s="33"/>
    </row>
    <row r="166" spans="1:18" ht="12.75">
      <c r="A166" s="273"/>
      <c r="B166" s="33" t="s">
        <v>1774</v>
      </c>
      <c r="C166" s="33"/>
      <c r="D166" s="33"/>
      <c r="E166" s="33"/>
      <c r="F166" s="33"/>
      <c r="G166" s="33"/>
      <c r="H166" s="33"/>
      <c r="I166" s="167" t="s">
        <v>35</v>
      </c>
      <c r="J166" s="33"/>
      <c r="K166" s="33"/>
      <c r="L166" s="33"/>
      <c r="M166" s="33"/>
      <c r="N166" s="192"/>
      <c r="O166" s="191"/>
      <c r="P166" s="192"/>
      <c r="Q166" s="33"/>
      <c r="R166" s="33"/>
    </row>
    <row r="167" spans="1:18" ht="12.75">
      <c r="A167" s="273"/>
      <c r="B167" s="33" t="s">
        <v>78</v>
      </c>
      <c r="C167" s="33"/>
      <c r="D167" s="33"/>
      <c r="E167" s="33"/>
      <c r="F167" s="33"/>
      <c r="G167" s="33"/>
      <c r="H167" s="33"/>
      <c r="I167" s="167" t="s">
        <v>36</v>
      </c>
      <c r="J167" s="33"/>
      <c r="K167" s="33"/>
      <c r="L167" s="33"/>
      <c r="M167" s="33"/>
      <c r="N167" s="192"/>
      <c r="O167" s="191"/>
      <c r="P167" s="192"/>
      <c r="Q167" s="33"/>
      <c r="R167" s="33"/>
    </row>
    <row r="168" spans="1:18" ht="12.75">
      <c r="A168" s="273"/>
      <c r="B168" s="33" t="s">
        <v>78</v>
      </c>
      <c r="C168" s="33"/>
      <c r="D168" s="33"/>
      <c r="E168" s="33"/>
      <c r="F168" s="33"/>
      <c r="G168" s="33"/>
      <c r="H168" s="33"/>
      <c r="I168" s="167" t="s">
        <v>37</v>
      </c>
      <c r="J168" s="33"/>
      <c r="K168" s="33"/>
      <c r="L168" s="33"/>
      <c r="M168" s="33"/>
      <c r="N168" s="192"/>
      <c r="O168" s="191"/>
      <c r="P168" s="192"/>
      <c r="Q168" s="33"/>
      <c r="R168" s="33"/>
    </row>
    <row r="169" spans="1:18" ht="12.75">
      <c r="A169" s="274"/>
      <c r="B169" s="33" t="s">
        <v>78</v>
      </c>
      <c r="C169" s="33"/>
      <c r="D169" s="33"/>
      <c r="E169" s="33"/>
      <c r="F169" s="33"/>
      <c r="G169" s="33"/>
      <c r="H169" s="33"/>
      <c r="I169" s="167" t="s">
        <v>38</v>
      </c>
      <c r="J169" s="33"/>
      <c r="K169" s="33"/>
      <c r="L169" s="33"/>
      <c r="M169" s="33"/>
      <c r="N169" s="192"/>
      <c r="O169" s="191"/>
      <c r="P169" s="192"/>
      <c r="Q169" s="33"/>
      <c r="R169" s="33"/>
    </row>
    <row r="170" spans="1:18" ht="14.25">
      <c r="A170" s="272">
        <v>45486</v>
      </c>
      <c r="B170" s="157" t="s">
        <v>1774</v>
      </c>
      <c r="C170" s="33"/>
      <c r="D170" s="33"/>
      <c r="E170" s="33"/>
      <c r="F170" s="33"/>
      <c r="G170" s="33"/>
      <c r="H170" s="33"/>
      <c r="I170" s="164" t="s">
        <v>17</v>
      </c>
      <c r="J170" s="33"/>
      <c r="K170" s="33"/>
      <c r="L170" s="33"/>
      <c r="M170" s="33"/>
      <c r="N170" s="192"/>
      <c r="O170" s="192"/>
      <c r="P170" s="192"/>
      <c r="Q170" s="33"/>
      <c r="R170" s="33"/>
    </row>
    <row r="171" spans="1:18" ht="14.25">
      <c r="A171" s="273"/>
      <c r="B171" s="157" t="s">
        <v>1774</v>
      </c>
      <c r="C171" s="157"/>
      <c r="D171" s="157"/>
      <c r="E171" s="157"/>
      <c r="F171" s="157"/>
      <c r="G171" s="157"/>
      <c r="H171" s="157"/>
      <c r="I171" s="84" t="s">
        <v>22</v>
      </c>
      <c r="J171" s="33"/>
      <c r="K171" s="33"/>
      <c r="L171" s="33"/>
      <c r="M171" s="33"/>
      <c r="N171" s="192"/>
      <c r="O171" s="192"/>
      <c r="P171" s="192"/>
      <c r="Q171" s="33"/>
      <c r="R171" s="33"/>
    </row>
    <row r="172" spans="1:18" ht="14.25">
      <c r="A172" s="273"/>
      <c r="B172" s="157" t="s">
        <v>1774</v>
      </c>
      <c r="C172" s="157"/>
      <c r="D172" s="157"/>
      <c r="E172" s="157"/>
      <c r="F172" s="157"/>
      <c r="G172" s="157"/>
      <c r="H172" s="157"/>
      <c r="I172" s="84" t="s">
        <v>24</v>
      </c>
      <c r="J172" s="33"/>
      <c r="K172" s="33"/>
      <c r="L172" s="33"/>
      <c r="M172" s="33"/>
      <c r="N172" s="192"/>
      <c r="O172" s="192"/>
      <c r="P172" s="192"/>
      <c r="Q172" s="33"/>
      <c r="R172" s="33"/>
    </row>
    <row r="173" spans="1:18" ht="14.25">
      <c r="A173" s="273"/>
      <c r="B173" s="157" t="s">
        <v>1774</v>
      </c>
      <c r="C173" s="157"/>
      <c r="D173" s="157"/>
      <c r="E173" s="168"/>
      <c r="F173" s="168"/>
      <c r="G173" s="157"/>
      <c r="H173" s="157"/>
      <c r="I173" s="84" t="s">
        <v>25</v>
      </c>
      <c r="J173" s="33"/>
      <c r="K173" s="33"/>
      <c r="L173" s="33"/>
      <c r="M173" s="33"/>
      <c r="N173" s="192"/>
      <c r="O173" s="192"/>
      <c r="P173" s="192"/>
      <c r="Q173" s="33"/>
      <c r="R173" s="33"/>
    </row>
    <row r="174" spans="1:18" ht="14.25">
      <c r="A174" s="273"/>
      <c r="B174" s="157"/>
      <c r="C174" s="157"/>
      <c r="D174" s="157"/>
      <c r="E174" s="157"/>
      <c r="F174" s="157"/>
      <c r="G174" s="157"/>
      <c r="H174" s="157"/>
      <c r="I174" s="84" t="s">
        <v>26</v>
      </c>
      <c r="J174" s="33"/>
      <c r="K174" s="33"/>
      <c r="L174" s="33"/>
      <c r="M174" s="33"/>
      <c r="N174" s="192"/>
      <c r="O174" s="192"/>
      <c r="P174" s="192"/>
      <c r="Q174" s="33"/>
      <c r="R174" s="33"/>
    </row>
    <row r="175" spans="1:18" ht="12.75">
      <c r="A175" s="273"/>
      <c r="B175" s="33"/>
      <c r="C175" s="33"/>
      <c r="D175" s="33"/>
      <c r="E175" s="33"/>
      <c r="F175" s="33"/>
      <c r="G175" s="33"/>
      <c r="H175" s="33"/>
      <c r="I175" s="84" t="s">
        <v>27</v>
      </c>
      <c r="J175" s="33"/>
      <c r="K175" s="33"/>
      <c r="L175" s="33"/>
      <c r="M175" s="33"/>
      <c r="N175" s="192"/>
      <c r="O175" s="192"/>
      <c r="P175" s="192"/>
      <c r="Q175" s="33"/>
      <c r="R175" s="33"/>
    </row>
    <row r="176" spans="1:18" ht="12.75">
      <c r="A176" s="273"/>
      <c r="B176" s="33"/>
      <c r="C176" s="33"/>
      <c r="D176" s="33"/>
      <c r="E176" s="33"/>
      <c r="F176" s="33"/>
      <c r="G176" s="33"/>
      <c r="H176" s="33"/>
      <c r="I176" s="84" t="s">
        <v>28</v>
      </c>
      <c r="J176" s="33"/>
      <c r="K176" s="33"/>
      <c r="L176" s="33"/>
      <c r="M176" s="33"/>
      <c r="N176" s="192"/>
      <c r="O176" s="192"/>
      <c r="P176" s="192"/>
      <c r="Q176" s="33"/>
      <c r="R176" s="33"/>
    </row>
    <row r="177" spans="1:18" ht="12.75">
      <c r="A177" s="273"/>
      <c r="B177" s="33"/>
      <c r="C177" s="33"/>
      <c r="D177" s="33"/>
      <c r="E177" s="33"/>
      <c r="F177" s="33"/>
      <c r="G177" s="33"/>
      <c r="H177" s="33"/>
      <c r="I177" s="84" t="s">
        <v>29</v>
      </c>
      <c r="J177" s="33"/>
      <c r="K177" s="33"/>
      <c r="L177" s="33"/>
      <c r="M177" s="33"/>
      <c r="N177" s="192"/>
      <c r="O177" s="192"/>
      <c r="P177" s="192"/>
      <c r="Q177" s="33"/>
      <c r="R177" s="33"/>
    </row>
    <row r="178" spans="1:18" ht="12.75">
      <c r="A178" s="273"/>
      <c r="B178" s="33"/>
      <c r="C178" s="33"/>
      <c r="D178" s="33"/>
      <c r="E178" s="33"/>
      <c r="F178" s="33"/>
      <c r="G178" s="33"/>
      <c r="H178" s="33"/>
      <c r="I178" s="84" t="s">
        <v>30</v>
      </c>
      <c r="J178" s="33"/>
      <c r="K178" s="33"/>
      <c r="L178" s="33"/>
      <c r="M178" s="33"/>
      <c r="N178" s="192"/>
      <c r="O178" s="192"/>
      <c r="P178" s="192"/>
      <c r="Q178" s="33"/>
      <c r="R178" s="33"/>
    </row>
    <row r="179" spans="1:18" ht="12.75">
      <c r="A179" s="273"/>
      <c r="B179" s="33" t="s">
        <v>78</v>
      </c>
      <c r="C179" s="33" t="s">
        <v>224</v>
      </c>
      <c r="D179" s="33" t="s">
        <v>19</v>
      </c>
      <c r="E179" s="33"/>
      <c r="F179" s="33"/>
      <c r="G179" s="33"/>
      <c r="H179" s="160" t="s">
        <v>2176</v>
      </c>
      <c r="I179" s="84" t="s">
        <v>34</v>
      </c>
      <c r="J179" s="33"/>
      <c r="K179" s="33"/>
      <c r="L179" s="33"/>
      <c r="M179" s="33"/>
      <c r="N179" s="192"/>
      <c r="O179" s="192"/>
      <c r="P179" s="192"/>
      <c r="Q179" s="33"/>
      <c r="R179" s="33"/>
    </row>
    <row r="180" spans="1:18" ht="12.75">
      <c r="A180" s="273"/>
      <c r="B180" s="33" t="s">
        <v>78</v>
      </c>
      <c r="C180" s="33" t="s">
        <v>41</v>
      </c>
      <c r="D180" s="33" t="s">
        <v>19</v>
      </c>
      <c r="E180" s="33" t="s">
        <v>2156</v>
      </c>
      <c r="F180" s="33"/>
      <c r="G180" s="160" t="s">
        <v>2177</v>
      </c>
      <c r="H180" s="160" t="s">
        <v>2178</v>
      </c>
      <c r="I180" s="84" t="s">
        <v>35</v>
      </c>
      <c r="J180" s="33"/>
      <c r="K180" s="33"/>
      <c r="L180" s="33"/>
      <c r="M180" s="33"/>
      <c r="N180" s="192"/>
      <c r="O180" s="192"/>
      <c r="P180" s="192"/>
      <c r="Q180" s="33"/>
      <c r="R180" s="33"/>
    </row>
    <row r="181" spans="1:18" ht="12.75">
      <c r="A181" s="273"/>
      <c r="B181" s="33" t="s">
        <v>78</v>
      </c>
      <c r="C181" s="33"/>
      <c r="D181" s="33"/>
      <c r="E181" s="33"/>
      <c r="F181" s="33"/>
      <c r="G181" s="33"/>
      <c r="H181" s="33"/>
      <c r="I181" s="84" t="s">
        <v>36</v>
      </c>
      <c r="J181" s="33"/>
      <c r="K181" s="33"/>
      <c r="L181" s="33"/>
      <c r="M181" s="33"/>
      <c r="N181" s="192"/>
      <c r="O181" s="192"/>
      <c r="P181" s="192"/>
      <c r="Q181" s="33"/>
      <c r="R181" s="33"/>
    </row>
    <row r="182" spans="1:18" ht="14.25">
      <c r="A182" s="273"/>
      <c r="B182" s="33" t="s">
        <v>78</v>
      </c>
      <c r="C182" s="33"/>
      <c r="D182" s="33"/>
      <c r="E182" s="33"/>
      <c r="F182" s="33"/>
      <c r="G182" s="33"/>
      <c r="H182" s="157"/>
      <c r="I182" s="84" t="s">
        <v>37</v>
      </c>
      <c r="J182" s="33"/>
      <c r="K182" s="33"/>
      <c r="L182" s="33"/>
      <c r="M182" s="33"/>
      <c r="N182" s="192"/>
      <c r="O182" s="191"/>
      <c r="P182" s="192"/>
      <c r="Q182" s="33"/>
      <c r="R182" s="33"/>
    </row>
    <row r="183" spans="1:18" ht="12.75">
      <c r="A183" s="274"/>
      <c r="B183" s="33" t="s">
        <v>78</v>
      </c>
      <c r="C183" s="33"/>
      <c r="D183" s="33"/>
      <c r="E183" s="33"/>
      <c r="F183" s="33"/>
      <c r="G183" s="33"/>
      <c r="H183" s="33"/>
      <c r="I183" s="170" t="s">
        <v>38</v>
      </c>
      <c r="J183" s="33"/>
      <c r="K183" s="33"/>
      <c r="L183" s="33"/>
      <c r="M183" s="33"/>
      <c r="N183" s="192"/>
      <c r="O183" s="191"/>
      <c r="P183" s="192"/>
      <c r="Q183" s="33"/>
      <c r="R183" s="33"/>
    </row>
    <row r="184" spans="1:18" ht="14.25">
      <c r="A184" s="272">
        <v>45487</v>
      </c>
      <c r="B184" s="157" t="s">
        <v>2096</v>
      </c>
      <c r="C184" s="33"/>
      <c r="D184" s="33"/>
      <c r="E184" s="33"/>
      <c r="F184" s="33"/>
      <c r="G184" s="33"/>
      <c r="H184" s="33"/>
      <c r="I184" s="171" t="s">
        <v>17</v>
      </c>
      <c r="J184" s="33"/>
      <c r="K184" s="33"/>
      <c r="L184" s="33"/>
      <c r="M184" s="33"/>
      <c r="N184" s="192"/>
      <c r="O184" s="192"/>
      <c r="P184" s="192"/>
      <c r="Q184" s="33"/>
      <c r="R184" s="33"/>
    </row>
    <row r="185" spans="1:18" ht="14.25">
      <c r="A185" s="273"/>
      <c r="B185" s="157" t="s">
        <v>2096</v>
      </c>
      <c r="C185" s="33"/>
      <c r="D185" s="33"/>
      <c r="E185" s="33"/>
      <c r="F185" s="33"/>
      <c r="G185" s="33"/>
      <c r="H185" s="33"/>
      <c r="I185" s="172" t="s">
        <v>22</v>
      </c>
      <c r="J185" s="33"/>
      <c r="K185" s="33"/>
      <c r="L185" s="33"/>
      <c r="M185" s="33"/>
      <c r="N185" s="192"/>
      <c r="O185" s="192"/>
      <c r="P185" s="192"/>
      <c r="Q185" s="33"/>
      <c r="R185" s="33"/>
    </row>
    <row r="186" spans="1:18" ht="14.25">
      <c r="A186" s="273"/>
      <c r="B186" s="157" t="s">
        <v>2096</v>
      </c>
      <c r="C186" s="157"/>
      <c r="D186" s="157"/>
      <c r="E186" s="157"/>
      <c r="F186" s="157"/>
      <c r="G186" s="157"/>
      <c r="H186" s="157"/>
      <c r="I186" s="172" t="s">
        <v>24</v>
      </c>
      <c r="J186" s="33"/>
      <c r="K186" s="33"/>
      <c r="L186" s="33"/>
      <c r="M186" s="33"/>
      <c r="N186" s="192"/>
      <c r="O186" s="192"/>
      <c r="P186" s="192"/>
      <c r="Q186" s="33"/>
      <c r="R186" s="33"/>
    </row>
    <row r="187" spans="1:18" ht="12.75">
      <c r="A187" s="273"/>
      <c r="B187" s="33" t="s">
        <v>2096</v>
      </c>
      <c r="C187" s="33"/>
      <c r="D187" s="33"/>
      <c r="E187" s="33"/>
      <c r="F187" s="33"/>
      <c r="G187" s="33"/>
      <c r="H187" s="33"/>
      <c r="I187" s="172" t="s">
        <v>25</v>
      </c>
      <c r="J187" s="33"/>
      <c r="K187" s="33"/>
      <c r="L187" s="33"/>
      <c r="M187" s="33"/>
      <c r="N187" s="192"/>
      <c r="O187" s="192"/>
      <c r="P187" s="192"/>
      <c r="Q187" s="33"/>
      <c r="R187" s="33"/>
    </row>
    <row r="188" spans="1:18" ht="12.75">
      <c r="A188" s="273"/>
      <c r="B188" s="33" t="s">
        <v>2096</v>
      </c>
      <c r="C188" s="33"/>
      <c r="D188" s="33"/>
      <c r="E188" s="33"/>
      <c r="F188" s="33"/>
      <c r="G188" s="33"/>
      <c r="H188" s="33"/>
      <c r="I188" s="172" t="s">
        <v>26</v>
      </c>
      <c r="J188" s="33"/>
      <c r="K188" s="33"/>
      <c r="L188" s="33"/>
      <c r="M188" s="33"/>
      <c r="N188" s="192"/>
      <c r="O188" s="192"/>
      <c r="P188" s="192"/>
      <c r="Q188" s="33"/>
      <c r="R188" s="33"/>
    </row>
    <row r="189" spans="1:18" ht="12.75">
      <c r="A189" s="273"/>
      <c r="B189" s="33" t="s">
        <v>2096</v>
      </c>
      <c r="C189" s="33"/>
      <c r="D189" s="33"/>
      <c r="E189" s="33"/>
      <c r="F189" s="33"/>
      <c r="G189" s="33"/>
      <c r="H189" s="33"/>
      <c r="I189" s="172" t="s">
        <v>27</v>
      </c>
      <c r="J189" s="33"/>
      <c r="K189" s="33"/>
      <c r="L189" s="33"/>
      <c r="M189" s="33"/>
      <c r="N189" s="192"/>
      <c r="O189" s="192"/>
      <c r="P189" s="192"/>
      <c r="Q189" s="33"/>
      <c r="R189" s="33"/>
    </row>
    <row r="190" spans="1:18" ht="12.75">
      <c r="A190" s="273"/>
      <c r="B190" s="33" t="s">
        <v>2022</v>
      </c>
      <c r="C190" s="33"/>
      <c r="D190" s="33"/>
      <c r="E190" s="33"/>
      <c r="F190" s="33"/>
      <c r="I190" s="172" t="s">
        <v>28</v>
      </c>
      <c r="J190" s="33"/>
      <c r="K190" s="33"/>
      <c r="L190" s="33"/>
      <c r="M190" s="33"/>
      <c r="N190" s="192"/>
      <c r="O190" s="192"/>
      <c r="P190" s="192"/>
      <c r="Q190" s="33"/>
      <c r="R190" s="33"/>
    </row>
    <row r="191" spans="1:18" ht="12.75">
      <c r="A191" s="273"/>
      <c r="B191" s="33" t="s">
        <v>2022</v>
      </c>
      <c r="C191" s="33"/>
      <c r="D191" s="33"/>
      <c r="E191" s="33"/>
      <c r="F191" s="33"/>
      <c r="G191" s="33"/>
      <c r="H191" s="33"/>
      <c r="I191" s="172" t="s">
        <v>29</v>
      </c>
      <c r="J191" s="33"/>
      <c r="K191" s="33"/>
      <c r="L191" s="33"/>
      <c r="M191" s="33"/>
      <c r="N191" s="192"/>
      <c r="O191" s="192"/>
      <c r="P191" s="192"/>
      <c r="Q191" s="33"/>
      <c r="R191" s="33"/>
    </row>
    <row r="192" spans="1:18" ht="14.25">
      <c r="A192" s="273"/>
      <c r="B192" s="33" t="s">
        <v>2022</v>
      </c>
      <c r="C192" s="33" t="s">
        <v>355</v>
      </c>
      <c r="D192" s="157" t="s">
        <v>19</v>
      </c>
      <c r="E192" s="33"/>
      <c r="F192" s="33"/>
      <c r="G192" s="160" t="s">
        <v>2179</v>
      </c>
      <c r="H192" s="33" t="s">
        <v>2180</v>
      </c>
      <c r="I192" s="172" t="s">
        <v>30</v>
      </c>
      <c r="J192" s="33"/>
      <c r="K192" s="33"/>
      <c r="L192" s="33"/>
      <c r="M192" s="33"/>
      <c r="N192" s="192"/>
      <c r="O192" s="192"/>
      <c r="P192" s="192"/>
      <c r="Q192" s="33"/>
      <c r="R192" s="33"/>
    </row>
    <row r="193" spans="1:19" ht="12.75">
      <c r="A193" s="273"/>
      <c r="B193" s="33" t="s">
        <v>78</v>
      </c>
      <c r="C193" s="33"/>
      <c r="D193" s="33"/>
      <c r="E193" s="33"/>
      <c r="F193" s="33"/>
      <c r="G193" s="33"/>
      <c r="H193" s="33"/>
      <c r="I193" s="172" t="s">
        <v>34</v>
      </c>
      <c r="J193" s="33"/>
      <c r="K193" s="33"/>
      <c r="L193" s="33"/>
      <c r="M193" s="33"/>
      <c r="N193" s="192"/>
      <c r="O193" s="192"/>
      <c r="P193" s="192"/>
      <c r="Q193" s="33"/>
      <c r="R193" s="33"/>
    </row>
    <row r="194" spans="1:19" ht="12.75">
      <c r="A194" s="273"/>
      <c r="B194" s="33" t="s">
        <v>78</v>
      </c>
      <c r="C194" s="33"/>
      <c r="D194" s="33"/>
      <c r="E194" s="33"/>
      <c r="F194" s="33"/>
      <c r="G194" s="33"/>
      <c r="H194" s="33"/>
      <c r="I194" s="172" t="s">
        <v>35</v>
      </c>
      <c r="J194" s="33"/>
      <c r="K194" s="33"/>
      <c r="L194" s="33"/>
      <c r="M194" s="33"/>
      <c r="N194" s="192"/>
      <c r="O194" s="192"/>
      <c r="P194" s="192"/>
      <c r="Q194" s="33"/>
      <c r="R194" s="33"/>
    </row>
    <row r="195" spans="1:19" ht="12.75">
      <c r="A195" s="273"/>
      <c r="B195" s="33" t="s">
        <v>78</v>
      </c>
      <c r="C195" s="33"/>
      <c r="D195" s="33"/>
      <c r="E195" s="33"/>
      <c r="F195" s="33"/>
      <c r="G195" s="33"/>
      <c r="H195" s="33"/>
      <c r="I195" s="172" t="s">
        <v>36</v>
      </c>
      <c r="J195" s="33"/>
      <c r="K195" s="33"/>
      <c r="L195" s="33"/>
      <c r="M195" s="33"/>
      <c r="N195" s="192"/>
      <c r="O195" s="192"/>
      <c r="P195" s="192"/>
      <c r="Q195" s="33"/>
      <c r="R195" s="33"/>
    </row>
    <row r="196" spans="1:19" ht="12.75">
      <c r="A196" s="273"/>
      <c r="B196" s="33" t="s">
        <v>78</v>
      </c>
      <c r="C196" s="33"/>
      <c r="D196" s="33"/>
      <c r="E196" s="33"/>
      <c r="F196" s="33"/>
      <c r="G196" s="33"/>
      <c r="I196" s="172" t="s">
        <v>37</v>
      </c>
      <c r="J196" s="33"/>
      <c r="K196" s="33"/>
      <c r="L196" s="33"/>
      <c r="M196" s="33"/>
      <c r="N196" s="192"/>
      <c r="O196" s="191"/>
      <c r="P196" s="192"/>
      <c r="Q196" s="33"/>
      <c r="R196" s="33"/>
    </row>
    <row r="197" spans="1:19" ht="12.75">
      <c r="A197" s="274"/>
      <c r="B197" s="33" t="s">
        <v>78</v>
      </c>
      <c r="C197" s="33"/>
      <c r="D197" s="33"/>
      <c r="E197" s="33"/>
      <c r="F197" s="33"/>
      <c r="G197" s="33"/>
      <c r="H197" s="33"/>
      <c r="I197" s="174" t="s">
        <v>38</v>
      </c>
      <c r="J197" s="33"/>
      <c r="K197" s="33"/>
      <c r="L197" s="33"/>
      <c r="M197" s="33"/>
      <c r="N197" s="192"/>
      <c r="O197" s="191"/>
      <c r="P197" s="192"/>
      <c r="Q197" s="33"/>
      <c r="R197" s="33"/>
    </row>
    <row r="198" spans="1:19" ht="12.75">
      <c r="A198" s="272">
        <v>45488</v>
      </c>
      <c r="B198" s="33" t="s">
        <v>78</v>
      </c>
      <c r="C198" s="33"/>
      <c r="D198" s="33"/>
      <c r="E198" s="33"/>
      <c r="F198" s="33"/>
      <c r="G198" s="33"/>
      <c r="H198" s="33"/>
      <c r="I198" s="171" t="s">
        <v>17</v>
      </c>
      <c r="J198" s="33"/>
      <c r="K198" s="33"/>
      <c r="L198" s="33"/>
      <c r="M198" s="33"/>
      <c r="N198" s="33"/>
      <c r="O198" s="191"/>
      <c r="P198" s="192"/>
      <c r="Q198" s="33"/>
      <c r="R198" s="33"/>
    </row>
    <row r="199" spans="1:19" ht="12.75">
      <c r="A199" s="273"/>
      <c r="B199" s="33" t="s">
        <v>78</v>
      </c>
      <c r="C199" s="33"/>
      <c r="D199" s="33"/>
      <c r="E199" s="33"/>
      <c r="F199" s="33"/>
      <c r="G199" s="33"/>
      <c r="H199" s="33"/>
      <c r="I199" s="172" t="s">
        <v>22</v>
      </c>
      <c r="J199" s="33"/>
      <c r="K199" s="33"/>
      <c r="L199" s="33"/>
      <c r="M199" s="33"/>
      <c r="N199" s="33"/>
      <c r="O199" s="191"/>
      <c r="P199" s="192"/>
      <c r="Q199" s="33"/>
      <c r="R199" s="33"/>
    </row>
    <row r="200" spans="1:19" ht="12.75">
      <c r="A200" s="273"/>
      <c r="B200" s="33" t="s">
        <v>78</v>
      </c>
      <c r="C200" s="33" t="s">
        <v>41</v>
      </c>
      <c r="D200" s="33" t="s">
        <v>19</v>
      </c>
      <c r="E200" s="33" t="s">
        <v>2173</v>
      </c>
      <c r="F200" s="33"/>
      <c r="G200" s="33"/>
      <c r="H200" s="33" t="s">
        <v>2181</v>
      </c>
      <c r="I200" s="172" t="s">
        <v>24</v>
      </c>
      <c r="J200" s="33"/>
      <c r="K200" s="33"/>
      <c r="L200" s="33"/>
      <c r="M200" s="33"/>
      <c r="N200" s="33"/>
      <c r="O200" s="191"/>
      <c r="P200" s="192"/>
      <c r="Q200" s="33"/>
      <c r="R200" s="33"/>
    </row>
    <row r="201" spans="1:19" ht="12.75">
      <c r="A201" s="273"/>
      <c r="B201" s="33" t="s">
        <v>78</v>
      </c>
      <c r="C201" s="33"/>
      <c r="D201" s="33"/>
      <c r="E201" s="33"/>
      <c r="F201" s="33"/>
      <c r="G201" s="33"/>
      <c r="H201" s="33"/>
      <c r="I201" s="172" t="s">
        <v>25</v>
      </c>
      <c r="J201" s="33"/>
      <c r="K201" s="33"/>
      <c r="L201" s="33"/>
      <c r="M201" s="33"/>
      <c r="N201" s="33"/>
      <c r="O201" s="191"/>
      <c r="P201" s="192"/>
      <c r="Q201" s="33"/>
      <c r="R201" s="33"/>
    </row>
    <row r="202" spans="1:19" ht="12.75">
      <c r="A202" s="273"/>
      <c r="B202" s="33" t="s">
        <v>1774</v>
      </c>
      <c r="C202" s="33"/>
      <c r="D202" s="33"/>
      <c r="E202" s="33"/>
      <c r="F202" s="33"/>
      <c r="G202" s="33"/>
      <c r="H202" s="33"/>
      <c r="I202" s="172" t="s">
        <v>26</v>
      </c>
      <c r="J202" s="33"/>
      <c r="K202" s="33"/>
      <c r="L202" s="33"/>
      <c r="M202" s="33"/>
      <c r="N202" s="33"/>
      <c r="O202" s="191"/>
      <c r="P202" s="192"/>
      <c r="Q202" s="33"/>
      <c r="R202" s="33"/>
    </row>
    <row r="203" spans="1:19" ht="12.75">
      <c r="A203" s="273"/>
      <c r="B203" s="33" t="s">
        <v>1774</v>
      </c>
      <c r="C203" s="33"/>
      <c r="D203" s="33"/>
      <c r="E203" s="33"/>
      <c r="F203" s="33"/>
      <c r="G203" s="175"/>
      <c r="H203" s="33"/>
      <c r="I203" s="172" t="s">
        <v>27</v>
      </c>
      <c r="J203" s="33"/>
      <c r="K203" s="33"/>
      <c r="L203" s="33"/>
      <c r="M203" s="33"/>
      <c r="N203" s="33"/>
      <c r="O203" s="191"/>
      <c r="P203" s="192"/>
      <c r="Q203" s="33"/>
      <c r="R203" s="33"/>
    </row>
    <row r="204" spans="1:19" ht="12.75">
      <c r="A204" s="273"/>
      <c r="B204" s="33" t="s">
        <v>1774</v>
      </c>
      <c r="C204" s="33"/>
      <c r="D204" s="33"/>
      <c r="E204" s="33"/>
      <c r="F204" s="33"/>
      <c r="G204" s="33"/>
      <c r="H204" s="33"/>
      <c r="I204" s="172" t="s">
        <v>28</v>
      </c>
      <c r="J204" s="33"/>
      <c r="K204" s="33"/>
      <c r="L204" s="33"/>
      <c r="M204" s="33"/>
      <c r="N204" s="33"/>
      <c r="O204" s="191"/>
      <c r="P204" s="192"/>
      <c r="Q204" s="33"/>
      <c r="R204" s="33"/>
    </row>
    <row r="205" spans="1:19" ht="12.75">
      <c r="A205" s="273"/>
      <c r="B205" s="33" t="s">
        <v>1774</v>
      </c>
      <c r="C205" s="33"/>
      <c r="D205" s="33"/>
      <c r="E205" s="33"/>
      <c r="F205" s="33"/>
      <c r="G205" s="33"/>
      <c r="H205" s="33"/>
      <c r="I205" s="172" t="s">
        <v>29</v>
      </c>
      <c r="J205" s="33"/>
      <c r="K205" s="33"/>
      <c r="L205" s="33"/>
      <c r="M205" s="33"/>
      <c r="N205" s="33"/>
      <c r="O205" s="191"/>
      <c r="P205" s="192"/>
      <c r="Q205" s="33"/>
      <c r="R205" s="33"/>
    </row>
    <row r="206" spans="1:19" ht="12.75">
      <c r="A206" s="273"/>
      <c r="B206" s="33" t="s">
        <v>1774</v>
      </c>
      <c r="C206" s="33"/>
      <c r="D206" s="33"/>
      <c r="E206" s="33"/>
      <c r="F206" s="33"/>
      <c r="G206" s="33"/>
      <c r="H206" s="33"/>
      <c r="I206" s="172" t="s">
        <v>30</v>
      </c>
      <c r="J206" s="33"/>
      <c r="K206" s="33"/>
      <c r="L206" s="33"/>
      <c r="M206" s="33"/>
      <c r="N206" s="33"/>
      <c r="O206" s="191"/>
      <c r="P206" s="192"/>
      <c r="Q206" s="33"/>
      <c r="R206" s="33"/>
      <c r="S206" s="33"/>
    </row>
    <row r="207" spans="1:19" ht="12.75">
      <c r="A207" s="273"/>
      <c r="B207" s="33" t="s">
        <v>78</v>
      </c>
      <c r="C207" s="33"/>
      <c r="D207" s="33"/>
      <c r="E207" s="33"/>
      <c r="F207" s="33"/>
      <c r="G207" s="33"/>
      <c r="H207" s="33"/>
      <c r="I207" s="172" t="s">
        <v>34</v>
      </c>
      <c r="J207" s="33"/>
      <c r="K207" s="33"/>
      <c r="L207" s="33"/>
      <c r="M207" s="33"/>
      <c r="N207" s="33"/>
      <c r="O207" s="191"/>
      <c r="P207" s="192"/>
      <c r="Q207" s="33"/>
      <c r="R207" s="33"/>
      <c r="S207" s="33"/>
    </row>
    <row r="208" spans="1:19" ht="12.75">
      <c r="A208" s="273"/>
      <c r="B208" s="76" t="s">
        <v>78</v>
      </c>
      <c r="C208" s="76"/>
      <c r="D208" s="33"/>
      <c r="E208" s="33"/>
      <c r="F208" s="33"/>
      <c r="G208" s="33"/>
      <c r="H208" s="76"/>
      <c r="I208" s="176" t="s">
        <v>35</v>
      </c>
      <c r="J208" s="158"/>
      <c r="K208" s="33"/>
      <c r="L208" s="33"/>
      <c r="M208" s="158"/>
      <c r="N208" s="33"/>
      <c r="O208" s="205"/>
      <c r="P208" s="197"/>
      <c r="Q208" s="33"/>
      <c r="R208" s="158"/>
      <c r="S208" s="281"/>
    </row>
    <row r="209" spans="1:19" ht="12.75">
      <c r="A209" s="273"/>
      <c r="B209" s="76" t="s">
        <v>78</v>
      </c>
      <c r="C209" s="76"/>
      <c r="D209" s="33"/>
      <c r="E209" s="33"/>
      <c r="F209" s="33"/>
      <c r="G209" s="33"/>
      <c r="H209" s="76"/>
      <c r="I209" s="172" t="s">
        <v>36</v>
      </c>
      <c r="J209" s="177"/>
      <c r="K209" s="33"/>
      <c r="L209" s="33"/>
      <c r="M209" s="177"/>
      <c r="N209" s="33"/>
      <c r="O209" s="198"/>
      <c r="P209" s="206"/>
      <c r="Q209" s="33"/>
      <c r="R209" s="177"/>
      <c r="S209" s="274"/>
    </row>
    <row r="210" spans="1:19" ht="12.75">
      <c r="A210" s="273"/>
      <c r="B210" s="33" t="s">
        <v>78</v>
      </c>
      <c r="C210" s="33"/>
      <c r="D210" s="33"/>
      <c r="E210" s="178"/>
      <c r="F210" s="178"/>
      <c r="G210" s="33"/>
      <c r="H210" s="33"/>
      <c r="I210" s="172" t="s">
        <v>37</v>
      </c>
      <c r="J210" s="33"/>
      <c r="K210" s="33"/>
      <c r="L210" s="33"/>
      <c r="M210" s="33"/>
      <c r="N210" s="33"/>
      <c r="O210" s="191"/>
      <c r="P210" s="192"/>
      <c r="Q210" s="33"/>
      <c r="R210" s="33"/>
      <c r="S210" s="33"/>
    </row>
    <row r="211" spans="1:19" ht="12.75">
      <c r="A211" s="274"/>
      <c r="B211" s="33" t="s">
        <v>78</v>
      </c>
      <c r="C211" s="33"/>
      <c r="D211" s="33"/>
      <c r="E211" s="33"/>
      <c r="F211" s="33"/>
      <c r="G211" s="33"/>
      <c r="H211" s="33"/>
      <c r="I211" s="174" t="s">
        <v>38</v>
      </c>
      <c r="J211" s="33"/>
      <c r="K211" s="33"/>
      <c r="L211" s="33"/>
      <c r="M211" s="33"/>
      <c r="N211" s="33"/>
      <c r="O211" s="191"/>
      <c r="P211" s="192"/>
      <c r="Q211" s="33"/>
      <c r="R211" s="33"/>
      <c r="S211" s="33"/>
    </row>
    <row r="212" spans="1:19" ht="14.25">
      <c r="A212" s="272">
        <v>45489</v>
      </c>
      <c r="B212" s="157" t="s">
        <v>78</v>
      </c>
      <c r="C212" s="33"/>
      <c r="D212" s="33"/>
      <c r="E212" s="33"/>
      <c r="F212" s="33"/>
      <c r="G212" s="33"/>
      <c r="H212" s="33"/>
      <c r="I212" s="171" t="s">
        <v>17</v>
      </c>
      <c r="J212" s="33"/>
      <c r="K212" s="33"/>
      <c r="L212" s="33"/>
      <c r="M212" s="33"/>
      <c r="N212" s="33"/>
      <c r="O212" s="191"/>
      <c r="P212" s="192"/>
      <c r="Q212" s="33"/>
      <c r="R212" s="33"/>
      <c r="S212" s="33"/>
    </row>
    <row r="213" spans="1:19" ht="14.25">
      <c r="A213" s="273"/>
      <c r="B213" s="157" t="s">
        <v>78</v>
      </c>
      <c r="C213" s="33"/>
      <c r="D213" s="33"/>
      <c r="E213" s="33"/>
      <c r="F213" s="33"/>
      <c r="G213" s="33"/>
      <c r="H213" s="33"/>
      <c r="I213" s="172" t="s">
        <v>22</v>
      </c>
      <c r="J213" s="33"/>
      <c r="K213" s="33"/>
      <c r="L213" s="33"/>
      <c r="M213" s="33"/>
      <c r="N213" s="33"/>
      <c r="O213" s="191"/>
      <c r="P213" s="192"/>
      <c r="Q213" s="33"/>
      <c r="R213" s="33"/>
      <c r="S213" s="33"/>
    </row>
    <row r="214" spans="1:19" ht="12.75">
      <c r="A214" s="273"/>
      <c r="B214" s="33" t="s">
        <v>78</v>
      </c>
      <c r="C214" s="33"/>
      <c r="D214" s="33"/>
      <c r="E214" s="33"/>
      <c r="F214" s="33"/>
      <c r="G214" s="33"/>
      <c r="H214" s="33"/>
      <c r="I214" s="172" t="s">
        <v>24</v>
      </c>
      <c r="J214" s="33"/>
      <c r="K214" s="33"/>
      <c r="L214" s="33"/>
      <c r="M214" s="33"/>
      <c r="N214" s="33"/>
      <c r="O214" s="191"/>
      <c r="P214" s="192"/>
      <c r="Q214" s="33"/>
      <c r="R214" s="33"/>
      <c r="S214" s="33"/>
    </row>
    <row r="215" spans="1:19" ht="12.75">
      <c r="A215" s="273"/>
      <c r="B215" s="33" t="s">
        <v>78</v>
      </c>
      <c r="C215" s="33"/>
      <c r="D215" s="33"/>
      <c r="E215" s="33"/>
      <c r="F215" s="33"/>
      <c r="G215" s="33"/>
      <c r="H215" s="33"/>
      <c r="I215" s="172" t="s">
        <v>25</v>
      </c>
      <c r="J215" s="33"/>
      <c r="K215" s="33"/>
      <c r="L215" s="33"/>
      <c r="M215" s="33"/>
      <c r="N215" s="33"/>
      <c r="O215" s="191"/>
      <c r="P215" s="192"/>
      <c r="Q215" s="33"/>
      <c r="R215" s="33"/>
      <c r="S215" s="33"/>
    </row>
    <row r="216" spans="1:19" ht="12.75">
      <c r="A216" s="273"/>
      <c r="B216" s="33" t="s">
        <v>78</v>
      </c>
      <c r="C216" s="33"/>
      <c r="D216" s="33"/>
      <c r="E216" s="33"/>
      <c r="F216" s="33"/>
      <c r="G216" s="33"/>
      <c r="H216" s="33"/>
      <c r="I216" s="172" t="s">
        <v>26</v>
      </c>
      <c r="J216" s="33"/>
      <c r="K216" s="33"/>
      <c r="L216" s="33"/>
      <c r="M216" s="33"/>
      <c r="N216" s="33"/>
      <c r="O216" s="191"/>
      <c r="P216" s="192"/>
      <c r="Q216" s="33"/>
      <c r="R216" s="33"/>
      <c r="S216" s="33"/>
    </row>
    <row r="217" spans="1:19" ht="14.25">
      <c r="A217" s="273"/>
      <c r="B217" s="33" t="s">
        <v>78</v>
      </c>
      <c r="C217" s="33"/>
      <c r="D217" s="33"/>
      <c r="E217" s="157"/>
      <c r="F217" s="157"/>
      <c r="G217" s="33"/>
      <c r="H217" s="33"/>
      <c r="I217" s="172" t="s">
        <v>27</v>
      </c>
      <c r="J217" s="33"/>
      <c r="K217" s="33"/>
      <c r="L217" s="33"/>
      <c r="M217" s="33"/>
      <c r="N217" s="33"/>
      <c r="O217" s="191"/>
      <c r="P217" s="192"/>
      <c r="Q217" s="33"/>
      <c r="R217" s="33"/>
      <c r="S217" s="33"/>
    </row>
    <row r="218" spans="1:19" ht="12.75">
      <c r="A218" s="273"/>
      <c r="B218" s="33" t="s">
        <v>1774</v>
      </c>
      <c r="C218" s="33"/>
      <c r="D218" s="33"/>
      <c r="E218" s="33"/>
      <c r="F218" s="33"/>
      <c r="G218" s="33"/>
      <c r="H218" s="33"/>
      <c r="I218" s="172" t="s">
        <v>28</v>
      </c>
      <c r="J218" s="33"/>
      <c r="K218" s="33"/>
      <c r="L218" s="33"/>
      <c r="M218" s="33"/>
      <c r="N218" s="33"/>
      <c r="O218" s="191"/>
      <c r="P218" s="191"/>
      <c r="Q218" s="33"/>
      <c r="R218" s="33"/>
      <c r="S218" s="33"/>
    </row>
    <row r="219" spans="1:19" ht="12.75">
      <c r="A219" s="273"/>
      <c r="B219" s="33" t="s">
        <v>1774</v>
      </c>
      <c r="C219" s="33"/>
      <c r="D219" s="33"/>
      <c r="E219" s="33"/>
      <c r="F219" s="33"/>
      <c r="G219" s="33"/>
      <c r="H219" s="33"/>
      <c r="I219" s="172" t="s">
        <v>29</v>
      </c>
      <c r="J219" s="33"/>
      <c r="K219" s="33"/>
      <c r="L219" s="33"/>
      <c r="M219" s="33"/>
      <c r="N219" s="33"/>
      <c r="O219" s="191"/>
      <c r="P219" s="191"/>
      <c r="Q219" s="33"/>
      <c r="R219" s="33"/>
      <c r="S219" s="33"/>
    </row>
    <row r="220" spans="1:19" ht="12.75">
      <c r="A220" s="273"/>
      <c r="B220" s="33" t="s">
        <v>1774</v>
      </c>
      <c r="C220" s="33"/>
      <c r="D220" s="33"/>
      <c r="E220" s="33"/>
      <c r="F220" s="33"/>
      <c r="G220" s="33"/>
      <c r="H220" s="33"/>
      <c r="I220" s="172" t="s">
        <v>30</v>
      </c>
      <c r="J220" s="33"/>
      <c r="K220" s="33"/>
      <c r="L220" s="33"/>
      <c r="M220" s="33"/>
      <c r="N220" s="33"/>
      <c r="O220" s="191"/>
      <c r="P220" s="191"/>
      <c r="Q220" s="33"/>
      <c r="R220" s="33"/>
      <c r="S220" s="33"/>
    </row>
    <row r="221" spans="1:19" ht="12.75">
      <c r="A221" s="273"/>
      <c r="B221" s="33" t="s">
        <v>1774</v>
      </c>
      <c r="C221" s="33"/>
      <c r="D221" s="33"/>
      <c r="E221" s="33"/>
      <c r="F221" s="33"/>
      <c r="G221" s="179"/>
      <c r="H221" s="33"/>
      <c r="I221" s="172" t="s">
        <v>34</v>
      </c>
      <c r="J221" s="33"/>
      <c r="K221" s="33"/>
      <c r="L221" s="33"/>
      <c r="M221" s="33"/>
      <c r="N221" s="33"/>
      <c r="O221" s="191"/>
      <c r="P221" s="191"/>
      <c r="Q221" s="33"/>
      <c r="R221" s="33"/>
      <c r="S221" s="33"/>
    </row>
    <row r="222" spans="1:19" ht="12.75">
      <c r="A222" s="273"/>
      <c r="B222" s="33" t="s">
        <v>1774</v>
      </c>
      <c r="C222" s="33"/>
      <c r="D222" s="33"/>
      <c r="E222" s="33"/>
      <c r="F222" s="33"/>
      <c r="G222" s="33"/>
      <c r="H222" s="33"/>
      <c r="I222" s="176" t="s">
        <v>35</v>
      </c>
      <c r="J222" s="33"/>
      <c r="K222" s="33"/>
      <c r="L222" s="33"/>
      <c r="M222" s="33"/>
      <c r="N222" s="33"/>
      <c r="O222" s="191"/>
      <c r="P222" s="191"/>
      <c r="Q222" s="33"/>
      <c r="R222" s="33"/>
      <c r="S222" s="33"/>
    </row>
    <row r="223" spans="1:19" ht="12.75">
      <c r="A223" s="273"/>
      <c r="B223" s="33" t="s">
        <v>78</v>
      </c>
      <c r="C223" s="33"/>
      <c r="D223" s="33"/>
      <c r="E223" s="33"/>
      <c r="F223" s="33"/>
      <c r="G223" s="33"/>
      <c r="H223" s="33"/>
      <c r="I223" s="172" t="s">
        <v>36</v>
      </c>
      <c r="J223" s="33"/>
      <c r="K223" s="33"/>
      <c r="L223" s="33"/>
      <c r="M223" s="33"/>
      <c r="N223" s="33"/>
      <c r="O223" s="191"/>
      <c r="P223" s="191"/>
      <c r="Q223" s="33"/>
      <c r="R223" s="33"/>
      <c r="S223" s="33"/>
    </row>
    <row r="224" spans="1:19" ht="12.75">
      <c r="A224" s="273"/>
      <c r="B224" s="33" t="s">
        <v>78</v>
      </c>
      <c r="C224" s="33"/>
      <c r="D224" s="33"/>
      <c r="E224" s="33"/>
      <c r="F224" s="33"/>
      <c r="G224" s="33"/>
      <c r="H224" s="33"/>
      <c r="I224" s="172" t="s">
        <v>37</v>
      </c>
      <c r="J224" s="33"/>
      <c r="K224" s="33"/>
      <c r="L224" s="33"/>
      <c r="M224" s="33"/>
      <c r="N224" s="33"/>
      <c r="O224" s="191"/>
      <c r="P224" s="191"/>
      <c r="Q224" s="33"/>
      <c r="R224" s="33"/>
      <c r="S224" s="33"/>
    </row>
    <row r="225" spans="1:19" ht="12.75">
      <c r="A225" s="274"/>
      <c r="B225" s="33" t="s">
        <v>78</v>
      </c>
      <c r="C225" s="33"/>
      <c r="D225" s="33"/>
      <c r="E225" s="33"/>
      <c r="F225" s="33"/>
      <c r="G225" s="33"/>
      <c r="H225" s="33"/>
      <c r="I225" s="174" t="s">
        <v>38</v>
      </c>
      <c r="J225" s="33"/>
      <c r="K225" s="33"/>
      <c r="L225" s="33"/>
      <c r="M225" s="33"/>
      <c r="N225" s="33"/>
      <c r="O225" s="191"/>
      <c r="P225" s="191"/>
      <c r="Q225" s="33"/>
      <c r="R225" s="33"/>
      <c r="S225" s="33"/>
    </row>
    <row r="226" spans="1:19" ht="12.75">
      <c r="A226" s="272">
        <v>45490</v>
      </c>
      <c r="B226" s="33" t="s">
        <v>1774</v>
      </c>
      <c r="C226" s="33"/>
      <c r="D226" s="33"/>
      <c r="E226" s="33"/>
      <c r="F226" s="33"/>
      <c r="G226" s="33"/>
      <c r="H226" s="33"/>
      <c r="I226" s="171" t="s">
        <v>17</v>
      </c>
      <c r="J226" s="33"/>
      <c r="K226" s="33"/>
      <c r="L226" s="33"/>
      <c r="M226" s="33"/>
      <c r="N226" s="33"/>
      <c r="O226" s="192"/>
      <c r="P226" s="192"/>
      <c r="Q226" s="33"/>
      <c r="R226" s="33"/>
      <c r="S226" s="33"/>
    </row>
    <row r="227" spans="1:19" ht="12.75">
      <c r="A227" s="273"/>
      <c r="B227" s="33" t="s">
        <v>1774</v>
      </c>
      <c r="C227" s="33"/>
      <c r="D227" s="33"/>
      <c r="E227" s="33"/>
      <c r="F227" s="33"/>
      <c r="G227" s="33"/>
      <c r="H227" s="33"/>
      <c r="I227" s="172" t="s">
        <v>22</v>
      </c>
      <c r="J227" s="33"/>
      <c r="K227" s="33"/>
      <c r="L227" s="33"/>
      <c r="M227" s="33"/>
      <c r="N227" s="33"/>
      <c r="O227" s="192"/>
      <c r="P227" s="192"/>
      <c r="Q227" s="33"/>
      <c r="R227" s="33"/>
      <c r="S227" s="33"/>
    </row>
    <row r="228" spans="1:19" ht="12.75">
      <c r="A228" s="273"/>
      <c r="B228" s="33" t="s">
        <v>1774</v>
      </c>
      <c r="C228" s="33"/>
      <c r="D228" s="33"/>
      <c r="E228" s="33"/>
      <c r="F228" s="33"/>
      <c r="G228" s="33"/>
      <c r="H228" s="33"/>
      <c r="I228" s="172" t="s">
        <v>24</v>
      </c>
      <c r="J228" s="33"/>
      <c r="K228" s="33"/>
      <c r="L228" s="33"/>
      <c r="M228" s="33"/>
      <c r="N228" s="33"/>
      <c r="O228" s="192"/>
      <c r="P228" s="192"/>
      <c r="Q228" s="33"/>
      <c r="R228" s="33"/>
      <c r="S228" s="33"/>
    </row>
    <row r="229" spans="1:19" ht="12.75">
      <c r="A229" s="273"/>
      <c r="B229" s="33" t="s">
        <v>1774</v>
      </c>
      <c r="C229" s="33"/>
      <c r="D229" s="33"/>
      <c r="E229" s="33"/>
      <c r="F229" s="33"/>
      <c r="G229" s="33"/>
      <c r="H229" s="33"/>
      <c r="I229" s="172" t="s">
        <v>25</v>
      </c>
      <c r="J229" s="33"/>
      <c r="K229" s="33"/>
      <c r="L229" s="33"/>
      <c r="M229" s="33"/>
      <c r="N229" s="33"/>
      <c r="O229" s="192"/>
      <c r="P229" s="192"/>
      <c r="Q229" s="33"/>
      <c r="R229" s="33"/>
      <c r="S229" s="33"/>
    </row>
    <row r="230" spans="1:19" ht="12.75">
      <c r="A230" s="273"/>
      <c r="B230" s="33" t="s">
        <v>1774</v>
      </c>
      <c r="C230" s="33"/>
      <c r="D230" s="33"/>
      <c r="E230" s="33"/>
      <c r="F230" s="33"/>
      <c r="G230" s="33"/>
      <c r="H230" s="33"/>
      <c r="I230" s="172" t="s">
        <v>26</v>
      </c>
      <c r="J230" s="33"/>
      <c r="K230" s="33"/>
      <c r="L230" s="33"/>
      <c r="M230" s="33"/>
      <c r="N230" s="33"/>
      <c r="O230" s="192"/>
      <c r="P230" s="192"/>
      <c r="Q230" s="33"/>
      <c r="R230" s="33"/>
      <c r="S230" s="33"/>
    </row>
    <row r="231" spans="1:19" ht="12.75">
      <c r="A231" s="273"/>
      <c r="B231" s="33" t="s">
        <v>522</v>
      </c>
      <c r="C231" s="33"/>
      <c r="D231" s="33"/>
      <c r="E231" s="33"/>
      <c r="F231" s="33"/>
      <c r="G231" s="33"/>
      <c r="H231" s="33"/>
      <c r="I231" s="172" t="s">
        <v>27</v>
      </c>
      <c r="J231" s="33"/>
      <c r="K231" s="33"/>
      <c r="L231" s="33"/>
      <c r="M231" s="33"/>
      <c r="N231" s="33"/>
      <c r="O231" s="192"/>
      <c r="P231" s="191"/>
      <c r="Q231" s="33"/>
      <c r="R231" s="33"/>
      <c r="S231" s="33"/>
    </row>
    <row r="232" spans="1:19" ht="12.75">
      <c r="A232" s="273"/>
      <c r="B232" s="33" t="s">
        <v>522</v>
      </c>
      <c r="C232" s="33"/>
      <c r="D232" s="33"/>
      <c r="E232" s="33"/>
      <c r="F232" s="33"/>
      <c r="G232" s="33"/>
      <c r="H232" s="33"/>
      <c r="I232" s="172" t="s">
        <v>28</v>
      </c>
      <c r="J232" s="33"/>
      <c r="K232" s="33"/>
      <c r="L232" s="33"/>
      <c r="M232" s="33"/>
      <c r="N232" s="33"/>
      <c r="O232" s="192"/>
      <c r="P232" s="191"/>
      <c r="Q232" s="33"/>
      <c r="R232" s="33"/>
      <c r="S232" s="33"/>
    </row>
    <row r="233" spans="1:19" ht="12.75">
      <c r="A233" s="273"/>
      <c r="B233" s="33" t="s">
        <v>522</v>
      </c>
      <c r="C233" s="33"/>
      <c r="D233" s="33"/>
      <c r="E233" s="33"/>
      <c r="F233" s="33"/>
      <c r="G233" s="33"/>
      <c r="H233" s="33"/>
      <c r="I233" s="172" t="s">
        <v>29</v>
      </c>
      <c r="J233" s="33"/>
      <c r="K233" s="33"/>
      <c r="L233" s="33"/>
      <c r="M233" s="33"/>
      <c r="N233" s="33"/>
      <c r="O233" s="192"/>
      <c r="P233" s="191"/>
      <c r="Q233" s="33"/>
      <c r="R233" s="33"/>
      <c r="S233" s="33"/>
    </row>
    <row r="234" spans="1:19" ht="12.75">
      <c r="A234" s="273"/>
      <c r="B234" s="33" t="s">
        <v>522</v>
      </c>
      <c r="C234" s="33"/>
      <c r="D234" s="33"/>
      <c r="E234" s="33"/>
      <c r="F234" s="33"/>
      <c r="G234" s="33"/>
      <c r="H234" s="33"/>
      <c r="I234" s="172" t="s">
        <v>30</v>
      </c>
      <c r="J234" s="33"/>
      <c r="K234" s="33"/>
      <c r="L234" s="33"/>
      <c r="M234" s="33"/>
      <c r="N234" s="33"/>
      <c r="O234" s="192"/>
      <c r="P234" s="191"/>
      <c r="Q234" s="33"/>
      <c r="R234" s="33"/>
      <c r="S234" s="33"/>
    </row>
    <row r="235" spans="1:19" ht="12.75">
      <c r="A235" s="273"/>
      <c r="B235" s="33" t="s">
        <v>522</v>
      </c>
      <c r="C235" s="33"/>
      <c r="D235" s="33"/>
      <c r="E235" s="33"/>
      <c r="F235" s="33"/>
      <c r="G235" s="33"/>
      <c r="H235" s="33"/>
      <c r="I235" s="172" t="s">
        <v>34</v>
      </c>
      <c r="J235" s="33"/>
      <c r="K235" s="33"/>
      <c r="L235" s="33"/>
      <c r="M235" s="33"/>
      <c r="N235" s="33"/>
      <c r="O235" s="192"/>
      <c r="P235" s="191"/>
      <c r="Q235" s="33"/>
      <c r="R235" s="33"/>
      <c r="S235" s="33"/>
    </row>
    <row r="236" spans="1:19" ht="12.75">
      <c r="A236" s="273"/>
      <c r="B236" s="33" t="s">
        <v>522</v>
      </c>
      <c r="C236" s="33"/>
      <c r="D236" s="33"/>
      <c r="E236" s="33"/>
      <c r="F236" s="33"/>
      <c r="G236" s="33"/>
      <c r="H236" s="33"/>
      <c r="I236" s="176" t="s">
        <v>35</v>
      </c>
      <c r="J236" s="33"/>
      <c r="K236" s="33"/>
      <c r="L236" s="33"/>
      <c r="M236" s="33"/>
      <c r="N236" s="33"/>
      <c r="O236" s="192"/>
      <c r="P236" s="191"/>
      <c r="Q236" s="33"/>
      <c r="R236" s="33"/>
      <c r="S236" s="33"/>
    </row>
    <row r="237" spans="1:19" ht="12.75">
      <c r="A237" s="273"/>
      <c r="B237" s="33" t="s">
        <v>522</v>
      </c>
      <c r="C237" s="33"/>
      <c r="D237" s="33"/>
      <c r="E237" s="33"/>
      <c r="F237" s="33"/>
      <c r="G237" s="33"/>
      <c r="H237" s="33"/>
      <c r="I237" s="172" t="s">
        <v>36</v>
      </c>
      <c r="J237" s="33"/>
      <c r="K237" s="33"/>
      <c r="L237" s="33"/>
      <c r="M237" s="33"/>
      <c r="N237" s="33"/>
      <c r="O237" s="192"/>
      <c r="P237" s="191"/>
      <c r="Q237" s="33"/>
      <c r="R237" s="33"/>
      <c r="S237" s="33"/>
    </row>
    <row r="238" spans="1:19" ht="12.75">
      <c r="A238" s="273"/>
      <c r="B238" s="33" t="s">
        <v>78</v>
      </c>
      <c r="C238" s="33"/>
      <c r="D238" s="33"/>
      <c r="E238" s="33"/>
      <c r="F238" s="33"/>
      <c r="G238" s="33"/>
      <c r="H238" s="33"/>
      <c r="I238" s="172" t="s">
        <v>37</v>
      </c>
      <c r="J238" s="33"/>
      <c r="K238" s="33"/>
      <c r="L238" s="33"/>
      <c r="M238" s="33"/>
      <c r="N238" s="33"/>
      <c r="O238" s="191"/>
      <c r="P238" s="191"/>
      <c r="Q238" s="33"/>
      <c r="R238" s="33"/>
      <c r="S238" s="33"/>
    </row>
    <row r="239" spans="1:19" ht="12.75">
      <c r="A239" s="274"/>
      <c r="B239" s="33" t="s">
        <v>78</v>
      </c>
      <c r="C239" s="33"/>
      <c r="D239" s="33"/>
      <c r="E239" s="33"/>
      <c r="F239" s="33"/>
      <c r="G239" s="33"/>
      <c r="H239" s="33"/>
      <c r="I239" s="174" t="s">
        <v>38</v>
      </c>
      <c r="J239" s="33"/>
      <c r="K239" s="33"/>
      <c r="L239" s="33"/>
      <c r="M239" s="33"/>
      <c r="N239" s="33"/>
      <c r="O239" s="191"/>
      <c r="P239" s="191"/>
      <c r="Q239" s="33"/>
      <c r="R239" s="33"/>
      <c r="S239" s="33"/>
    </row>
    <row r="240" spans="1:19" ht="12.75">
      <c r="A240" s="272">
        <v>45491</v>
      </c>
      <c r="B240" s="33" t="s">
        <v>1774</v>
      </c>
      <c r="C240" s="33"/>
      <c r="D240" s="33"/>
      <c r="E240" s="33"/>
      <c r="F240" s="33"/>
      <c r="G240" s="33"/>
      <c r="H240" s="33"/>
      <c r="I240" s="180" t="s">
        <v>17</v>
      </c>
      <c r="J240" s="33"/>
      <c r="K240" s="33"/>
      <c r="L240" s="33"/>
      <c r="M240" s="33"/>
      <c r="N240" s="33"/>
      <c r="O240" s="192"/>
      <c r="P240" s="192"/>
      <c r="Q240" s="33"/>
      <c r="R240" s="33"/>
      <c r="S240" s="33"/>
    </row>
    <row r="241" spans="1:19" ht="12.75">
      <c r="A241" s="273"/>
      <c r="B241" s="33" t="s">
        <v>1774</v>
      </c>
      <c r="C241" s="33"/>
      <c r="D241" s="33"/>
      <c r="E241" s="33"/>
      <c r="F241" s="33"/>
      <c r="G241" s="33"/>
      <c r="H241" s="33"/>
      <c r="I241" s="171" t="s">
        <v>22</v>
      </c>
      <c r="J241" s="33"/>
      <c r="K241" s="33"/>
      <c r="L241" s="33"/>
      <c r="M241" s="33"/>
      <c r="N241" s="33"/>
      <c r="O241" s="192"/>
      <c r="P241" s="192"/>
      <c r="Q241" s="33"/>
      <c r="R241" s="33"/>
      <c r="S241" s="33"/>
    </row>
    <row r="242" spans="1:19">
      <c r="A242" s="273"/>
      <c r="B242" s="33" t="s">
        <v>1774</v>
      </c>
      <c r="C242" s="33"/>
      <c r="D242" s="33"/>
      <c r="E242" s="178"/>
      <c r="F242" s="178"/>
      <c r="G242" s="33"/>
      <c r="H242" s="181"/>
      <c r="I242" s="171" t="s">
        <v>24</v>
      </c>
      <c r="J242" s="33"/>
      <c r="K242" s="33"/>
      <c r="L242" s="33"/>
      <c r="M242" s="33"/>
      <c r="N242" s="33"/>
      <c r="O242" s="192"/>
      <c r="P242" s="192"/>
      <c r="Q242" s="33"/>
      <c r="R242" s="33"/>
      <c r="S242" s="33"/>
    </row>
    <row r="243" spans="1:19" ht="12.75">
      <c r="A243" s="273"/>
      <c r="B243" s="33" t="s">
        <v>1774</v>
      </c>
      <c r="C243" s="33"/>
      <c r="D243" s="33"/>
      <c r="E243" s="33"/>
      <c r="F243" s="33"/>
      <c r="G243" s="33"/>
      <c r="H243" s="33"/>
      <c r="I243" s="171" t="s">
        <v>25</v>
      </c>
      <c r="J243" s="33"/>
      <c r="K243" s="33"/>
      <c r="L243" s="33"/>
      <c r="M243" s="33"/>
      <c r="N243" s="33"/>
      <c r="O243" s="192"/>
      <c r="P243" s="192"/>
      <c r="Q243" s="33"/>
      <c r="R243" s="33"/>
      <c r="S243" s="33"/>
    </row>
    <row r="244" spans="1:19" ht="12.75">
      <c r="A244" s="273"/>
      <c r="B244" s="33" t="s">
        <v>1774</v>
      </c>
      <c r="C244" s="33"/>
      <c r="D244" s="33"/>
      <c r="E244" s="33"/>
      <c r="F244" s="33"/>
      <c r="G244" s="33"/>
      <c r="H244" s="33"/>
      <c r="I244" s="171" t="s">
        <v>26</v>
      </c>
      <c r="J244" s="33"/>
      <c r="K244" s="33"/>
      <c r="L244" s="33"/>
      <c r="M244" s="33"/>
      <c r="N244" s="33"/>
      <c r="O244" s="192"/>
      <c r="P244" s="192"/>
      <c r="Q244" s="33"/>
      <c r="R244" s="33"/>
      <c r="S244" s="33"/>
    </row>
    <row r="245" spans="1:19" ht="12.75">
      <c r="A245" s="273"/>
      <c r="B245" s="33" t="s">
        <v>522</v>
      </c>
      <c r="C245" s="33"/>
      <c r="D245" s="33"/>
      <c r="E245" s="33"/>
      <c r="F245" s="33"/>
      <c r="G245" s="33"/>
      <c r="H245" s="33"/>
      <c r="I245" s="171" t="s">
        <v>27</v>
      </c>
      <c r="J245" s="33"/>
      <c r="K245" s="33"/>
      <c r="L245" s="33"/>
      <c r="M245" s="33"/>
      <c r="N245" s="33"/>
      <c r="O245" s="192"/>
      <c r="P245" s="191"/>
      <c r="Q245" s="33"/>
      <c r="R245" s="33"/>
      <c r="S245" s="33"/>
    </row>
    <row r="246" spans="1:19" ht="12.75">
      <c r="A246" s="273"/>
      <c r="B246" s="33" t="s">
        <v>522</v>
      </c>
      <c r="C246" s="33"/>
      <c r="D246" s="33"/>
      <c r="E246" s="33"/>
      <c r="F246" s="33"/>
      <c r="G246" s="33"/>
      <c r="H246" s="33"/>
      <c r="I246" s="171" t="s">
        <v>28</v>
      </c>
      <c r="J246" s="33"/>
      <c r="K246" s="33"/>
      <c r="L246" s="33"/>
      <c r="M246" s="33"/>
      <c r="N246" s="33"/>
      <c r="O246" s="192"/>
      <c r="P246" s="191"/>
      <c r="Q246" s="33"/>
      <c r="R246" s="33"/>
      <c r="S246" s="33"/>
    </row>
    <row r="247" spans="1:19" ht="12.75">
      <c r="A247" s="273"/>
      <c r="B247" s="33" t="s">
        <v>522</v>
      </c>
      <c r="C247" s="33"/>
      <c r="D247" s="33"/>
      <c r="E247" s="33"/>
      <c r="F247" s="33"/>
      <c r="G247" s="33"/>
      <c r="H247" s="33"/>
      <c r="I247" s="171" t="s">
        <v>29</v>
      </c>
      <c r="J247" s="33"/>
      <c r="K247" s="33"/>
      <c r="L247" s="33"/>
      <c r="M247" s="33"/>
      <c r="N247" s="33"/>
      <c r="O247" s="192"/>
      <c r="P247" s="191"/>
      <c r="Q247" s="33"/>
      <c r="R247" s="33"/>
      <c r="S247" s="33"/>
    </row>
    <row r="248" spans="1:19" ht="12.75">
      <c r="A248" s="273"/>
      <c r="B248" s="33" t="s">
        <v>522</v>
      </c>
      <c r="C248" s="33"/>
      <c r="D248" s="33"/>
      <c r="E248" s="33"/>
      <c r="F248" s="33"/>
      <c r="G248" s="33"/>
      <c r="H248" s="33"/>
      <c r="I248" s="171" t="s">
        <v>30</v>
      </c>
      <c r="J248" s="33"/>
      <c r="K248" s="33"/>
      <c r="L248" s="33"/>
      <c r="M248" s="33"/>
      <c r="N248" s="33"/>
      <c r="O248" s="192"/>
      <c r="P248" s="191"/>
      <c r="Q248" s="33"/>
      <c r="R248" s="33"/>
      <c r="S248" s="33"/>
    </row>
    <row r="249" spans="1:19" ht="12.75">
      <c r="A249" s="273"/>
      <c r="B249" s="33" t="s">
        <v>522</v>
      </c>
      <c r="C249" s="33"/>
      <c r="D249" s="33"/>
      <c r="E249" s="33"/>
      <c r="F249" s="33"/>
      <c r="G249" s="33"/>
      <c r="H249" s="33"/>
      <c r="I249" s="171" t="s">
        <v>34</v>
      </c>
      <c r="J249" s="33"/>
      <c r="K249" s="33"/>
      <c r="L249" s="33"/>
      <c r="M249" s="33"/>
      <c r="N249" s="33"/>
      <c r="O249" s="192"/>
      <c r="P249" s="191"/>
      <c r="Q249" s="33"/>
      <c r="R249" s="33"/>
      <c r="S249" s="33"/>
    </row>
    <row r="250" spans="1:19" ht="12.75">
      <c r="A250" s="273"/>
      <c r="B250" s="33" t="s">
        <v>522</v>
      </c>
      <c r="C250" s="33"/>
      <c r="D250" s="33"/>
      <c r="E250" s="33"/>
      <c r="F250" s="33"/>
      <c r="G250" s="33"/>
      <c r="H250" s="33"/>
      <c r="I250" s="171" t="s">
        <v>35</v>
      </c>
      <c r="J250" s="33"/>
      <c r="K250" s="33"/>
      <c r="L250" s="33"/>
      <c r="M250" s="33"/>
      <c r="N250" s="33"/>
      <c r="O250" s="192"/>
      <c r="P250" s="191"/>
      <c r="Q250" s="33"/>
      <c r="R250" s="33"/>
      <c r="S250" s="33"/>
    </row>
    <row r="251" spans="1:19" ht="12.75">
      <c r="A251" s="273"/>
      <c r="B251" s="33" t="s">
        <v>522</v>
      </c>
      <c r="C251" s="33"/>
      <c r="D251" s="33"/>
      <c r="E251" s="33"/>
      <c r="F251" s="33"/>
      <c r="G251" s="33"/>
      <c r="H251" s="33"/>
      <c r="I251" s="171" t="s">
        <v>36</v>
      </c>
      <c r="J251" s="33"/>
      <c r="K251" s="33"/>
      <c r="L251" s="33"/>
      <c r="M251" s="33"/>
      <c r="N251" s="33"/>
      <c r="O251" s="192"/>
      <c r="P251" s="191"/>
      <c r="Q251" s="33"/>
      <c r="R251" s="33"/>
      <c r="S251" s="33"/>
    </row>
    <row r="252" spans="1:19" ht="12.75">
      <c r="A252" s="273"/>
      <c r="B252" s="33" t="s">
        <v>78</v>
      </c>
      <c r="C252" s="33"/>
      <c r="D252" s="33"/>
      <c r="E252" s="33"/>
      <c r="F252" s="33"/>
      <c r="G252" s="33"/>
      <c r="H252" s="33"/>
      <c r="I252" s="171" t="s">
        <v>37</v>
      </c>
      <c r="J252" s="33"/>
      <c r="K252" s="33"/>
      <c r="L252" s="33"/>
      <c r="M252" s="33"/>
      <c r="N252" s="33"/>
      <c r="O252" s="191"/>
      <c r="P252" s="191"/>
      <c r="Q252" s="33"/>
      <c r="R252" s="33"/>
      <c r="S252" s="33"/>
    </row>
    <row r="253" spans="1:19" ht="12.75">
      <c r="A253" s="274"/>
      <c r="B253" s="33" t="s">
        <v>78</v>
      </c>
      <c r="C253" s="33"/>
      <c r="D253" s="33"/>
      <c r="E253" s="33"/>
      <c r="F253" s="33"/>
      <c r="G253" s="33"/>
      <c r="H253" s="33"/>
      <c r="I253" s="182" t="s">
        <v>38</v>
      </c>
      <c r="J253" s="33"/>
      <c r="K253" s="33"/>
      <c r="L253" s="33"/>
      <c r="M253" s="33"/>
      <c r="N253" s="33"/>
      <c r="O253" s="191"/>
      <c r="P253" s="191"/>
      <c r="Q253" s="33"/>
      <c r="R253" s="33"/>
      <c r="S253" s="33"/>
    </row>
    <row r="254" spans="1:19" ht="12.75">
      <c r="A254" s="272">
        <v>45492</v>
      </c>
      <c r="B254" s="33" t="s">
        <v>78</v>
      </c>
      <c r="C254" s="33"/>
      <c r="D254" s="33"/>
      <c r="E254" s="33"/>
      <c r="F254" s="33"/>
      <c r="G254" s="33"/>
      <c r="H254" s="33"/>
      <c r="I254" s="180" t="s">
        <v>17</v>
      </c>
      <c r="J254" s="33"/>
      <c r="K254" s="33"/>
      <c r="L254" s="33"/>
      <c r="M254" s="33"/>
      <c r="N254" s="33"/>
      <c r="O254" s="191"/>
      <c r="P254" s="192"/>
      <c r="Q254" s="33"/>
      <c r="R254" s="33"/>
      <c r="S254" s="33"/>
    </row>
    <row r="255" spans="1:19" ht="12.75">
      <c r="A255" s="273"/>
      <c r="B255" s="33" t="s">
        <v>78</v>
      </c>
      <c r="C255" s="33"/>
      <c r="D255" s="33"/>
      <c r="E255" s="33"/>
      <c r="F255" s="33"/>
      <c r="G255" s="33"/>
      <c r="H255" s="33"/>
      <c r="I255" s="171" t="s">
        <v>22</v>
      </c>
      <c r="J255" s="33"/>
      <c r="K255" s="33"/>
      <c r="L255" s="33"/>
      <c r="M255" s="33"/>
      <c r="N255" s="33"/>
      <c r="O255" s="191"/>
      <c r="P255" s="192"/>
      <c r="Q255" s="33"/>
      <c r="R255" s="33"/>
      <c r="S255" s="33"/>
    </row>
    <row r="256" spans="1:19" ht="26.25" customHeight="1">
      <c r="A256" s="273"/>
      <c r="B256" s="33" t="s">
        <v>78</v>
      </c>
      <c r="C256" s="33"/>
      <c r="D256" s="33"/>
      <c r="E256" s="33"/>
      <c r="F256" s="33"/>
      <c r="G256" s="33"/>
      <c r="H256" s="33"/>
      <c r="I256" s="171" t="s">
        <v>24</v>
      </c>
      <c r="J256" s="33"/>
      <c r="K256" s="33"/>
      <c r="L256" s="33"/>
      <c r="M256" s="33"/>
      <c r="N256" s="33"/>
      <c r="O256" s="191"/>
      <c r="P256" s="192"/>
      <c r="Q256" s="33"/>
      <c r="R256" s="33"/>
      <c r="S256" s="33"/>
    </row>
    <row r="257" spans="1:19" ht="12.75">
      <c r="A257" s="273"/>
      <c r="B257" s="33" t="s">
        <v>78</v>
      </c>
      <c r="C257" s="33"/>
      <c r="D257" s="33"/>
      <c r="E257" s="33"/>
      <c r="F257" s="33"/>
      <c r="G257" s="33"/>
      <c r="H257" s="33"/>
      <c r="I257" s="171" t="s">
        <v>25</v>
      </c>
      <c r="J257" s="33"/>
      <c r="K257" s="33"/>
      <c r="L257" s="33"/>
      <c r="M257" s="33"/>
      <c r="N257" s="33"/>
      <c r="O257" s="191"/>
      <c r="P257" s="192"/>
      <c r="Q257" s="33"/>
      <c r="R257" s="33"/>
      <c r="S257" s="33"/>
    </row>
    <row r="258" spans="1:19" ht="12.75">
      <c r="A258" s="273"/>
      <c r="B258" s="33" t="s">
        <v>1774</v>
      </c>
      <c r="C258" s="33"/>
      <c r="D258" s="33"/>
      <c r="E258" s="33"/>
      <c r="F258" s="33"/>
      <c r="G258" s="33"/>
      <c r="H258" s="33"/>
      <c r="I258" s="171" t="s">
        <v>26</v>
      </c>
      <c r="J258" s="33"/>
      <c r="K258" s="33"/>
      <c r="L258" s="33"/>
      <c r="M258" s="33"/>
      <c r="N258" s="33"/>
      <c r="O258" s="191"/>
      <c r="P258" s="192"/>
      <c r="Q258" s="33"/>
      <c r="R258" s="33"/>
      <c r="S258" s="33"/>
    </row>
    <row r="259" spans="1:19" ht="12.75">
      <c r="A259" s="273"/>
      <c r="B259" s="33" t="s">
        <v>1774</v>
      </c>
      <c r="C259" s="33" t="s">
        <v>102</v>
      </c>
      <c r="D259" s="33" t="s">
        <v>19</v>
      </c>
      <c r="E259" s="33"/>
      <c r="F259" s="33"/>
      <c r="G259" s="160" t="s">
        <v>2182</v>
      </c>
      <c r="H259" s="33" t="s">
        <v>2183</v>
      </c>
      <c r="I259" s="171" t="s">
        <v>27</v>
      </c>
      <c r="J259" s="33"/>
      <c r="K259" s="33"/>
      <c r="L259" s="33"/>
      <c r="M259" s="33"/>
      <c r="N259" s="33"/>
      <c r="O259" s="191"/>
      <c r="P259" s="192"/>
      <c r="Q259" s="33"/>
      <c r="R259" s="33"/>
      <c r="S259" s="33"/>
    </row>
    <row r="260" spans="1:19" ht="12.75">
      <c r="A260" s="273"/>
      <c r="B260" s="33" t="s">
        <v>1774</v>
      </c>
      <c r="C260" s="33"/>
      <c r="D260" s="33"/>
      <c r="E260" s="33"/>
      <c r="F260" s="33"/>
      <c r="G260" s="33"/>
      <c r="H260" s="33"/>
      <c r="I260" s="171" t="s">
        <v>28</v>
      </c>
      <c r="J260" s="33"/>
      <c r="K260" s="33"/>
      <c r="L260" s="33"/>
      <c r="M260" s="33"/>
      <c r="N260" s="33"/>
      <c r="O260" s="191"/>
      <c r="P260" s="192"/>
      <c r="Q260" s="33"/>
      <c r="R260" s="33"/>
      <c r="S260" s="33"/>
    </row>
    <row r="261" spans="1:19" ht="12.75">
      <c r="A261" s="273"/>
      <c r="B261" s="33" t="s">
        <v>1774</v>
      </c>
      <c r="C261" s="33"/>
      <c r="D261" s="33"/>
      <c r="E261" s="33"/>
      <c r="F261" s="33"/>
      <c r="G261" s="33"/>
      <c r="H261" s="33"/>
      <c r="I261" s="171" t="s">
        <v>29</v>
      </c>
      <c r="J261" s="33"/>
      <c r="K261" s="33"/>
      <c r="L261" s="33"/>
      <c r="M261" s="33"/>
      <c r="N261" s="33"/>
      <c r="O261" s="191"/>
      <c r="P261" s="191"/>
      <c r="Q261" s="33"/>
      <c r="R261" s="33"/>
      <c r="S261" s="33"/>
    </row>
    <row r="262" spans="1:19" ht="12.75">
      <c r="A262" s="273"/>
      <c r="B262" s="33" t="s">
        <v>1774</v>
      </c>
      <c r="C262" s="33"/>
      <c r="D262" s="33"/>
      <c r="E262" s="33"/>
      <c r="F262" s="33"/>
      <c r="G262" s="33"/>
      <c r="H262" s="33"/>
      <c r="I262" s="171" t="s">
        <v>30</v>
      </c>
      <c r="J262" s="33"/>
      <c r="K262" s="33"/>
      <c r="L262" s="33"/>
      <c r="M262" s="33"/>
      <c r="N262" s="33"/>
      <c r="O262" s="191"/>
      <c r="P262" s="191"/>
      <c r="Q262" s="33"/>
      <c r="R262" s="33"/>
      <c r="S262" s="33"/>
    </row>
    <row r="263" spans="1:19" ht="12.75">
      <c r="A263" s="273"/>
      <c r="B263" s="33" t="s">
        <v>78</v>
      </c>
      <c r="C263" s="33"/>
      <c r="D263" s="33"/>
      <c r="E263" s="33"/>
      <c r="F263" s="33"/>
      <c r="G263" s="33"/>
      <c r="H263" s="33"/>
      <c r="I263" s="171" t="s">
        <v>34</v>
      </c>
      <c r="J263" s="33"/>
      <c r="K263" s="33"/>
      <c r="L263" s="33"/>
      <c r="M263" s="33"/>
      <c r="N263" s="33"/>
      <c r="O263" s="191"/>
      <c r="P263" s="191"/>
      <c r="Q263" s="33"/>
      <c r="R263" s="33"/>
      <c r="S263" s="33"/>
    </row>
    <row r="264" spans="1:19" ht="12.75">
      <c r="A264" s="273"/>
      <c r="B264" s="33" t="s">
        <v>78</v>
      </c>
      <c r="C264" s="33"/>
      <c r="D264" s="33"/>
      <c r="E264" s="33"/>
      <c r="F264" s="33"/>
      <c r="G264" s="33"/>
      <c r="H264" s="33"/>
      <c r="I264" s="171" t="s">
        <v>35</v>
      </c>
      <c r="J264" s="33"/>
      <c r="K264" s="33"/>
      <c r="L264" s="33"/>
      <c r="M264" s="33"/>
      <c r="N264" s="33"/>
      <c r="O264" s="191"/>
      <c r="P264" s="191"/>
      <c r="Q264" s="33"/>
      <c r="R264" s="33"/>
      <c r="S264" s="33"/>
    </row>
    <row r="265" spans="1:19" ht="12.75">
      <c r="A265" s="273"/>
      <c r="B265" s="33" t="s">
        <v>78</v>
      </c>
      <c r="C265" s="33"/>
      <c r="D265" s="33"/>
      <c r="E265" s="33"/>
      <c r="F265" s="33"/>
      <c r="G265" s="33"/>
      <c r="H265" s="33"/>
      <c r="I265" s="171" t="s">
        <v>36</v>
      </c>
      <c r="J265" s="33"/>
      <c r="K265" s="33"/>
      <c r="L265" s="33"/>
      <c r="M265" s="33"/>
      <c r="N265" s="33"/>
      <c r="O265" s="191"/>
      <c r="P265" s="191"/>
      <c r="Q265" s="33"/>
      <c r="R265" s="33"/>
      <c r="S265" s="33"/>
    </row>
    <row r="266" spans="1:19" ht="12.75">
      <c r="A266" s="273"/>
      <c r="B266" s="33" t="s">
        <v>78</v>
      </c>
      <c r="C266" s="33"/>
      <c r="D266" s="33"/>
      <c r="E266" s="33"/>
      <c r="F266" s="33"/>
      <c r="G266" s="33"/>
      <c r="H266" s="33"/>
      <c r="I266" s="171" t="s">
        <v>37</v>
      </c>
      <c r="J266" s="33"/>
      <c r="K266" s="33"/>
      <c r="L266" s="33"/>
      <c r="M266" s="33"/>
      <c r="N266" s="33"/>
      <c r="O266" s="191"/>
      <c r="P266" s="191"/>
      <c r="Q266" s="33"/>
      <c r="R266" s="33"/>
      <c r="S266" s="33"/>
    </row>
    <row r="267" spans="1:19" ht="12.75">
      <c r="A267" s="274"/>
      <c r="B267" s="33" t="s">
        <v>78</v>
      </c>
      <c r="C267" s="33"/>
      <c r="D267" s="33"/>
      <c r="E267" s="33"/>
      <c r="F267" s="33"/>
      <c r="G267" s="33"/>
      <c r="H267" s="33"/>
      <c r="I267" s="182" t="s">
        <v>38</v>
      </c>
      <c r="J267" s="33"/>
      <c r="K267" s="33"/>
      <c r="L267" s="33"/>
      <c r="M267" s="33"/>
      <c r="N267" s="33"/>
      <c r="O267" s="191"/>
      <c r="P267" s="191"/>
      <c r="Q267" s="33"/>
      <c r="R267" s="33"/>
      <c r="S267" s="33"/>
    </row>
    <row r="268" spans="1:19" ht="14.25">
      <c r="A268" s="272">
        <v>45493</v>
      </c>
      <c r="B268" s="157" t="s">
        <v>78</v>
      </c>
      <c r="C268" s="33"/>
      <c r="D268" s="33"/>
      <c r="E268" s="33"/>
      <c r="F268" s="33"/>
      <c r="G268" s="33"/>
      <c r="H268" s="33"/>
      <c r="I268" s="180" t="s">
        <v>17</v>
      </c>
      <c r="J268" s="33"/>
      <c r="K268" s="33"/>
      <c r="L268" s="33"/>
      <c r="M268" s="33"/>
      <c r="N268" s="33"/>
      <c r="O268" s="191"/>
      <c r="P268" s="192"/>
      <c r="Q268" s="33"/>
      <c r="R268" s="33"/>
      <c r="S268" s="33"/>
    </row>
    <row r="269" spans="1:19" ht="14.25">
      <c r="A269" s="273"/>
      <c r="B269" s="157" t="s">
        <v>78</v>
      </c>
      <c r="C269" s="33" t="s">
        <v>928</v>
      </c>
      <c r="D269" s="33" t="s">
        <v>19</v>
      </c>
      <c r="E269" s="33"/>
      <c r="F269" s="33"/>
      <c r="G269" s="33"/>
      <c r="H269" s="33" t="s">
        <v>2184</v>
      </c>
      <c r="I269" s="171" t="s">
        <v>22</v>
      </c>
      <c r="J269" s="33"/>
      <c r="K269" s="33"/>
      <c r="L269" s="33"/>
      <c r="M269" s="33"/>
      <c r="N269" s="33"/>
      <c r="O269" s="191"/>
      <c r="P269" s="192"/>
      <c r="Q269" s="33"/>
      <c r="R269" s="33"/>
      <c r="S269" s="33"/>
    </row>
    <row r="270" spans="1:19" ht="14.25">
      <c r="A270" s="273"/>
      <c r="B270" s="157" t="s">
        <v>78</v>
      </c>
      <c r="C270" s="33"/>
      <c r="D270" s="33"/>
      <c r="E270" s="33"/>
      <c r="F270" s="33"/>
      <c r="G270" s="33"/>
      <c r="H270" s="33"/>
      <c r="I270" s="171" t="s">
        <v>24</v>
      </c>
      <c r="J270" s="33"/>
      <c r="K270" s="33"/>
      <c r="L270" s="33"/>
      <c r="M270" s="33"/>
      <c r="N270" s="33"/>
      <c r="O270" s="191"/>
      <c r="P270" s="192"/>
      <c r="Q270" s="33"/>
      <c r="R270" s="33"/>
      <c r="S270" s="33"/>
    </row>
    <row r="271" spans="1:19" ht="14.25">
      <c r="A271" s="273"/>
      <c r="B271" s="157" t="s">
        <v>78</v>
      </c>
      <c r="C271" s="33"/>
      <c r="D271" s="33"/>
      <c r="E271" s="33"/>
      <c r="F271" s="33"/>
      <c r="G271" s="33"/>
      <c r="H271" s="33"/>
      <c r="I271" s="171" t="s">
        <v>25</v>
      </c>
      <c r="J271" s="33"/>
      <c r="K271" s="33"/>
      <c r="L271" s="33"/>
      <c r="M271" s="33"/>
      <c r="N271" s="33"/>
      <c r="O271" s="191"/>
      <c r="P271" s="192"/>
      <c r="Q271" s="33"/>
      <c r="R271" s="33"/>
      <c r="S271" s="33"/>
    </row>
    <row r="272" spans="1:19" ht="18" customHeight="1">
      <c r="A272" s="273"/>
      <c r="B272" s="33" t="s">
        <v>78</v>
      </c>
      <c r="C272" s="33"/>
      <c r="D272" s="33"/>
      <c r="E272" s="33"/>
      <c r="F272" s="33"/>
      <c r="G272" s="33"/>
      <c r="H272" s="33"/>
      <c r="I272" s="171" t="s">
        <v>26</v>
      </c>
      <c r="J272" s="33"/>
      <c r="K272" s="33"/>
      <c r="L272" s="33"/>
      <c r="M272" s="33"/>
      <c r="N272" s="33"/>
      <c r="O272" s="191"/>
      <c r="P272" s="192"/>
      <c r="Q272" s="33"/>
      <c r="R272" s="33"/>
      <c r="S272" s="33"/>
    </row>
    <row r="273" spans="1:19" ht="12.75">
      <c r="A273" s="273"/>
      <c r="B273" s="33" t="s">
        <v>78</v>
      </c>
      <c r="C273" s="33"/>
      <c r="D273" s="33"/>
      <c r="E273" s="33"/>
      <c r="F273" s="33"/>
      <c r="G273" s="33"/>
      <c r="H273" s="33"/>
      <c r="I273" s="171" t="s">
        <v>27</v>
      </c>
      <c r="J273" s="33"/>
      <c r="K273" s="33"/>
      <c r="L273" s="33"/>
      <c r="M273" s="33"/>
      <c r="N273" s="33"/>
      <c r="O273" s="191"/>
      <c r="P273" s="192"/>
      <c r="Q273" s="33"/>
      <c r="R273" s="33"/>
      <c r="S273" s="33"/>
    </row>
    <row r="274" spans="1:19" ht="12.75">
      <c r="A274" s="273"/>
      <c r="B274" s="33" t="s">
        <v>1774</v>
      </c>
      <c r="C274" s="33" t="s">
        <v>41</v>
      </c>
      <c r="D274" s="33" t="s">
        <v>19</v>
      </c>
      <c r="E274" s="33" t="s">
        <v>2173</v>
      </c>
      <c r="F274" s="33"/>
      <c r="G274" s="33"/>
      <c r="H274" s="160" t="s">
        <v>2185</v>
      </c>
      <c r="I274" s="171" t="s">
        <v>28</v>
      </c>
      <c r="J274" s="33"/>
      <c r="K274" s="33"/>
      <c r="L274" s="33"/>
      <c r="M274" s="33"/>
      <c r="N274" s="33"/>
      <c r="O274" s="191"/>
      <c r="P274" s="191"/>
      <c r="Q274" s="33"/>
      <c r="R274" s="33"/>
      <c r="S274" s="33"/>
    </row>
    <row r="275" spans="1:19" ht="12.75">
      <c r="A275" s="273"/>
      <c r="B275" s="33" t="s">
        <v>1774</v>
      </c>
      <c r="C275" s="33"/>
      <c r="D275" s="33"/>
      <c r="E275" s="33"/>
      <c r="F275" s="33"/>
      <c r="G275" s="33"/>
      <c r="H275" s="33"/>
      <c r="I275" s="171" t="s">
        <v>29</v>
      </c>
      <c r="J275" s="33"/>
      <c r="K275" s="33"/>
      <c r="L275" s="33"/>
      <c r="M275" s="33"/>
      <c r="N275" s="33"/>
      <c r="O275" s="191"/>
      <c r="P275" s="191"/>
      <c r="Q275" s="33"/>
      <c r="R275" s="33"/>
      <c r="S275" s="33"/>
    </row>
    <row r="276" spans="1:19" ht="12.75">
      <c r="A276" s="273"/>
      <c r="B276" s="33" t="s">
        <v>1774</v>
      </c>
      <c r="C276" s="33"/>
      <c r="D276" s="33"/>
      <c r="E276" s="33"/>
      <c r="F276" s="33"/>
      <c r="G276" s="33"/>
      <c r="H276" s="33"/>
      <c r="I276" s="171" t="s">
        <v>30</v>
      </c>
      <c r="J276" s="33"/>
      <c r="K276" s="33"/>
      <c r="L276" s="33"/>
      <c r="M276" s="33"/>
      <c r="N276" s="33"/>
      <c r="O276" s="191"/>
      <c r="P276" s="191"/>
      <c r="Q276" s="33"/>
      <c r="R276" s="33"/>
      <c r="S276" s="33"/>
    </row>
    <row r="277" spans="1:19" ht="12.75">
      <c r="A277" s="273"/>
      <c r="B277" s="33" t="s">
        <v>1774</v>
      </c>
      <c r="C277" s="33"/>
      <c r="D277" s="33"/>
      <c r="E277" s="33"/>
      <c r="F277" s="33"/>
      <c r="G277" s="33"/>
      <c r="H277" s="33"/>
      <c r="I277" s="171" t="s">
        <v>34</v>
      </c>
      <c r="J277" s="33"/>
      <c r="K277" s="33"/>
      <c r="L277" s="33"/>
      <c r="M277" s="33"/>
      <c r="N277" s="33"/>
      <c r="O277" s="191"/>
      <c r="P277" s="191"/>
      <c r="Q277" s="33"/>
      <c r="R277" s="33"/>
      <c r="S277" s="33"/>
    </row>
    <row r="278" spans="1:19" ht="12.75">
      <c r="A278" s="273"/>
      <c r="B278" s="33" t="s">
        <v>1774</v>
      </c>
      <c r="C278" s="33"/>
      <c r="D278" s="33"/>
      <c r="E278" s="33"/>
      <c r="F278" s="33"/>
      <c r="G278" s="33"/>
      <c r="H278" s="33"/>
      <c r="I278" s="171" t="s">
        <v>35</v>
      </c>
      <c r="J278" s="33"/>
      <c r="K278" s="33"/>
      <c r="L278" s="33"/>
      <c r="M278" s="33"/>
      <c r="N278" s="33"/>
      <c r="O278" s="191"/>
      <c r="P278" s="191"/>
      <c r="Q278" s="33"/>
      <c r="R278" s="33"/>
      <c r="S278" s="33"/>
    </row>
    <row r="279" spans="1:19" ht="12.75">
      <c r="A279" s="273"/>
      <c r="B279" s="33" t="s">
        <v>78</v>
      </c>
      <c r="C279" s="33"/>
      <c r="D279" s="33"/>
      <c r="E279" s="33"/>
      <c r="F279" s="33"/>
      <c r="G279" s="33"/>
      <c r="H279" s="33"/>
      <c r="I279" s="171" t="s">
        <v>36</v>
      </c>
      <c r="J279" s="33"/>
      <c r="K279" s="33"/>
      <c r="L279" s="33"/>
      <c r="M279" s="33"/>
      <c r="N279" s="33"/>
      <c r="O279" s="191"/>
      <c r="P279" s="191"/>
      <c r="Q279" s="33"/>
      <c r="R279" s="33"/>
      <c r="S279" s="33"/>
    </row>
    <row r="280" spans="1:19" ht="12.75">
      <c r="A280" s="273"/>
      <c r="B280" s="33" t="s">
        <v>78</v>
      </c>
      <c r="C280" s="33"/>
      <c r="D280" s="33"/>
      <c r="E280" s="33"/>
      <c r="F280" s="33"/>
      <c r="G280" s="33"/>
      <c r="H280" s="33"/>
      <c r="I280" s="171" t="s">
        <v>37</v>
      </c>
      <c r="J280" s="33"/>
      <c r="K280" s="33"/>
      <c r="L280" s="33"/>
      <c r="M280" s="33"/>
      <c r="N280" s="33"/>
      <c r="O280" s="191"/>
      <c r="P280" s="191"/>
      <c r="Q280" s="33"/>
      <c r="R280" s="33"/>
      <c r="S280" s="33"/>
    </row>
    <row r="281" spans="1:19" ht="12.75">
      <c r="A281" s="274"/>
      <c r="B281" s="33" t="s">
        <v>78</v>
      </c>
      <c r="C281" s="33"/>
      <c r="D281" s="33"/>
      <c r="E281" s="33"/>
      <c r="F281" s="33"/>
      <c r="G281" s="33"/>
      <c r="H281" s="33"/>
      <c r="I281" s="182" t="s">
        <v>38</v>
      </c>
      <c r="J281" s="33"/>
      <c r="K281" s="33"/>
      <c r="L281" s="33"/>
      <c r="M281" s="33"/>
      <c r="N281" s="33"/>
      <c r="O281" s="191"/>
      <c r="P281" s="191"/>
      <c r="Q281" s="33"/>
      <c r="R281" s="33"/>
      <c r="S281" s="33"/>
    </row>
    <row r="282" spans="1:19" ht="14.25">
      <c r="A282" s="272">
        <v>45494</v>
      </c>
      <c r="B282" s="157" t="s">
        <v>2096</v>
      </c>
      <c r="C282" s="33"/>
      <c r="D282" s="33"/>
      <c r="E282" s="33"/>
      <c r="F282" s="33"/>
      <c r="G282" s="33"/>
      <c r="H282" s="33"/>
      <c r="I282" s="180" t="s">
        <v>17</v>
      </c>
      <c r="J282" s="33"/>
      <c r="K282" s="33"/>
      <c r="L282" s="33"/>
      <c r="M282" s="33"/>
      <c r="N282" s="33"/>
      <c r="O282" s="192"/>
      <c r="P282" s="192"/>
      <c r="Q282" s="33"/>
      <c r="R282" s="33"/>
      <c r="S282" s="33"/>
    </row>
    <row r="283" spans="1:19" ht="14.25">
      <c r="A283" s="273"/>
      <c r="B283" s="157" t="s">
        <v>2096</v>
      </c>
      <c r="C283" s="33"/>
      <c r="D283" s="33"/>
      <c r="E283" s="33"/>
      <c r="F283" s="33"/>
      <c r="G283" s="33"/>
      <c r="H283" s="33"/>
      <c r="I283" s="171" t="s">
        <v>22</v>
      </c>
      <c r="J283" s="33"/>
      <c r="K283" s="33"/>
      <c r="L283" s="33"/>
      <c r="M283" s="33"/>
      <c r="N283" s="33"/>
      <c r="O283" s="192"/>
      <c r="P283" s="192"/>
      <c r="Q283" s="33"/>
      <c r="R283" s="33"/>
      <c r="S283" s="33"/>
    </row>
    <row r="284" spans="1:19" ht="14.25">
      <c r="A284" s="273"/>
      <c r="B284" s="157" t="s">
        <v>2096</v>
      </c>
      <c r="C284" s="33"/>
      <c r="D284" s="33"/>
      <c r="E284" s="33"/>
      <c r="F284" s="33"/>
      <c r="G284" s="33"/>
      <c r="H284" s="33"/>
      <c r="I284" s="171" t="s">
        <v>24</v>
      </c>
      <c r="J284" s="33"/>
      <c r="K284" s="33"/>
      <c r="L284" s="33"/>
      <c r="M284" s="33"/>
      <c r="N284" s="33"/>
      <c r="O284" s="192"/>
      <c r="P284" s="192"/>
      <c r="Q284" s="33"/>
      <c r="R284" s="33"/>
      <c r="S284" s="33"/>
    </row>
    <row r="285" spans="1:19" ht="12.75">
      <c r="A285" s="273"/>
      <c r="B285" s="33" t="s">
        <v>2096</v>
      </c>
      <c r="C285" s="33"/>
      <c r="D285" s="33"/>
      <c r="E285" s="33"/>
      <c r="F285" s="33"/>
      <c r="G285" s="33"/>
      <c r="H285" s="33"/>
      <c r="I285" s="171" t="s">
        <v>25</v>
      </c>
      <c r="J285" s="33"/>
      <c r="K285" s="33"/>
      <c r="L285" s="33"/>
      <c r="M285" s="33"/>
      <c r="N285" s="33"/>
      <c r="O285" s="192"/>
      <c r="P285" s="192"/>
      <c r="Q285" s="33"/>
      <c r="R285" s="33"/>
      <c r="S285" s="33"/>
    </row>
    <row r="286" spans="1:19" ht="12.75">
      <c r="A286" s="273"/>
      <c r="B286" s="33" t="s">
        <v>522</v>
      </c>
      <c r="C286" s="33"/>
      <c r="D286" s="33"/>
      <c r="E286" s="33"/>
      <c r="F286" s="33"/>
      <c r="G286" s="33"/>
      <c r="H286" s="33"/>
      <c r="I286" s="171" t="s">
        <v>26</v>
      </c>
      <c r="J286" s="33"/>
      <c r="K286" s="33"/>
      <c r="L286" s="33"/>
      <c r="M286" s="33"/>
      <c r="N286" s="33"/>
      <c r="O286" s="192"/>
      <c r="P286" s="191"/>
      <c r="Q286" s="33"/>
      <c r="R286" s="33"/>
      <c r="S286" s="33"/>
    </row>
    <row r="287" spans="1:19" ht="12.75">
      <c r="A287" s="273"/>
      <c r="B287" s="33" t="s">
        <v>522</v>
      </c>
      <c r="C287" s="33"/>
      <c r="D287" s="33"/>
      <c r="E287" s="33"/>
      <c r="F287" s="33"/>
      <c r="G287" s="33"/>
      <c r="H287" s="33"/>
      <c r="I287" s="171" t="s">
        <v>27</v>
      </c>
      <c r="J287" s="33"/>
      <c r="K287" s="33"/>
      <c r="L287" s="33"/>
      <c r="M287" s="33"/>
      <c r="N287" s="33"/>
      <c r="O287" s="192"/>
      <c r="P287" s="191"/>
      <c r="Q287" s="33"/>
      <c r="R287" s="33"/>
      <c r="S287" s="33"/>
    </row>
    <row r="288" spans="1:19" ht="14.25">
      <c r="A288" s="273"/>
      <c r="B288" s="33" t="s">
        <v>522</v>
      </c>
      <c r="C288" s="33"/>
      <c r="D288" s="33"/>
      <c r="E288" s="33"/>
      <c r="F288" s="33"/>
      <c r="G288" s="168"/>
      <c r="H288" s="33"/>
      <c r="I288" s="171" t="s">
        <v>28</v>
      </c>
      <c r="J288" s="33"/>
      <c r="K288" s="33"/>
      <c r="L288" s="33"/>
      <c r="M288" s="33"/>
      <c r="N288" s="33"/>
      <c r="O288" s="192"/>
      <c r="P288" s="191"/>
      <c r="Q288" s="33"/>
      <c r="R288" s="33"/>
      <c r="S288" s="33"/>
    </row>
    <row r="289" spans="1:19" ht="12.75">
      <c r="A289" s="273"/>
      <c r="B289" s="33" t="s">
        <v>522</v>
      </c>
      <c r="C289" s="33" t="s">
        <v>41</v>
      </c>
      <c r="D289" s="33" t="s">
        <v>19</v>
      </c>
      <c r="E289" s="33" t="s">
        <v>2162</v>
      </c>
      <c r="F289" s="33"/>
      <c r="G289" s="33"/>
      <c r="H289" s="33" t="s">
        <v>2186</v>
      </c>
      <c r="I289" s="171" t="s">
        <v>29</v>
      </c>
      <c r="J289" s="33"/>
      <c r="K289" s="33"/>
      <c r="L289" s="33"/>
      <c r="M289" s="33"/>
      <c r="N289" s="33"/>
      <c r="O289" s="192"/>
      <c r="P289" s="191"/>
      <c r="Q289" s="33"/>
      <c r="R289" s="33"/>
      <c r="S289" s="33"/>
    </row>
    <row r="290" spans="1:19" ht="12.75">
      <c r="A290" s="273"/>
      <c r="B290" s="33" t="s">
        <v>522</v>
      </c>
      <c r="C290" s="33"/>
      <c r="D290" s="33"/>
      <c r="E290" s="33"/>
      <c r="F290" s="33"/>
      <c r="G290" s="33"/>
      <c r="H290" s="33"/>
      <c r="I290" s="171" t="s">
        <v>30</v>
      </c>
      <c r="J290" s="33"/>
      <c r="K290" s="33"/>
      <c r="L290" s="33"/>
      <c r="M290" s="33"/>
      <c r="N290" s="33"/>
      <c r="O290" s="192"/>
      <c r="P290" s="191"/>
      <c r="Q290" s="33"/>
      <c r="R290" s="33"/>
      <c r="S290" s="33"/>
    </row>
    <row r="291" spans="1:19" ht="12.75">
      <c r="A291" s="273"/>
      <c r="B291" s="33" t="s">
        <v>522</v>
      </c>
      <c r="C291" s="33"/>
      <c r="D291" s="33"/>
      <c r="E291" s="33"/>
      <c r="F291" s="33"/>
      <c r="G291" s="33"/>
      <c r="H291" s="33"/>
      <c r="I291" s="171" t="s">
        <v>34</v>
      </c>
      <c r="J291" s="33"/>
      <c r="K291" s="33"/>
      <c r="L291" s="33"/>
      <c r="M291" s="33"/>
      <c r="N291" s="33"/>
      <c r="O291" s="192"/>
      <c r="P291" s="191"/>
      <c r="Q291" s="33"/>
      <c r="R291" s="33"/>
      <c r="S291" s="33"/>
    </row>
    <row r="292" spans="1:19" ht="12.75">
      <c r="A292" s="273"/>
      <c r="B292" s="33" t="s">
        <v>522</v>
      </c>
      <c r="C292" s="33" t="s">
        <v>41</v>
      </c>
      <c r="D292" s="33" t="s">
        <v>19</v>
      </c>
      <c r="E292" s="33" t="s">
        <v>2173</v>
      </c>
      <c r="F292" s="33"/>
      <c r="G292" s="33"/>
      <c r="H292" s="33" t="s">
        <v>2187</v>
      </c>
      <c r="I292" s="171" t="s">
        <v>35</v>
      </c>
      <c r="J292" s="33"/>
      <c r="K292" s="33"/>
      <c r="L292" s="33"/>
      <c r="M292" s="33"/>
      <c r="N292" s="33"/>
      <c r="O292" s="192"/>
      <c r="P292" s="191"/>
      <c r="Q292" s="33"/>
      <c r="R292" s="33"/>
      <c r="S292" s="33"/>
    </row>
    <row r="293" spans="1:19" ht="12.75">
      <c r="A293" s="273"/>
      <c r="B293" s="33" t="s">
        <v>522</v>
      </c>
      <c r="C293" s="33" t="s">
        <v>41</v>
      </c>
      <c r="D293" s="33" t="s">
        <v>19</v>
      </c>
      <c r="E293" s="129" t="s">
        <v>2159</v>
      </c>
      <c r="F293" s="33"/>
      <c r="G293" s="33"/>
      <c r="H293" s="33" t="s">
        <v>2188</v>
      </c>
      <c r="I293" s="171" t="s">
        <v>36</v>
      </c>
      <c r="J293" s="33"/>
      <c r="K293" s="33"/>
      <c r="L293" s="33"/>
      <c r="M293" s="33"/>
      <c r="N293" s="33"/>
      <c r="O293" s="192"/>
      <c r="P293" s="191"/>
      <c r="Q293" s="33"/>
      <c r="R293" s="33"/>
      <c r="S293" s="33"/>
    </row>
    <row r="294" spans="1:19" ht="12.75">
      <c r="A294" s="273"/>
      <c r="B294" s="33" t="s">
        <v>78</v>
      </c>
      <c r="C294" s="33"/>
      <c r="D294" s="33"/>
      <c r="E294" s="33"/>
      <c r="F294" s="33"/>
      <c r="G294" s="33"/>
      <c r="H294" s="33"/>
      <c r="I294" s="171" t="s">
        <v>37</v>
      </c>
      <c r="J294" s="33"/>
      <c r="K294" s="33"/>
      <c r="L294" s="33"/>
      <c r="M294" s="33"/>
      <c r="N294" s="33"/>
      <c r="O294" s="191"/>
      <c r="P294" s="191"/>
      <c r="Q294" s="33"/>
      <c r="R294" s="33"/>
      <c r="S294" s="33"/>
    </row>
    <row r="295" spans="1:19" ht="12.75">
      <c r="A295" s="274"/>
      <c r="B295" s="33" t="s">
        <v>78</v>
      </c>
      <c r="C295" s="33"/>
      <c r="D295" s="33"/>
      <c r="E295" s="33"/>
      <c r="F295" s="33"/>
      <c r="G295" s="33"/>
      <c r="H295" s="33"/>
      <c r="I295" s="182" t="s">
        <v>38</v>
      </c>
      <c r="J295" s="33"/>
      <c r="K295" s="33"/>
      <c r="L295" s="33"/>
      <c r="M295" s="33"/>
      <c r="N295" s="33"/>
      <c r="O295" s="191"/>
      <c r="P295" s="191"/>
      <c r="Q295" s="33"/>
      <c r="R295" s="33"/>
      <c r="S295" s="33"/>
    </row>
    <row r="296" spans="1:19" ht="12.75">
      <c r="A296" s="272">
        <v>45495</v>
      </c>
      <c r="B296" s="33" t="s">
        <v>2096</v>
      </c>
      <c r="C296" s="33"/>
      <c r="D296" s="33"/>
      <c r="E296" s="33"/>
      <c r="F296" s="33"/>
      <c r="G296" s="33"/>
      <c r="H296" s="33"/>
      <c r="I296" s="180" t="s">
        <v>17</v>
      </c>
      <c r="J296" s="33"/>
      <c r="K296" s="33"/>
      <c r="L296" s="33"/>
      <c r="M296" s="33"/>
      <c r="N296" s="33"/>
      <c r="O296" s="192"/>
      <c r="P296" s="192"/>
      <c r="Q296" s="33"/>
      <c r="R296" s="33"/>
      <c r="S296" s="33"/>
    </row>
    <row r="297" spans="1:19" ht="12.75">
      <c r="A297" s="273"/>
      <c r="B297" s="33" t="s">
        <v>2096</v>
      </c>
      <c r="C297" s="33"/>
      <c r="D297" s="33"/>
      <c r="E297" s="33"/>
      <c r="F297" s="33"/>
      <c r="G297" s="33"/>
      <c r="H297" s="33"/>
      <c r="I297" s="171" t="s">
        <v>22</v>
      </c>
      <c r="J297" s="33"/>
      <c r="K297" s="33"/>
      <c r="L297" s="33"/>
      <c r="M297" s="33"/>
      <c r="N297" s="33"/>
      <c r="O297" s="192"/>
      <c r="P297" s="192"/>
      <c r="Q297" s="33"/>
      <c r="R297" s="33"/>
      <c r="S297" s="33"/>
    </row>
    <row r="298" spans="1:19" ht="12.75">
      <c r="A298" s="273"/>
      <c r="B298" s="33" t="s">
        <v>2096</v>
      </c>
      <c r="C298" s="33"/>
      <c r="D298" s="33"/>
      <c r="E298" s="33"/>
      <c r="F298" s="33"/>
      <c r="G298" s="33"/>
      <c r="H298" s="33"/>
      <c r="I298" s="171" t="s">
        <v>24</v>
      </c>
      <c r="J298" s="33"/>
      <c r="K298" s="33"/>
      <c r="L298" s="33"/>
      <c r="M298" s="33"/>
      <c r="N298" s="33"/>
      <c r="O298" s="192"/>
      <c r="P298" s="192"/>
      <c r="Q298" s="33"/>
      <c r="R298" s="33"/>
      <c r="S298" s="33"/>
    </row>
    <row r="299" spans="1:19" ht="12.75">
      <c r="A299" s="273"/>
      <c r="B299" s="33" t="s">
        <v>2096</v>
      </c>
      <c r="C299" s="33"/>
      <c r="D299" s="33"/>
      <c r="E299" s="33"/>
      <c r="F299" s="33"/>
      <c r="G299" s="33"/>
      <c r="H299" s="33"/>
      <c r="I299" s="171" t="s">
        <v>25</v>
      </c>
      <c r="J299" s="33"/>
      <c r="K299" s="33"/>
      <c r="L299" s="33"/>
      <c r="M299" s="33"/>
      <c r="N299" s="33"/>
      <c r="O299" s="192"/>
      <c r="P299" s="192"/>
      <c r="Q299" s="33"/>
      <c r="R299" s="33"/>
      <c r="S299" s="33"/>
    </row>
    <row r="300" spans="1:19" ht="12.75">
      <c r="A300" s="273"/>
      <c r="B300" s="33" t="s">
        <v>522</v>
      </c>
      <c r="C300" s="33"/>
      <c r="D300" s="33"/>
      <c r="E300" s="33"/>
      <c r="F300" s="33"/>
      <c r="G300" s="33"/>
      <c r="H300" s="33"/>
      <c r="I300" s="171" t="s">
        <v>26</v>
      </c>
      <c r="J300" s="33"/>
      <c r="K300" s="33"/>
      <c r="L300" s="33"/>
      <c r="M300" s="33"/>
      <c r="N300" s="33"/>
      <c r="O300" s="192"/>
      <c r="P300" s="195"/>
      <c r="Q300" s="33"/>
      <c r="R300" s="33"/>
      <c r="S300" s="33"/>
    </row>
    <row r="301" spans="1:19" ht="12.75">
      <c r="A301" s="273"/>
      <c r="B301" s="33" t="s">
        <v>522</v>
      </c>
      <c r="C301" s="33"/>
      <c r="D301" s="33"/>
      <c r="E301" s="33"/>
      <c r="F301" s="33"/>
      <c r="G301" s="33"/>
      <c r="H301" s="33"/>
      <c r="I301" s="171" t="s">
        <v>27</v>
      </c>
      <c r="J301" s="33"/>
      <c r="K301" s="33"/>
      <c r="L301" s="33"/>
      <c r="M301" s="33"/>
      <c r="N301" s="33"/>
      <c r="O301" s="192"/>
      <c r="P301" s="195"/>
      <c r="Q301" s="33"/>
      <c r="R301" s="33"/>
      <c r="S301" s="33"/>
    </row>
    <row r="302" spans="1:19" ht="12.75">
      <c r="A302" s="273"/>
      <c r="B302" s="33" t="s">
        <v>522</v>
      </c>
      <c r="C302" s="33"/>
      <c r="D302" s="33"/>
      <c r="E302" s="33"/>
      <c r="F302" s="33"/>
      <c r="G302" s="33"/>
      <c r="H302" s="33"/>
      <c r="I302" s="171" t="s">
        <v>28</v>
      </c>
      <c r="J302" s="33"/>
      <c r="K302" s="33"/>
      <c r="L302" s="33"/>
      <c r="M302" s="33"/>
      <c r="N302" s="33"/>
      <c r="O302" s="192"/>
      <c r="P302" s="191"/>
      <c r="Q302" s="33"/>
      <c r="R302" s="33"/>
      <c r="S302" s="33"/>
    </row>
    <row r="303" spans="1:19" ht="12.75">
      <c r="A303" s="273"/>
      <c r="B303" s="33" t="s">
        <v>522</v>
      </c>
      <c r="C303" s="33"/>
      <c r="D303" s="33"/>
      <c r="E303" s="33"/>
      <c r="F303" s="33"/>
      <c r="G303" s="33"/>
      <c r="H303" s="33"/>
      <c r="I303" s="171" t="s">
        <v>29</v>
      </c>
      <c r="J303" s="33"/>
      <c r="K303" s="33"/>
      <c r="L303" s="33"/>
      <c r="M303" s="33"/>
      <c r="N303" s="33"/>
      <c r="O303" s="192"/>
      <c r="P303" s="191"/>
      <c r="Q303" s="33"/>
      <c r="R303" s="33"/>
      <c r="S303" s="33"/>
    </row>
    <row r="304" spans="1:19" ht="12.75">
      <c r="A304" s="273"/>
      <c r="B304" s="33" t="s">
        <v>522</v>
      </c>
      <c r="C304" s="33"/>
      <c r="D304" s="33"/>
      <c r="E304" s="33"/>
      <c r="F304" s="33"/>
      <c r="G304" s="33"/>
      <c r="H304" s="33"/>
      <c r="I304" s="171" t="s">
        <v>30</v>
      </c>
      <c r="J304" s="33"/>
      <c r="K304" s="33"/>
      <c r="L304" s="33"/>
      <c r="M304" s="33"/>
      <c r="N304" s="33"/>
      <c r="O304" s="192"/>
      <c r="P304" s="191"/>
      <c r="Q304" s="33"/>
      <c r="R304" s="33"/>
      <c r="S304" s="33"/>
    </row>
    <row r="305" spans="1:19" ht="12.75">
      <c r="A305" s="273"/>
      <c r="B305" s="33" t="s">
        <v>522</v>
      </c>
      <c r="C305" s="33"/>
      <c r="D305" s="33"/>
      <c r="E305" s="33"/>
      <c r="F305" s="33"/>
      <c r="G305" s="33"/>
      <c r="H305" s="33"/>
      <c r="I305" s="171" t="s">
        <v>34</v>
      </c>
      <c r="J305" s="33"/>
      <c r="K305" s="33"/>
      <c r="L305" s="33"/>
      <c r="M305" s="33"/>
      <c r="N305" s="33"/>
      <c r="O305" s="192"/>
      <c r="P305" s="191"/>
      <c r="Q305" s="33"/>
      <c r="R305" s="33"/>
      <c r="S305" s="33"/>
    </row>
    <row r="306" spans="1:19" ht="12.75">
      <c r="A306" s="273"/>
      <c r="B306" s="33" t="s">
        <v>522</v>
      </c>
      <c r="C306" s="33"/>
      <c r="D306" s="33"/>
      <c r="E306" s="33"/>
      <c r="F306" s="33"/>
      <c r="G306" s="33"/>
      <c r="H306" s="33"/>
      <c r="I306" s="171" t="s">
        <v>35</v>
      </c>
      <c r="J306" s="33"/>
      <c r="K306" s="33"/>
      <c r="L306" s="33"/>
      <c r="M306" s="33"/>
      <c r="N306" s="33"/>
      <c r="O306" s="192"/>
      <c r="P306" s="191"/>
      <c r="Q306" s="33"/>
      <c r="R306" s="33"/>
      <c r="S306" s="33"/>
    </row>
    <row r="307" spans="1:19" ht="12.75">
      <c r="A307" s="273"/>
      <c r="B307" s="33" t="s">
        <v>522</v>
      </c>
      <c r="C307" s="33"/>
      <c r="D307" s="33"/>
      <c r="E307" s="33"/>
      <c r="F307" s="33"/>
      <c r="G307" s="33"/>
      <c r="H307" s="33"/>
      <c r="I307" s="171" t="s">
        <v>36</v>
      </c>
      <c r="J307" s="33"/>
      <c r="K307" s="33"/>
      <c r="L307" s="33"/>
      <c r="M307" s="33"/>
      <c r="N307" s="33"/>
      <c r="O307" s="192"/>
      <c r="P307" s="191"/>
      <c r="Q307" s="33"/>
      <c r="R307" s="33"/>
      <c r="S307" s="33"/>
    </row>
    <row r="308" spans="1:19" ht="12.75">
      <c r="A308" s="273"/>
      <c r="B308" s="33" t="s">
        <v>78</v>
      </c>
      <c r="C308" s="33"/>
      <c r="D308" s="33"/>
      <c r="E308" s="33"/>
      <c r="F308" s="33"/>
      <c r="G308" s="33"/>
      <c r="H308" s="33"/>
      <c r="I308" s="171" t="s">
        <v>37</v>
      </c>
      <c r="J308" s="33"/>
      <c r="K308" s="33"/>
      <c r="L308" s="33"/>
      <c r="M308" s="33"/>
      <c r="N308" s="33"/>
      <c r="O308" s="191"/>
      <c r="P308" s="191"/>
      <c r="Q308" s="33"/>
      <c r="R308" s="33"/>
      <c r="S308" s="33"/>
    </row>
    <row r="309" spans="1:19" ht="12.75">
      <c r="A309" s="274"/>
      <c r="B309" s="33" t="s">
        <v>78</v>
      </c>
      <c r="C309" s="33"/>
      <c r="D309" s="33"/>
      <c r="E309" s="33"/>
      <c r="F309" s="33"/>
      <c r="G309" s="33"/>
      <c r="H309" s="33"/>
      <c r="I309" s="182" t="s">
        <v>38</v>
      </c>
      <c r="J309" s="33"/>
      <c r="K309" s="33"/>
      <c r="L309" s="33"/>
      <c r="M309" s="33"/>
      <c r="N309" s="33"/>
      <c r="O309" s="191"/>
      <c r="P309" s="191"/>
      <c r="Q309" s="33"/>
      <c r="R309" s="33"/>
      <c r="S309" s="33"/>
    </row>
    <row r="310" spans="1:19" ht="14.25">
      <c r="A310" s="272">
        <v>45496</v>
      </c>
      <c r="B310" s="157" t="s">
        <v>78</v>
      </c>
      <c r="C310" s="33"/>
      <c r="D310" s="33"/>
      <c r="E310" s="33"/>
      <c r="F310" s="33"/>
      <c r="G310" s="33"/>
      <c r="H310" s="33"/>
      <c r="I310" s="180" t="s">
        <v>17</v>
      </c>
      <c r="J310" s="33"/>
      <c r="K310" s="33"/>
      <c r="L310" s="33"/>
      <c r="M310" s="33"/>
      <c r="N310" s="33"/>
      <c r="O310" s="191"/>
      <c r="P310" s="192"/>
      <c r="Q310" s="33"/>
      <c r="R310" s="33"/>
      <c r="S310" s="33"/>
    </row>
    <row r="311" spans="1:19" ht="39.75" customHeight="1">
      <c r="A311" s="273"/>
      <c r="B311" s="157" t="s">
        <v>78</v>
      </c>
      <c r="C311" s="33" t="s">
        <v>41</v>
      </c>
      <c r="D311" s="33" t="s">
        <v>19</v>
      </c>
      <c r="E311" s="33" t="s">
        <v>2173</v>
      </c>
      <c r="F311" s="33"/>
      <c r="G311" s="33"/>
      <c r="H311" s="33" t="s">
        <v>2189</v>
      </c>
      <c r="I311" s="171" t="s">
        <v>22</v>
      </c>
      <c r="J311" s="33"/>
      <c r="K311" s="33"/>
      <c r="L311" s="33"/>
      <c r="M311" s="33"/>
      <c r="N311" s="33"/>
      <c r="O311" s="191"/>
      <c r="P311" s="192"/>
      <c r="Q311" s="33"/>
      <c r="R311" s="33"/>
      <c r="S311" s="33"/>
    </row>
    <row r="312" spans="1:19" ht="14.25">
      <c r="A312" s="273"/>
      <c r="B312" s="157" t="s">
        <v>78</v>
      </c>
      <c r="C312" s="33" t="s">
        <v>41</v>
      </c>
      <c r="D312" s="33" t="s">
        <v>19</v>
      </c>
      <c r="E312" s="33" t="s">
        <v>2162</v>
      </c>
      <c r="F312" s="33"/>
      <c r="G312" s="33"/>
      <c r="H312" s="33" t="s">
        <v>2190</v>
      </c>
      <c r="I312" s="171" t="s">
        <v>24</v>
      </c>
      <c r="J312" s="33"/>
      <c r="K312" s="33"/>
      <c r="L312" s="33"/>
      <c r="M312" s="33"/>
      <c r="N312" s="33"/>
      <c r="O312" s="191"/>
      <c r="P312" s="192"/>
      <c r="Q312" s="33"/>
      <c r="R312" s="33"/>
      <c r="S312" s="33"/>
    </row>
    <row r="313" spans="1:19" ht="14.25">
      <c r="A313" s="273"/>
      <c r="B313" s="157" t="s">
        <v>78</v>
      </c>
      <c r="C313" s="33"/>
      <c r="D313" s="33"/>
      <c r="E313" s="157"/>
      <c r="F313" s="157"/>
      <c r="G313" s="157"/>
      <c r="H313" s="33"/>
      <c r="I313" s="171" t="s">
        <v>25</v>
      </c>
      <c r="J313" s="33"/>
      <c r="K313" s="33"/>
      <c r="L313" s="33"/>
      <c r="M313" s="33"/>
      <c r="N313" s="33"/>
      <c r="O313" s="191"/>
      <c r="P313" s="192"/>
      <c r="Q313" s="33"/>
      <c r="R313" s="33"/>
      <c r="S313" s="33"/>
    </row>
    <row r="314" spans="1:19" ht="14.25">
      <c r="A314" s="273"/>
      <c r="B314" s="157" t="s">
        <v>522</v>
      </c>
      <c r="C314" s="33"/>
      <c r="D314" s="33"/>
      <c r="E314" s="33"/>
      <c r="F314" s="33"/>
      <c r="G314" s="33"/>
      <c r="H314" s="33"/>
      <c r="I314" s="171" t="s">
        <v>26</v>
      </c>
      <c r="J314" s="33"/>
      <c r="K314" s="33"/>
      <c r="L314" s="33"/>
      <c r="M314" s="33"/>
      <c r="N314" s="33"/>
      <c r="O314" s="191"/>
      <c r="P314" s="191"/>
      <c r="Q314" s="33"/>
      <c r="R314" s="33"/>
      <c r="S314" s="33"/>
    </row>
    <row r="315" spans="1:19" ht="12.75">
      <c r="A315" s="273"/>
      <c r="B315" s="33" t="s">
        <v>522</v>
      </c>
      <c r="C315" s="33"/>
      <c r="D315" s="33"/>
      <c r="E315" s="33"/>
      <c r="F315" s="33"/>
      <c r="G315" s="33"/>
      <c r="H315" s="33"/>
      <c r="I315" s="171" t="s">
        <v>27</v>
      </c>
      <c r="J315" s="33"/>
      <c r="K315" s="33"/>
      <c r="L315" s="33"/>
      <c r="M315" s="33"/>
      <c r="N315" s="33"/>
      <c r="O315" s="191"/>
      <c r="P315" s="191"/>
      <c r="Q315" s="33"/>
      <c r="R315" s="33"/>
      <c r="S315" s="33"/>
    </row>
    <row r="316" spans="1:19" ht="12.75">
      <c r="A316" s="273"/>
      <c r="B316" s="33" t="s">
        <v>522</v>
      </c>
      <c r="C316" s="33" t="s">
        <v>41</v>
      </c>
      <c r="D316" s="33" t="s">
        <v>19</v>
      </c>
      <c r="E316" s="129" t="s">
        <v>2159</v>
      </c>
      <c r="F316" s="33"/>
      <c r="G316" s="33"/>
      <c r="H316" s="33" t="s">
        <v>2191</v>
      </c>
      <c r="I316" s="171" t="s">
        <v>28</v>
      </c>
      <c r="J316" s="33"/>
      <c r="K316" s="33"/>
      <c r="L316" s="33"/>
      <c r="M316" s="33"/>
      <c r="N316" s="33"/>
      <c r="O316" s="191"/>
      <c r="P316" s="191"/>
      <c r="Q316" s="33"/>
      <c r="R316" s="33"/>
      <c r="S316" s="33"/>
    </row>
    <row r="317" spans="1:19" ht="12.75">
      <c r="A317" s="273"/>
      <c r="B317" s="33" t="s">
        <v>522</v>
      </c>
      <c r="C317" s="33"/>
      <c r="D317" s="33"/>
      <c r="E317" s="33"/>
      <c r="F317" s="33"/>
      <c r="G317" s="33"/>
      <c r="H317" s="33"/>
      <c r="I317" s="171" t="s">
        <v>29</v>
      </c>
      <c r="J317" s="33"/>
      <c r="K317" s="33"/>
      <c r="L317" s="33"/>
      <c r="M317" s="33"/>
      <c r="N317" s="33"/>
      <c r="O317" s="191"/>
      <c r="P317" s="191"/>
      <c r="Q317" s="33"/>
      <c r="R317" s="33"/>
      <c r="S317" s="33"/>
    </row>
    <row r="318" spans="1:19" ht="12.75">
      <c r="A318" s="273"/>
      <c r="B318" s="33" t="s">
        <v>522</v>
      </c>
      <c r="C318" s="33"/>
      <c r="D318" s="33"/>
      <c r="E318" s="33"/>
      <c r="F318" s="33"/>
      <c r="G318" s="33"/>
      <c r="H318" s="33"/>
      <c r="I318" s="171" t="s">
        <v>30</v>
      </c>
      <c r="J318" s="33"/>
      <c r="K318" s="33"/>
      <c r="L318" s="33"/>
      <c r="M318" s="33"/>
      <c r="N318" s="33"/>
      <c r="O318" s="191"/>
      <c r="P318" s="191"/>
      <c r="Q318" s="33"/>
      <c r="R318" s="33"/>
      <c r="S318" s="33"/>
    </row>
    <row r="319" spans="1:19" ht="12.75">
      <c r="A319" s="273"/>
      <c r="B319" s="33" t="s">
        <v>78</v>
      </c>
      <c r="C319" s="33"/>
      <c r="D319" s="33"/>
      <c r="E319" s="33"/>
      <c r="F319" s="33"/>
      <c r="G319" s="33"/>
      <c r="H319" s="33"/>
      <c r="I319" s="171" t="s">
        <v>34</v>
      </c>
      <c r="J319" s="33"/>
      <c r="K319" s="33"/>
      <c r="L319" s="33"/>
      <c r="M319" s="33"/>
      <c r="N319" s="33"/>
      <c r="O319" s="191"/>
      <c r="P319" s="191"/>
      <c r="Q319" s="33"/>
      <c r="R319" s="33"/>
      <c r="S319" s="33"/>
    </row>
    <row r="320" spans="1:19" ht="12.75">
      <c r="A320" s="273"/>
      <c r="B320" s="33" t="s">
        <v>78</v>
      </c>
      <c r="C320" s="33"/>
      <c r="D320" s="33"/>
      <c r="E320" s="33"/>
      <c r="F320" s="33"/>
      <c r="G320" s="33"/>
      <c r="H320" s="33"/>
      <c r="I320" s="171" t="s">
        <v>35</v>
      </c>
      <c r="J320" s="33"/>
      <c r="K320" s="33"/>
      <c r="L320" s="33"/>
      <c r="M320" s="33"/>
      <c r="N320" s="33"/>
      <c r="O320" s="191"/>
      <c r="P320" s="191"/>
      <c r="Q320" s="33"/>
      <c r="R320" s="33"/>
      <c r="S320" s="33"/>
    </row>
    <row r="321" spans="1:19" ht="12.75">
      <c r="A321" s="273"/>
      <c r="B321" s="33" t="s">
        <v>78</v>
      </c>
      <c r="C321" s="33"/>
      <c r="D321" s="33"/>
      <c r="E321" s="33"/>
      <c r="F321" s="33"/>
      <c r="G321" s="33"/>
      <c r="H321" s="33"/>
      <c r="I321" s="171" t="s">
        <v>36</v>
      </c>
      <c r="J321" s="33"/>
      <c r="K321" s="33"/>
      <c r="L321" s="33"/>
      <c r="M321" s="33"/>
      <c r="N321" s="33"/>
      <c r="O321" s="191"/>
      <c r="P321" s="191"/>
      <c r="Q321" s="33"/>
      <c r="R321" s="33"/>
      <c r="S321" s="33"/>
    </row>
    <row r="322" spans="1:19" ht="12.75">
      <c r="A322" s="273"/>
      <c r="B322" s="33" t="s">
        <v>78</v>
      </c>
      <c r="C322" s="33"/>
      <c r="D322" s="33"/>
      <c r="E322" s="33"/>
      <c r="F322" s="33"/>
      <c r="G322" s="33"/>
      <c r="H322" s="33"/>
      <c r="I322" s="171" t="s">
        <v>37</v>
      </c>
      <c r="J322" s="33"/>
      <c r="K322" s="33"/>
      <c r="L322" s="33"/>
      <c r="M322" s="33"/>
      <c r="N322" s="33"/>
      <c r="O322" s="191"/>
      <c r="P322" s="191"/>
      <c r="Q322" s="33"/>
      <c r="R322" s="33"/>
      <c r="S322" s="33"/>
    </row>
    <row r="323" spans="1:19" ht="12.75">
      <c r="A323" s="274"/>
      <c r="B323" s="33" t="s">
        <v>78</v>
      </c>
      <c r="C323" s="33"/>
      <c r="D323" s="33"/>
      <c r="E323" s="33"/>
      <c r="F323" s="33"/>
      <c r="G323" s="33"/>
      <c r="H323" s="33"/>
      <c r="I323" s="182" t="s">
        <v>38</v>
      </c>
      <c r="J323" s="33"/>
      <c r="K323" s="33"/>
      <c r="L323" s="33"/>
      <c r="M323" s="33"/>
      <c r="N323" s="33"/>
      <c r="O323" s="191"/>
      <c r="P323" s="191"/>
      <c r="Q323" s="33"/>
      <c r="R323" s="33"/>
      <c r="S323" s="33"/>
    </row>
    <row r="324" spans="1:19" ht="12.75">
      <c r="A324" s="272">
        <v>45497</v>
      </c>
      <c r="B324" s="33" t="s">
        <v>78</v>
      </c>
      <c r="C324" s="33"/>
      <c r="D324" s="33"/>
      <c r="E324" s="33"/>
      <c r="F324" s="33"/>
      <c r="G324" s="33"/>
      <c r="H324" s="33"/>
      <c r="I324" s="180" t="s">
        <v>17</v>
      </c>
      <c r="J324" s="33"/>
      <c r="K324" s="33"/>
      <c r="L324" s="33"/>
      <c r="M324" s="33"/>
      <c r="N324" s="33"/>
      <c r="O324" s="191"/>
      <c r="P324" s="192"/>
      <c r="Q324" s="33"/>
      <c r="R324" s="33"/>
      <c r="S324" s="33"/>
    </row>
    <row r="325" spans="1:19" ht="12.75">
      <c r="A325" s="273"/>
      <c r="B325" s="33" t="s">
        <v>78</v>
      </c>
      <c r="C325" s="33"/>
      <c r="D325" s="33"/>
      <c r="E325" s="33"/>
      <c r="F325" s="33"/>
      <c r="G325" s="33"/>
      <c r="H325" s="33"/>
      <c r="I325" s="171" t="s">
        <v>22</v>
      </c>
      <c r="J325" s="33"/>
      <c r="K325" s="33"/>
      <c r="L325" s="33"/>
      <c r="M325" s="33"/>
      <c r="N325" s="33"/>
      <c r="O325" s="191"/>
      <c r="P325" s="192"/>
      <c r="Q325" s="33"/>
      <c r="R325" s="33"/>
      <c r="S325" s="33"/>
    </row>
    <row r="326" spans="1:19" ht="12.75">
      <c r="A326" s="273"/>
      <c r="B326" s="33" t="s">
        <v>78</v>
      </c>
      <c r="C326" s="33"/>
      <c r="D326" s="33"/>
      <c r="E326" s="33"/>
      <c r="F326" s="33"/>
      <c r="G326" s="33"/>
      <c r="H326" s="33"/>
      <c r="I326" s="171" t="s">
        <v>24</v>
      </c>
      <c r="J326" s="33"/>
      <c r="K326" s="33"/>
      <c r="L326" s="33"/>
      <c r="M326" s="33"/>
      <c r="N326" s="33"/>
      <c r="O326" s="191"/>
      <c r="P326" s="192"/>
      <c r="Q326" s="33"/>
      <c r="R326" s="33"/>
      <c r="S326" s="33"/>
    </row>
    <row r="327" spans="1:19" ht="12.75">
      <c r="A327" s="273"/>
      <c r="B327" s="33" t="s">
        <v>78</v>
      </c>
      <c r="C327" s="33"/>
      <c r="D327" s="33"/>
      <c r="E327" s="33"/>
      <c r="F327" s="33"/>
      <c r="G327" s="33"/>
      <c r="H327" s="33"/>
      <c r="I327" s="171" t="s">
        <v>25</v>
      </c>
      <c r="J327" s="33"/>
      <c r="K327" s="33"/>
      <c r="L327" s="33"/>
      <c r="M327" s="33"/>
      <c r="N327" s="33"/>
      <c r="O327" s="191"/>
      <c r="P327" s="192"/>
      <c r="Q327" s="33"/>
      <c r="R327" s="33"/>
      <c r="S327" s="33"/>
    </row>
    <row r="328" spans="1:19" ht="12.75">
      <c r="A328" s="273"/>
      <c r="B328" s="33" t="s">
        <v>78</v>
      </c>
      <c r="C328" s="33"/>
      <c r="D328" s="33"/>
      <c r="E328" s="33"/>
      <c r="F328" s="33"/>
      <c r="G328" s="33"/>
      <c r="H328" s="33"/>
      <c r="I328" s="171" t="s">
        <v>26</v>
      </c>
      <c r="J328" s="33"/>
      <c r="K328" s="33"/>
      <c r="L328" s="33"/>
      <c r="M328" s="33"/>
      <c r="N328" s="33"/>
      <c r="O328" s="191"/>
      <c r="P328" s="192"/>
      <c r="Q328" s="33"/>
      <c r="R328" s="33"/>
      <c r="S328" s="33"/>
    </row>
    <row r="329" spans="1:19" ht="12.75">
      <c r="A329" s="273"/>
      <c r="B329" s="33" t="s">
        <v>78</v>
      </c>
      <c r="C329" s="33"/>
      <c r="D329" s="33"/>
      <c r="E329" s="33"/>
      <c r="F329" s="33"/>
      <c r="G329" s="33"/>
      <c r="H329" s="33"/>
      <c r="I329" s="171" t="s">
        <v>27</v>
      </c>
      <c r="J329" s="33"/>
      <c r="K329" s="33"/>
      <c r="L329" s="33"/>
      <c r="M329" s="33"/>
      <c r="N329" s="33"/>
      <c r="O329" s="191"/>
      <c r="P329" s="192"/>
      <c r="Q329" s="33"/>
      <c r="R329" s="33"/>
      <c r="S329" s="33"/>
    </row>
    <row r="330" spans="1:19" ht="12.75">
      <c r="A330" s="273"/>
      <c r="B330" s="33" t="s">
        <v>522</v>
      </c>
      <c r="C330" s="33"/>
      <c r="D330" s="33"/>
      <c r="E330" s="33"/>
      <c r="F330" s="33"/>
      <c r="G330" s="33"/>
      <c r="H330" s="33"/>
      <c r="I330" s="171" t="s">
        <v>28</v>
      </c>
      <c r="J330" s="33"/>
      <c r="K330" s="33"/>
      <c r="L330" s="33"/>
      <c r="M330" s="33"/>
      <c r="N330" s="33"/>
      <c r="O330" s="191"/>
      <c r="P330" s="191"/>
      <c r="Q330" s="33"/>
      <c r="R330" s="33"/>
      <c r="S330" s="33"/>
    </row>
    <row r="331" spans="1:19" ht="12.75">
      <c r="A331" s="273"/>
      <c r="B331" s="33" t="s">
        <v>522</v>
      </c>
      <c r="C331" s="33"/>
      <c r="D331" s="33"/>
      <c r="E331" s="33"/>
      <c r="F331" s="33"/>
      <c r="G331" s="33"/>
      <c r="H331" s="33"/>
      <c r="I331" s="171" t="s">
        <v>29</v>
      </c>
      <c r="J331" s="33"/>
      <c r="K331" s="33"/>
      <c r="L331" s="33"/>
      <c r="M331" s="33"/>
      <c r="N331" s="33"/>
      <c r="O331" s="191"/>
      <c r="P331" s="191"/>
      <c r="Q331" s="33"/>
      <c r="R331" s="33"/>
      <c r="S331" s="33"/>
    </row>
    <row r="332" spans="1:19" ht="12.75">
      <c r="A332" s="273"/>
      <c r="B332" s="33" t="s">
        <v>522</v>
      </c>
      <c r="C332" s="33"/>
      <c r="D332" s="33"/>
      <c r="E332" s="33"/>
      <c r="F332" s="33"/>
      <c r="G332" s="33"/>
      <c r="H332" s="33"/>
      <c r="I332" s="171" t="s">
        <v>30</v>
      </c>
      <c r="J332" s="33"/>
      <c r="K332" s="33"/>
      <c r="L332" s="33"/>
      <c r="M332" s="33"/>
      <c r="N332" s="33"/>
      <c r="O332" s="191"/>
      <c r="P332" s="191"/>
      <c r="Q332" s="33"/>
      <c r="R332" s="33"/>
      <c r="S332" s="33"/>
    </row>
    <row r="333" spans="1:19" ht="12.75">
      <c r="A333" s="273"/>
      <c r="B333" s="33" t="s">
        <v>522</v>
      </c>
      <c r="C333" s="33"/>
      <c r="D333" s="33"/>
      <c r="E333" s="33"/>
      <c r="F333" s="33"/>
      <c r="G333" s="33"/>
      <c r="H333" s="33"/>
      <c r="I333" s="171" t="s">
        <v>34</v>
      </c>
      <c r="J333" s="33"/>
      <c r="K333" s="33"/>
      <c r="L333" s="33"/>
      <c r="M333" s="33"/>
      <c r="N333" s="33"/>
      <c r="O333" s="191"/>
      <c r="P333" s="191"/>
      <c r="Q333" s="33"/>
      <c r="R333" s="33"/>
      <c r="S333" s="33"/>
    </row>
    <row r="334" spans="1:19" ht="12.75">
      <c r="A334" s="273"/>
      <c r="B334" s="33" t="s">
        <v>522</v>
      </c>
      <c r="C334" s="33"/>
      <c r="D334" s="33"/>
      <c r="E334" s="33"/>
      <c r="F334" s="33"/>
      <c r="G334" s="33"/>
      <c r="H334" s="33"/>
      <c r="I334" s="171" t="s">
        <v>35</v>
      </c>
      <c r="J334" s="33"/>
      <c r="K334" s="33"/>
      <c r="L334" s="33"/>
      <c r="M334" s="33"/>
      <c r="N334" s="33"/>
      <c r="O334" s="191"/>
      <c r="P334" s="191"/>
      <c r="Q334" s="33"/>
      <c r="R334" s="33"/>
      <c r="S334" s="33"/>
    </row>
    <row r="335" spans="1:19" ht="12.75">
      <c r="A335" s="273"/>
      <c r="B335" s="33" t="s">
        <v>78</v>
      </c>
      <c r="C335" s="33"/>
      <c r="D335" s="33"/>
      <c r="E335" s="33"/>
      <c r="F335" s="33"/>
      <c r="G335" s="33"/>
      <c r="H335" s="33"/>
      <c r="I335" s="171" t="s">
        <v>36</v>
      </c>
      <c r="J335" s="33"/>
      <c r="K335" s="33"/>
      <c r="L335" s="33"/>
      <c r="M335" s="33"/>
      <c r="N335" s="33"/>
      <c r="O335" s="191"/>
      <c r="P335" s="191"/>
      <c r="Q335" s="33"/>
      <c r="R335" s="33"/>
      <c r="S335" s="33"/>
    </row>
    <row r="336" spans="1:19" ht="12.75">
      <c r="A336" s="273"/>
      <c r="B336" s="33" t="s">
        <v>78</v>
      </c>
      <c r="C336" s="33"/>
      <c r="D336" s="33"/>
      <c r="E336" s="33"/>
      <c r="F336" s="33"/>
      <c r="G336" s="33"/>
      <c r="H336" s="33"/>
      <c r="I336" s="171" t="s">
        <v>37</v>
      </c>
      <c r="J336" s="33"/>
      <c r="K336" s="33"/>
      <c r="L336" s="33"/>
      <c r="M336" s="33"/>
      <c r="N336" s="33"/>
      <c r="O336" s="191"/>
      <c r="P336" s="191"/>
      <c r="Q336" s="33"/>
      <c r="R336" s="33"/>
      <c r="S336" s="33"/>
    </row>
    <row r="337" spans="1:19" ht="12.75">
      <c r="A337" s="274"/>
      <c r="B337" s="33" t="s">
        <v>78</v>
      </c>
      <c r="C337" s="33"/>
      <c r="D337" s="33"/>
      <c r="E337" s="33"/>
      <c r="F337" s="33"/>
      <c r="G337" s="33"/>
      <c r="H337" s="33"/>
      <c r="I337" s="182" t="s">
        <v>38</v>
      </c>
      <c r="J337" s="33"/>
      <c r="K337" s="33"/>
      <c r="L337" s="33"/>
      <c r="M337" s="33"/>
      <c r="N337" s="33"/>
      <c r="O337" s="191"/>
      <c r="P337" s="191"/>
      <c r="Q337" s="33"/>
      <c r="R337" s="33"/>
      <c r="S337" s="33"/>
    </row>
    <row r="338" spans="1:19" ht="12.75">
      <c r="A338" s="272">
        <v>45498</v>
      </c>
      <c r="B338" s="33" t="s">
        <v>2096</v>
      </c>
      <c r="C338" s="33"/>
      <c r="D338" s="33"/>
      <c r="E338" s="33"/>
      <c r="F338" s="33"/>
      <c r="G338" s="33"/>
      <c r="H338" s="33"/>
      <c r="I338" s="180" t="s">
        <v>17</v>
      </c>
      <c r="J338" s="33"/>
      <c r="K338" s="33"/>
      <c r="L338" s="33"/>
      <c r="M338" s="33"/>
      <c r="N338" s="33"/>
      <c r="O338" s="192"/>
      <c r="P338" s="192"/>
      <c r="Q338" s="33"/>
      <c r="R338" s="33"/>
      <c r="S338" s="33"/>
    </row>
    <row r="339" spans="1:19" ht="12.75">
      <c r="A339" s="273"/>
      <c r="B339" s="33" t="s">
        <v>2096</v>
      </c>
      <c r="C339" s="33"/>
      <c r="D339" s="33"/>
      <c r="E339" s="33"/>
      <c r="F339" s="33"/>
      <c r="G339" s="33"/>
      <c r="H339" s="33"/>
      <c r="I339" s="171" t="s">
        <v>22</v>
      </c>
      <c r="J339" s="33"/>
      <c r="K339" s="33"/>
      <c r="L339" s="33"/>
      <c r="M339" s="33"/>
      <c r="N339" s="33"/>
      <c r="O339" s="192"/>
      <c r="P339" s="192"/>
      <c r="Q339" s="33"/>
      <c r="R339" s="33"/>
      <c r="S339" s="33"/>
    </row>
    <row r="340" spans="1:19" ht="12.75">
      <c r="A340" s="273"/>
      <c r="B340" s="33" t="s">
        <v>2096</v>
      </c>
      <c r="C340" s="33"/>
      <c r="D340" s="33"/>
      <c r="E340" s="33"/>
      <c r="F340" s="33"/>
      <c r="G340" s="33"/>
      <c r="H340" s="33"/>
      <c r="I340" s="171" t="s">
        <v>24</v>
      </c>
      <c r="J340" s="33"/>
      <c r="K340" s="33"/>
      <c r="L340" s="33"/>
      <c r="M340" s="33"/>
      <c r="N340" s="33"/>
      <c r="O340" s="192"/>
      <c r="P340" s="192"/>
      <c r="Q340" s="33"/>
      <c r="R340" s="33"/>
      <c r="S340" s="33"/>
    </row>
    <row r="341" spans="1:19" ht="12.75">
      <c r="A341" s="273"/>
      <c r="B341" s="33" t="s">
        <v>2096</v>
      </c>
      <c r="C341" s="33"/>
      <c r="D341" s="33"/>
      <c r="E341" s="33"/>
      <c r="F341" s="33"/>
      <c r="G341" s="33"/>
      <c r="H341" s="33"/>
      <c r="I341" s="171" t="s">
        <v>25</v>
      </c>
      <c r="J341" s="33"/>
      <c r="K341" s="33"/>
      <c r="L341" s="33"/>
      <c r="M341" s="33"/>
      <c r="N341" s="33"/>
      <c r="O341" s="192"/>
      <c r="P341" s="192"/>
      <c r="Q341" s="33"/>
      <c r="R341" s="33"/>
      <c r="S341" s="33"/>
    </row>
    <row r="342" spans="1:19" ht="12.75">
      <c r="A342" s="273"/>
      <c r="B342" s="33" t="s">
        <v>2096</v>
      </c>
      <c r="C342" s="33"/>
      <c r="D342" s="33"/>
      <c r="E342" s="33"/>
      <c r="F342" s="33"/>
      <c r="G342" s="33"/>
      <c r="H342" s="33"/>
      <c r="I342" s="171" t="s">
        <v>26</v>
      </c>
      <c r="J342" s="33"/>
      <c r="K342" s="33"/>
      <c r="L342" s="33"/>
      <c r="M342" s="33"/>
      <c r="N342" s="33"/>
      <c r="O342" s="192"/>
      <c r="P342" s="195"/>
      <c r="Q342" s="33"/>
      <c r="R342" s="33"/>
      <c r="S342" s="33"/>
    </row>
    <row r="343" spans="1:19" ht="12.75">
      <c r="A343" s="273"/>
      <c r="B343" s="33" t="s">
        <v>2096</v>
      </c>
      <c r="C343" s="33"/>
      <c r="D343" s="33"/>
      <c r="E343" s="33"/>
      <c r="F343" s="33"/>
      <c r="G343" s="33"/>
      <c r="H343" s="33"/>
      <c r="I343" s="171" t="s">
        <v>27</v>
      </c>
      <c r="J343" s="33"/>
      <c r="K343" s="33"/>
      <c r="L343" s="33"/>
      <c r="M343" s="33"/>
      <c r="N343" s="33"/>
      <c r="O343" s="192"/>
      <c r="P343" s="195"/>
      <c r="Q343" s="33"/>
      <c r="R343" s="33"/>
      <c r="S343" s="33"/>
    </row>
    <row r="344" spans="1:19" ht="12.75">
      <c r="A344" s="273"/>
      <c r="B344" s="33" t="s">
        <v>522</v>
      </c>
      <c r="C344" s="33"/>
      <c r="D344" s="33"/>
      <c r="E344" s="33"/>
      <c r="F344" s="33"/>
      <c r="G344" s="33"/>
      <c r="H344" s="33"/>
      <c r="I344" s="171" t="s">
        <v>28</v>
      </c>
      <c r="J344" s="33"/>
      <c r="K344" s="33"/>
      <c r="L344" s="33"/>
      <c r="M344" s="33"/>
      <c r="N344" s="33"/>
      <c r="O344" s="192"/>
      <c r="P344" s="191"/>
      <c r="Q344" s="33"/>
      <c r="R344" s="33"/>
      <c r="S344" s="33"/>
    </row>
    <row r="345" spans="1:19" ht="12.75">
      <c r="A345" s="273"/>
      <c r="B345" s="33" t="s">
        <v>522</v>
      </c>
      <c r="C345" s="33"/>
      <c r="D345" s="33"/>
      <c r="E345" s="33"/>
      <c r="F345" s="33"/>
      <c r="G345" s="33"/>
      <c r="H345" s="33"/>
      <c r="I345" s="171" t="s">
        <v>29</v>
      </c>
      <c r="J345" s="33"/>
      <c r="K345" s="33"/>
      <c r="L345" s="33"/>
      <c r="M345" s="33"/>
      <c r="N345" s="33"/>
      <c r="O345" s="192"/>
      <c r="P345" s="191"/>
      <c r="Q345" s="33"/>
      <c r="R345" s="33"/>
      <c r="S345" s="33"/>
    </row>
    <row r="346" spans="1:19" ht="12.75">
      <c r="A346" s="273"/>
      <c r="B346" s="33" t="s">
        <v>522</v>
      </c>
      <c r="C346" s="33" t="s">
        <v>102</v>
      </c>
      <c r="D346" s="33" t="s">
        <v>19</v>
      </c>
      <c r="E346" s="33"/>
      <c r="F346" s="33"/>
      <c r="G346" s="173" t="s">
        <v>2192</v>
      </c>
      <c r="H346" s="33" t="s">
        <v>2193</v>
      </c>
      <c r="I346" s="171" t="s">
        <v>30</v>
      </c>
      <c r="J346" s="33"/>
      <c r="K346" s="33"/>
      <c r="L346" s="33"/>
      <c r="M346" s="33"/>
      <c r="N346" s="33"/>
      <c r="O346" s="192"/>
      <c r="P346" s="191"/>
      <c r="Q346" s="33"/>
      <c r="R346" s="33"/>
      <c r="S346" s="33"/>
    </row>
    <row r="347" spans="1:19" ht="12.75">
      <c r="A347" s="273"/>
      <c r="B347" s="33" t="s">
        <v>522</v>
      </c>
      <c r="C347" s="33"/>
      <c r="D347" s="33"/>
      <c r="E347" s="33"/>
      <c r="F347" s="33"/>
      <c r="G347" s="33"/>
      <c r="H347" s="33"/>
      <c r="I347" s="171" t="s">
        <v>34</v>
      </c>
      <c r="J347" s="33"/>
      <c r="K347" s="33"/>
      <c r="L347" s="33"/>
      <c r="M347" s="33"/>
      <c r="N347" s="33"/>
      <c r="O347" s="192"/>
      <c r="P347" s="191"/>
      <c r="Q347" s="33"/>
      <c r="R347" s="33"/>
      <c r="S347" s="33"/>
    </row>
    <row r="348" spans="1:19" ht="12.75">
      <c r="A348" s="273"/>
      <c r="B348" s="33" t="s">
        <v>522</v>
      </c>
      <c r="C348" s="33"/>
      <c r="D348" s="33"/>
      <c r="E348" s="33"/>
      <c r="F348" s="33"/>
      <c r="G348" s="33"/>
      <c r="H348" s="33"/>
      <c r="I348" s="171" t="s">
        <v>35</v>
      </c>
      <c r="J348" s="33"/>
      <c r="K348" s="33"/>
      <c r="L348" s="33"/>
      <c r="M348" s="33"/>
      <c r="N348" s="33"/>
      <c r="O348" s="192"/>
      <c r="P348" s="191"/>
      <c r="Q348" s="33"/>
      <c r="R348" s="33"/>
      <c r="S348" s="33"/>
    </row>
    <row r="349" spans="1:19" ht="12.75">
      <c r="A349" s="273"/>
      <c r="B349" s="33" t="s">
        <v>522</v>
      </c>
      <c r="C349" s="33"/>
      <c r="D349" s="33"/>
      <c r="E349" s="33"/>
      <c r="F349" s="33"/>
      <c r="G349" s="33"/>
      <c r="H349" s="33"/>
      <c r="I349" s="171" t="s">
        <v>36</v>
      </c>
      <c r="J349" s="33"/>
      <c r="K349" s="33"/>
      <c r="L349" s="33"/>
      <c r="M349" s="33"/>
      <c r="N349" s="33"/>
      <c r="O349" s="192"/>
      <c r="P349" s="191"/>
      <c r="Q349" s="33"/>
      <c r="R349" s="33"/>
      <c r="S349" s="33"/>
    </row>
    <row r="350" spans="1:19" ht="12.75">
      <c r="A350" s="273"/>
      <c r="B350" s="33" t="s">
        <v>78</v>
      </c>
      <c r="C350" s="33"/>
      <c r="D350" s="33"/>
      <c r="E350" s="33"/>
      <c r="F350" s="33"/>
      <c r="G350" s="33"/>
      <c r="H350" s="33"/>
      <c r="I350" s="171" t="s">
        <v>37</v>
      </c>
      <c r="J350" s="33"/>
      <c r="K350" s="33"/>
      <c r="L350" s="33"/>
      <c r="M350" s="33"/>
      <c r="N350" s="33"/>
      <c r="O350" s="191"/>
      <c r="P350" s="191"/>
      <c r="Q350" s="33"/>
      <c r="R350" s="33"/>
      <c r="S350" s="33"/>
    </row>
    <row r="351" spans="1:19" ht="12.75">
      <c r="A351" s="274"/>
      <c r="B351" s="33" t="s">
        <v>78</v>
      </c>
      <c r="C351" s="33"/>
      <c r="D351" s="33"/>
      <c r="E351" s="33"/>
      <c r="F351" s="33"/>
      <c r="G351" s="33"/>
      <c r="H351" s="33"/>
      <c r="I351" s="182" t="s">
        <v>38</v>
      </c>
      <c r="J351" s="33"/>
      <c r="K351" s="33"/>
      <c r="L351" s="33"/>
      <c r="M351" s="33"/>
      <c r="N351" s="33"/>
      <c r="O351" s="191"/>
      <c r="P351" s="191"/>
      <c r="Q351" s="33"/>
      <c r="R351" s="33"/>
      <c r="S351" s="33"/>
    </row>
    <row r="352" spans="1:19" ht="12.75">
      <c r="A352" s="272">
        <v>45499</v>
      </c>
      <c r="B352" s="33" t="s">
        <v>2096</v>
      </c>
      <c r="C352" s="33" t="s">
        <v>41</v>
      </c>
      <c r="D352" s="33" t="s">
        <v>19</v>
      </c>
      <c r="E352" s="33" t="s">
        <v>2170</v>
      </c>
      <c r="F352" s="33"/>
      <c r="G352" s="160" t="s">
        <v>2194</v>
      </c>
      <c r="H352" s="129" t="s">
        <v>2195</v>
      </c>
      <c r="I352" s="180" t="s">
        <v>17</v>
      </c>
      <c r="J352" s="33"/>
      <c r="K352" s="33"/>
      <c r="L352" s="33"/>
      <c r="M352" s="33"/>
      <c r="N352" s="33"/>
      <c r="O352" s="192"/>
      <c r="P352" s="192"/>
      <c r="Q352" s="33"/>
      <c r="R352" s="33"/>
      <c r="S352" s="33"/>
    </row>
    <row r="353" spans="1:19" ht="12.75">
      <c r="A353" s="273"/>
      <c r="B353" s="33" t="s">
        <v>2096</v>
      </c>
      <c r="C353" s="33"/>
      <c r="D353" s="33"/>
      <c r="E353" s="33"/>
      <c r="F353" s="33"/>
      <c r="G353" s="33"/>
      <c r="I353" s="171" t="s">
        <v>22</v>
      </c>
      <c r="J353" s="33"/>
      <c r="K353" s="33"/>
      <c r="L353" s="33"/>
      <c r="M353" s="33"/>
      <c r="N353" s="33"/>
      <c r="O353" s="192"/>
      <c r="P353" s="192"/>
      <c r="Q353" s="33"/>
      <c r="R353" s="33"/>
      <c r="S353" s="33"/>
    </row>
    <row r="354" spans="1:19" ht="12.75">
      <c r="A354" s="273"/>
      <c r="B354" s="33" t="s">
        <v>522</v>
      </c>
      <c r="C354" s="33"/>
      <c r="D354" s="33"/>
      <c r="E354" s="33"/>
      <c r="F354" s="33"/>
      <c r="G354" s="33"/>
      <c r="I354" s="171" t="s">
        <v>24</v>
      </c>
      <c r="J354" s="33"/>
      <c r="K354" s="33"/>
      <c r="L354" s="33"/>
      <c r="M354" s="33"/>
      <c r="N354" s="33"/>
      <c r="O354" s="192"/>
      <c r="P354" s="192"/>
      <c r="Q354" s="33"/>
      <c r="R354" s="33"/>
      <c r="S354" s="33"/>
    </row>
    <row r="355" spans="1:19" ht="12.75">
      <c r="A355" s="273"/>
      <c r="B355" s="33" t="s">
        <v>522</v>
      </c>
      <c r="C355" s="33"/>
      <c r="D355" s="33"/>
      <c r="E355" s="33"/>
      <c r="F355" s="33"/>
      <c r="G355" s="33"/>
      <c r="I355" s="171" t="s">
        <v>25</v>
      </c>
      <c r="J355" s="33"/>
      <c r="K355" s="33"/>
      <c r="L355" s="33"/>
      <c r="M355" s="33"/>
      <c r="N355" s="33"/>
      <c r="O355" s="192"/>
      <c r="P355" s="192"/>
      <c r="Q355" s="33"/>
      <c r="R355" s="33"/>
      <c r="S355" s="33"/>
    </row>
    <row r="356" spans="1:19" ht="12.75">
      <c r="A356" s="273"/>
      <c r="B356" s="33" t="s">
        <v>522</v>
      </c>
      <c r="C356" s="33"/>
      <c r="D356" s="33"/>
      <c r="E356" s="33"/>
      <c r="F356" s="33"/>
      <c r="G356" s="33"/>
      <c r="H356" s="33"/>
      <c r="I356" s="171" t="s">
        <v>26</v>
      </c>
      <c r="J356" s="33"/>
      <c r="K356" s="33"/>
      <c r="L356" s="33"/>
      <c r="M356" s="33"/>
      <c r="N356" s="33"/>
      <c r="O356" s="192"/>
      <c r="P356" s="195"/>
      <c r="Q356" s="33"/>
      <c r="R356" s="33"/>
      <c r="S356" s="33"/>
    </row>
    <row r="357" spans="1:19" ht="12.75">
      <c r="A357" s="273"/>
      <c r="B357" s="33" t="s">
        <v>522</v>
      </c>
      <c r="C357" s="33"/>
      <c r="D357" s="33"/>
      <c r="E357" s="33"/>
      <c r="F357" s="33"/>
      <c r="G357" s="33"/>
      <c r="H357" s="1"/>
      <c r="I357" s="171" t="s">
        <v>27</v>
      </c>
      <c r="J357" s="33"/>
      <c r="K357" s="33"/>
      <c r="L357" s="33"/>
      <c r="M357" s="33"/>
      <c r="N357" s="33"/>
      <c r="O357" s="192"/>
      <c r="P357" s="195"/>
      <c r="Q357" s="33"/>
      <c r="R357" s="33"/>
      <c r="S357" s="33"/>
    </row>
    <row r="358" spans="1:19" ht="12.75">
      <c r="A358" s="273"/>
      <c r="B358" s="33" t="s">
        <v>522</v>
      </c>
      <c r="C358" s="33"/>
      <c r="D358" s="33"/>
      <c r="E358" s="33"/>
      <c r="F358" s="33"/>
      <c r="G358" s="33"/>
      <c r="I358" s="171" t="s">
        <v>28</v>
      </c>
      <c r="J358" s="33"/>
      <c r="K358" s="33"/>
      <c r="L358" s="33"/>
      <c r="M358" s="33"/>
      <c r="N358" s="33"/>
      <c r="O358" s="192"/>
      <c r="P358" s="191"/>
      <c r="Q358" s="33"/>
      <c r="R358" s="33"/>
      <c r="S358" s="33"/>
    </row>
    <row r="359" spans="1:19" ht="12.75">
      <c r="A359" s="273"/>
      <c r="B359" s="33" t="s">
        <v>522</v>
      </c>
      <c r="C359" s="33"/>
      <c r="D359" s="33"/>
      <c r="E359" s="33"/>
      <c r="F359" s="33"/>
      <c r="G359" s="33"/>
      <c r="H359" s="33"/>
      <c r="I359" s="171" t="s">
        <v>29</v>
      </c>
      <c r="J359" s="33"/>
      <c r="K359" s="33"/>
      <c r="L359" s="33"/>
      <c r="M359" s="33"/>
      <c r="N359" s="33"/>
      <c r="O359" s="192"/>
      <c r="P359" s="191"/>
      <c r="Q359" s="33"/>
      <c r="R359" s="33"/>
      <c r="S359" s="33"/>
    </row>
    <row r="360" spans="1:19" ht="12.75">
      <c r="A360" s="273"/>
      <c r="B360" s="33" t="s">
        <v>522</v>
      </c>
      <c r="C360" s="33"/>
      <c r="D360" s="33"/>
      <c r="E360" s="33"/>
      <c r="F360" s="33"/>
      <c r="G360" s="33"/>
      <c r="I360" s="171" t="s">
        <v>30</v>
      </c>
      <c r="J360" s="33"/>
      <c r="K360" s="33"/>
      <c r="L360" s="33"/>
      <c r="M360" s="33"/>
      <c r="N360" s="33"/>
      <c r="O360" s="192"/>
      <c r="P360" s="191"/>
      <c r="Q360" s="33"/>
      <c r="R360" s="33"/>
      <c r="S360" s="33"/>
    </row>
    <row r="361" spans="1:19" ht="12.75">
      <c r="A361" s="273"/>
      <c r="B361" s="33" t="s">
        <v>522</v>
      </c>
      <c r="C361" s="33" t="s">
        <v>41</v>
      </c>
      <c r="D361" s="33" t="s">
        <v>19</v>
      </c>
      <c r="E361" s="129" t="s">
        <v>2159</v>
      </c>
      <c r="F361" s="33"/>
      <c r="G361" s="33"/>
      <c r="H361" s="33" t="s">
        <v>2196</v>
      </c>
      <c r="I361" s="171" t="s">
        <v>34</v>
      </c>
      <c r="J361" s="33"/>
      <c r="K361" s="33"/>
      <c r="L361" s="33"/>
      <c r="M361" s="33"/>
      <c r="N361" s="33"/>
      <c r="O361" s="192"/>
      <c r="P361" s="191"/>
      <c r="Q361" s="33"/>
      <c r="R361" s="33"/>
      <c r="S361" s="33"/>
    </row>
    <row r="362" spans="1:19" ht="12.75">
      <c r="A362" s="273"/>
      <c r="B362" s="33" t="s">
        <v>522</v>
      </c>
      <c r="C362" s="33" t="s">
        <v>41</v>
      </c>
      <c r="D362" s="33" t="s">
        <v>19</v>
      </c>
      <c r="E362" s="129" t="s">
        <v>2159</v>
      </c>
      <c r="F362" s="33"/>
      <c r="G362" s="33"/>
      <c r="H362" s="33" t="s">
        <v>2197</v>
      </c>
      <c r="I362" s="171" t="s">
        <v>35</v>
      </c>
      <c r="J362" s="33"/>
      <c r="K362" s="33"/>
      <c r="L362" s="33"/>
      <c r="M362" s="33"/>
      <c r="N362" s="33"/>
      <c r="O362" s="192"/>
      <c r="P362" s="191"/>
      <c r="Q362" s="33"/>
      <c r="R362" s="33"/>
      <c r="S362" s="33"/>
    </row>
    <row r="363" spans="1:19" ht="12.75">
      <c r="A363" s="273"/>
      <c r="B363" s="33" t="s">
        <v>522</v>
      </c>
      <c r="C363" s="33"/>
      <c r="D363" s="33"/>
      <c r="E363" s="33"/>
      <c r="F363" s="33"/>
      <c r="G363" s="33"/>
      <c r="H363" s="33"/>
      <c r="I363" s="171" t="s">
        <v>36</v>
      </c>
      <c r="J363" s="33"/>
      <c r="K363" s="33"/>
      <c r="L363" s="33"/>
      <c r="M363" s="33"/>
      <c r="N363" s="33"/>
      <c r="O363" s="192"/>
      <c r="P363" s="191"/>
      <c r="Q363" s="33"/>
      <c r="R363" s="33"/>
      <c r="S363" s="33"/>
    </row>
    <row r="364" spans="1:19" ht="12.75">
      <c r="A364" s="273"/>
      <c r="B364" s="33" t="s">
        <v>78</v>
      </c>
      <c r="C364" s="33"/>
      <c r="D364" s="33"/>
      <c r="E364" s="33"/>
      <c r="F364" s="33"/>
      <c r="G364" s="33"/>
      <c r="H364" s="33"/>
      <c r="I364" s="171" t="s">
        <v>37</v>
      </c>
      <c r="J364" s="33"/>
      <c r="K364" s="33"/>
      <c r="L364" s="33"/>
      <c r="M364" s="33"/>
      <c r="N364" s="33"/>
      <c r="O364" s="191"/>
      <c r="P364" s="191"/>
      <c r="Q364" s="33"/>
      <c r="R364" s="33"/>
      <c r="S364" s="33"/>
    </row>
    <row r="365" spans="1:19" ht="12.75">
      <c r="A365" s="274"/>
      <c r="B365" s="33" t="s">
        <v>78</v>
      </c>
      <c r="C365" s="33"/>
      <c r="D365" s="33"/>
      <c r="E365" s="33"/>
      <c r="F365" s="33"/>
      <c r="G365" s="33"/>
      <c r="H365" s="33"/>
      <c r="I365" s="182" t="s">
        <v>38</v>
      </c>
      <c r="J365" s="33"/>
      <c r="K365" s="33"/>
      <c r="L365" s="33"/>
      <c r="M365" s="33"/>
      <c r="N365" s="33"/>
      <c r="O365" s="191"/>
      <c r="P365" s="191"/>
      <c r="Q365" s="33"/>
      <c r="R365" s="33"/>
      <c r="S365" s="33"/>
    </row>
    <row r="366" spans="1:19" ht="12.75">
      <c r="A366" s="272">
        <v>45500</v>
      </c>
      <c r="B366" s="33" t="s">
        <v>78</v>
      </c>
      <c r="C366" s="33"/>
      <c r="D366" s="33"/>
      <c r="E366" s="33"/>
      <c r="F366" s="33"/>
      <c r="G366" s="33"/>
      <c r="H366" s="33"/>
      <c r="I366" s="180" t="s">
        <v>17</v>
      </c>
      <c r="J366" s="33"/>
      <c r="K366" s="33"/>
      <c r="L366" s="33"/>
      <c r="M366" s="33"/>
      <c r="N366" s="33"/>
      <c r="O366" s="191"/>
      <c r="P366" s="192"/>
      <c r="Q366" s="33"/>
      <c r="R366" s="33"/>
      <c r="S366" s="33"/>
    </row>
    <row r="367" spans="1:19" ht="12.75">
      <c r="A367" s="273"/>
      <c r="B367" s="33" t="s">
        <v>78</v>
      </c>
      <c r="C367" s="33"/>
      <c r="D367" s="33"/>
      <c r="E367" s="33"/>
      <c r="F367" s="33"/>
      <c r="G367" s="33"/>
      <c r="H367" s="33"/>
      <c r="I367" s="171" t="s">
        <v>22</v>
      </c>
      <c r="J367" s="33"/>
      <c r="K367" s="33"/>
      <c r="L367" s="33"/>
      <c r="M367" s="33"/>
      <c r="N367" s="33"/>
      <c r="O367" s="191"/>
      <c r="P367" s="192"/>
      <c r="Q367" s="33"/>
      <c r="R367" s="33"/>
      <c r="S367" s="33"/>
    </row>
    <row r="368" spans="1:19" ht="12.75">
      <c r="A368" s="273"/>
      <c r="B368" s="33" t="s">
        <v>78</v>
      </c>
      <c r="C368" s="33"/>
      <c r="D368" s="33"/>
      <c r="E368" s="33"/>
      <c r="F368" s="33"/>
      <c r="G368" s="33"/>
      <c r="H368" s="33"/>
      <c r="I368" s="171" t="s">
        <v>24</v>
      </c>
      <c r="J368" s="33"/>
      <c r="K368" s="33"/>
      <c r="L368" s="33"/>
      <c r="M368" s="33"/>
      <c r="N368" s="33"/>
      <c r="O368" s="191"/>
      <c r="P368" s="192"/>
      <c r="Q368" s="33"/>
      <c r="R368" s="33"/>
      <c r="S368" s="33"/>
    </row>
    <row r="369" spans="1:19" ht="12.75">
      <c r="A369" s="273"/>
      <c r="B369" s="33" t="s">
        <v>78</v>
      </c>
      <c r="C369" s="33"/>
      <c r="D369" s="33"/>
      <c r="E369" s="33"/>
      <c r="F369" s="33"/>
      <c r="G369" s="33"/>
      <c r="H369" s="33"/>
      <c r="I369" s="171" t="s">
        <v>25</v>
      </c>
      <c r="J369" s="33"/>
      <c r="K369" s="33"/>
      <c r="L369" s="33"/>
      <c r="M369" s="33"/>
      <c r="N369" s="33"/>
      <c r="O369" s="191"/>
      <c r="P369" s="192"/>
      <c r="Q369" s="33"/>
      <c r="R369" s="33"/>
      <c r="S369" s="33"/>
    </row>
    <row r="370" spans="1:19" ht="16.5" customHeight="1">
      <c r="A370" s="273"/>
      <c r="B370" s="33" t="s">
        <v>78</v>
      </c>
      <c r="C370" s="33" t="s">
        <v>41</v>
      </c>
      <c r="D370" s="33" t="s">
        <v>19</v>
      </c>
      <c r="E370" s="129" t="s">
        <v>2159</v>
      </c>
      <c r="F370" s="33"/>
      <c r="G370" s="33"/>
      <c r="H370" s="33" t="s">
        <v>2198</v>
      </c>
      <c r="I370" s="171" t="s">
        <v>26</v>
      </c>
      <c r="J370" s="33"/>
      <c r="K370" s="33"/>
      <c r="L370" s="33"/>
      <c r="M370" s="33"/>
      <c r="N370" s="33"/>
      <c r="O370" s="191"/>
      <c r="P370" s="191"/>
      <c r="Q370" s="33"/>
      <c r="R370" s="33"/>
      <c r="S370" s="33"/>
    </row>
    <row r="371" spans="1:19" ht="12.75">
      <c r="A371" s="273"/>
      <c r="B371" s="33" t="s">
        <v>78</v>
      </c>
      <c r="C371" s="33"/>
      <c r="D371" s="33"/>
      <c r="E371" s="33"/>
      <c r="F371" s="33"/>
      <c r="G371" s="33"/>
      <c r="H371" s="33"/>
      <c r="I371" s="171" t="s">
        <v>27</v>
      </c>
      <c r="J371" s="33"/>
      <c r="K371" s="33"/>
      <c r="L371" s="33"/>
      <c r="M371" s="33"/>
      <c r="N371" s="33"/>
      <c r="O371" s="191"/>
      <c r="P371" s="191"/>
      <c r="Q371" s="33"/>
      <c r="R371" s="33"/>
      <c r="S371" s="33"/>
    </row>
    <row r="372" spans="1:19" ht="12.75">
      <c r="A372" s="273"/>
      <c r="B372" s="33" t="s">
        <v>78</v>
      </c>
      <c r="C372" s="33"/>
      <c r="D372" s="33"/>
      <c r="E372" s="33"/>
      <c r="F372" s="33"/>
      <c r="G372" s="33"/>
      <c r="H372" s="33"/>
      <c r="I372" s="171" t="s">
        <v>28</v>
      </c>
      <c r="J372" s="33"/>
      <c r="K372" s="33"/>
      <c r="L372" s="33"/>
      <c r="M372" s="33"/>
      <c r="N372" s="33"/>
      <c r="O372" s="191"/>
      <c r="P372" s="191"/>
      <c r="Q372" s="33"/>
      <c r="R372" s="33"/>
      <c r="S372" s="33"/>
    </row>
    <row r="373" spans="1:19" ht="12.75">
      <c r="A373" s="273"/>
      <c r="B373" s="33" t="s">
        <v>78</v>
      </c>
      <c r="C373" s="33"/>
      <c r="D373" s="33"/>
      <c r="E373" s="33"/>
      <c r="F373" s="33"/>
      <c r="G373" s="33"/>
      <c r="H373" s="33"/>
      <c r="I373" s="171" t="s">
        <v>29</v>
      </c>
      <c r="J373" s="33"/>
      <c r="K373" s="33"/>
      <c r="L373" s="33"/>
      <c r="M373" s="33"/>
      <c r="N373" s="33"/>
      <c r="O373" s="191"/>
      <c r="P373" s="191"/>
      <c r="Q373" s="33"/>
      <c r="R373" s="33"/>
      <c r="S373" s="33"/>
    </row>
    <row r="374" spans="1:19" ht="12.75">
      <c r="A374" s="273"/>
      <c r="B374" s="33" t="s">
        <v>78</v>
      </c>
      <c r="C374" s="33"/>
      <c r="D374" s="33"/>
      <c r="E374" s="33"/>
      <c r="F374" s="33"/>
      <c r="G374" s="33"/>
      <c r="H374" s="33"/>
      <c r="I374" s="171" t="s">
        <v>30</v>
      </c>
      <c r="J374" s="33"/>
      <c r="K374" s="33"/>
      <c r="L374" s="33"/>
      <c r="M374" s="33"/>
      <c r="N374" s="33"/>
      <c r="O374" s="191"/>
      <c r="P374" s="191"/>
      <c r="Q374" s="33"/>
      <c r="R374" s="33"/>
      <c r="S374" s="33"/>
    </row>
    <row r="375" spans="1:19" ht="12.75">
      <c r="A375" s="273"/>
      <c r="B375" s="33" t="s">
        <v>522</v>
      </c>
      <c r="C375" s="33"/>
      <c r="D375" s="33"/>
      <c r="E375" s="33"/>
      <c r="F375" s="33"/>
      <c r="G375" s="33"/>
      <c r="H375" s="33"/>
      <c r="I375" s="171" t="s">
        <v>34</v>
      </c>
      <c r="J375" s="33"/>
      <c r="K375" s="33"/>
      <c r="L375" s="33"/>
      <c r="M375" s="33"/>
      <c r="N375" s="33"/>
      <c r="O375" s="191"/>
      <c r="P375" s="191"/>
      <c r="Q375" s="33"/>
      <c r="R375" s="33"/>
      <c r="S375" s="33"/>
    </row>
    <row r="376" spans="1:19" ht="12.75">
      <c r="A376" s="273"/>
      <c r="B376" s="33" t="s">
        <v>522</v>
      </c>
      <c r="C376" s="33"/>
      <c r="D376" s="33"/>
      <c r="E376" s="33"/>
      <c r="F376" s="33"/>
      <c r="G376" s="33"/>
      <c r="H376" s="33"/>
      <c r="I376" s="171" t="s">
        <v>35</v>
      </c>
      <c r="J376" s="33"/>
      <c r="K376" s="33"/>
      <c r="L376" s="33"/>
      <c r="M376" s="33"/>
      <c r="N376" s="33"/>
      <c r="O376" s="191"/>
      <c r="P376" s="191"/>
      <c r="Q376" s="33"/>
      <c r="R376" s="33"/>
      <c r="S376" s="33"/>
    </row>
    <row r="377" spans="1:19" ht="12.75">
      <c r="A377" s="273"/>
      <c r="B377" s="33" t="s">
        <v>522</v>
      </c>
      <c r="C377" s="33"/>
      <c r="D377" s="33"/>
      <c r="E377" s="33"/>
      <c r="F377" s="33"/>
      <c r="G377" s="33"/>
      <c r="H377" s="33"/>
      <c r="I377" s="171" t="s">
        <v>36</v>
      </c>
      <c r="J377" s="33"/>
      <c r="K377" s="33"/>
      <c r="L377" s="33"/>
      <c r="M377" s="33"/>
      <c r="N377" s="33"/>
      <c r="O377" s="191"/>
      <c r="P377" s="191"/>
      <c r="Q377" s="33"/>
      <c r="R377" s="33"/>
      <c r="S377" s="33"/>
    </row>
    <row r="378" spans="1:19" ht="12.75">
      <c r="A378" s="273"/>
      <c r="B378" s="33" t="s">
        <v>522</v>
      </c>
      <c r="C378" s="33"/>
      <c r="D378" s="33"/>
      <c r="E378" s="33"/>
      <c r="F378" s="33"/>
      <c r="G378" s="33"/>
      <c r="H378" s="33"/>
      <c r="I378" s="171" t="s">
        <v>37</v>
      </c>
      <c r="J378" s="33"/>
      <c r="K378" s="33"/>
      <c r="L378" s="33"/>
      <c r="M378" s="33"/>
      <c r="N378" s="33"/>
      <c r="O378" s="191"/>
      <c r="P378" s="191"/>
      <c r="Q378" s="33"/>
      <c r="R378" s="33"/>
      <c r="S378" s="33"/>
    </row>
    <row r="379" spans="1:19" ht="12.75">
      <c r="A379" s="274"/>
      <c r="B379" s="33" t="s">
        <v>522</v>
      </c>
      <c r="C379" s="33"/>
      <c r="D379" s="33"/>
      <c r="E379" s="33"/>
      <c r="F379" s="33"/>
      <c r="G379" s="33"/>
      <c r="H379" s="33"/>
      <c r="I379" s="182" t="s">
        <v>38</v>
      </c>
      <c r="J379" s="33"/>
      <c r="K379" s="33"/>
      <c r="L379" s="33"/>
      <c r="M379" s="33"/>
      <c r="N379" s="33"/>
      <c r="O379" s="191"/>
      <c r="P379" s="191"/>
      <c r="Q379" s="33"/>
      <c r="R379" s="33"/>
      <c r="S379" s="33"/>
    </row>
    <row r="380" spans="1:19" ht="12.75">
      <c r="A380" s="272">
        <v>45501</v>
      </c>
      <c r="B380" s="33" t="s">
        <v>78</v>
      </c>
      <c r="C380" s="33"/>
      <c r="D380" s="33"/>
      <c r="E380" s="33"/>
      <c r="F380" s="33"/>
      <c r="G380" s="33"/>
      <c r="H380" s="33"/>
      <c r="I380" s="180" t="s">
        <v>17</v>
      </c>
      <c r="J380" s="33"/>
      <c r="K380" s="33"/>
      <c r="L380" s="33"/>
      <c r="M380" s="33"/>
      <c r="N380" s="33"/>
      <c r="O380" s="191"/>
      <c r="P380" s="192"/>
      <c r="Q380" s="33"/>
      <c r="R380" s="33"/>
      <c r="S380" s="33"/>
    </row>
    <row r="381" spans="1:19" ht="12.75">
      <c r="A381" s="273"/>
      <c r="B381" s="33" t="s">
        <v>78</v>
      </c>
      <c r="C381" s="33"/>
      <c r="D381" s="33"/>
      <c r="E381" s="33"/>
      <c r="F381" s="33"/>
      <c r="G381" s="33"/>
      <c r="H381" s="33"/>
      <c r="I381" s="171" t="s">
        <v>22</v>
      </c>
      <c r="J381" s="33"/>
      <c r="K381" s="33"/>
      <c r="L381" s="33"/>
      <c r="M381" s="33"/>
      <c r="N381" s="33"/>
      <c r="O381" s="191"/>
      <c r="P381" s="192"/>
      <c r="Q381" s="33"/>
      <c r="R381" s="33"/>
      <c r="S381" s="33"/>
    </row>
    <row r="382" spans="1:19" ht="12.75">
      <c r="A382" s="273"/>
      <c r="B382" s="33" t="s">
        <v>78</v>
      </c>
      <c r="C382" s="33"/>
      <c r="D382" s="33"/>
      <c r="E382" s="33"/>
      <c r="F382" s="33"/>
      <c r="G382" s="33"/>
      <c r="H382" s="33"/>
      <c r="I382" s="171" t="s">
        <v>24</v>
      </c>
      <c r="J382" s="33"/>
      <c r="K382" s="33"/>
      <c r="L382" s="33"/>
      <c r="M382" s="33"/>
      <c r="N382" s="33"/>
      <c r="O382" s="191"/>
      <c r="P382" s="192"/>
      <c r="Q382" s="33"/>
      <c r="R382" s="33"/>
      <c r="S382" s="33"/>
    </row>
    <row r="383" spans="1:19" ht="12.75">
      <c r="A383" s="273"/>
      <c r="B383" s="33" t="s">
        <v>78</v>
      </c>
      <c r="C383" s="33" t="s">
        <v>102</v>
      </c>
      <c r="D383" s="33" t="s">
        <v>19</v>
      </c>
      <c r="E383" s="33"/>
      <c r="F383" s="33"/>
      <c r="G383" s="33"/>
      <c r="H383" s="33" t="s">
        <v>2199</v>
      </c>
      <c r="I383" s="171" t="s">
        <v>25</v>
      </c>
      <c r="J383" s="33"/>
      <c r="K383" s="33"/>
      <c r="L383" s="33"/>
      <c r="M383" s="33"/>
      <c r="N383" s="33"/>
      <c r="O383" s="191"/>
      <c r="P383" s="192"/>
      <c r="Q383" s="33"/>
      <c r="R383" s="33"/>
      <c r="S383" s="33"/>
    </row>
    <row r="384" spans="1:19" ht="12.75">
      <c r="A384" s="273"/>
      <c r="B384" s="33" t="s">
        <v>522</v>
      </c>
      <c r="C384" s="33"/>
      <c r="D384" s="33"/>
      <c r="E384" s="33"/>
      <c r="F384" s="33"/>
      <c r="G384" s="33"/>
      <c r="H384" s="33"/>
      <c r="I384" s="171" t="s">
        <v>26</v>
      </c>
      <c r="J384" s="33"/>
      <c r="K384" s="33"/>
      <c r="L384" s="33"/>
      <c r="M384" s="33"/>
      <c r="N384" s="33"/>
      <c r="O384" s="191"/>
      <c r="P384" s="192"/>
      <c r="Q384" s="33"/>
      <c r="R384" s="33"/>
      <c r="S384" s="33"/>
    </row>
    <row r="385" spans="1:19" ht="12.75">
      <c r="A385" s="273"/>
      <c r="B385" s="33" t="s">
        <v>522</v>
      </c>
      <c r="C385" s="33"/>
      <c r="D385" s="33"/>
      <c r="E385" s="33"/>
      <c r="F385" s="33"/>
      <c r="G385" s="33"/>
      <c r="H385" s="33"/>
      <c r="I385" s="171" t="s">
        <v>27</v>
      </c>
      <c r="J385" s="33"/>
      <c r="K385" s="33"/>
      <c r="L385" s="33"/>
      <c r="M385" s="33"/>
      <c r="N385" s="33"/>
      <c r="O385" s="191"/>
      <c r="P385" s="192"/>
      <c r="Q385" s="33"/>
      <c r="R385" s="33"/>
      <c r="S385" s="33"/>
    </row>
    <row r="386" spans="1:19" ht="12.75">
      <c r="A386" s="273"/>
      <c r="B386" s="33" t="s">
        <v>522</v>
      </c>
      <c r="C386" s="33"/>
      <c r="D386" s="33"/>
      <c r="E386" s="33"/>
      <c r="F386" s="33"/>
      <c r="G386" s="33"/>
      <c r="H386" s="33"/>
      <c r="I386" s="171" t="s">
        <v>28</v>
      </c>
      <c r="J386" s="33"/>
      <c r="K386" s="33"/>
      <c r="L386" s="33"/>
      <c r="M386" s="33"/>
      <c r="N386" s="33"/>
      <c r="O386" s="191"/>
      <c r="P386" s="191"/>
      <c r="Q386" s="33"/>
      <c r="R386" s="33"/>
      <c r="S386" s="33"/>
    </row>
    <row r="387" spans="1:19" ht="12.75">
      <c r="A387" s="273"/>
      <c r="B387" s="33" t="s">
        <v>522</v>
      </c>
      <c r="C387" s="33"/>
      <c r="D387" s="33"/>
      <c r="E387" s="33"/>
      <c r="F387" s="33"/>
      <c r="G387" s="33"/>
      <c r="H387" s="33"/>
      <c r="I387" s="171" t="s">
        <v>29</v>
      </c>
      <c r="J387" s="33"/>
      <c r="K387" s="33"/>
      <c r="L387" s="33"/>
      <c r="M387" s="33"/>
      <c r="N387" s="33"/>
      <c r="O387" s="191"/>
      <c r="P387" s="191"/>
      <c r="Q387" s="33"/>
      <c r="R387" s="33"/>
      <c r="S387" s="33"/>
    </row>
    <row r="388" spans="1:19" ht="12.75">
      <c r="A388" s="273"/>
      <c r="B388" s="33" t="s">
        <v>522</v>
      </c>
      <c r="C388" s="33"/>
      <c r="D388" s="33"/>
      <c r="E388" s="33"/>
      <c r="F388" s="33"/>
      <c r="G388" s="33"/>
      <c r="H388" s="33"/>
      <c r="I388" s="171" t="s">
        <v>30</v>
      </c>
      <c r="J388" s="33"/>
      <c r="K388" s="33"/>
      <c r="L388" s="33"/>
      <c r="M388" s="33"/>
      <c r="N388" s="33"/>
      <c r="O388" s="191"/>
      <c r="P388" s="191"/>
      <c r="Q388" s="33"/>
      <c r="R388" s="33"/>
      <c r="S388" s="33"/>
    </row>
    <row r="389" spans="1:19" ht="12.75">
      <c r="A389" s="273"/>
      <c r="B389" s="33" t="s">
        <v>78</v>
      </c>
      <c r="C389" s="33"/>
      <c r="D389" s="33"/>
      <c r="E389" s="33"/>
      <c r="F389" s="33"/>
      <c r="G389" s="33"/>
      <c r="H389" s="33"/>
      <c r="I389" s="171" t="s">
        <v>34</v>
      </c>
      <c r="J389" s="33"/>
      <c r="K389" s="33"/>
      <c r="L389" s="33"/>
      <c r="M389" s="33"/>
      <c r="N389" s="33"/>
      <c r="O389" s="191"/>
      <c r="P389" s="191"/>
      <c r="Q389" s="33"/>
      <c r="R389" s="33"/>
      <c r="S389" s="33"/>
    </row>
    <row r="390" spans="1:19" ht="12.75">
      <c r="A390" s="273"/>
      <c r="B390" s="33" t="s">
        <v>78</v>
      </c>
      <c r="C390" s="33"/>
      <c r="D390" s="33"/>
      <c r="E390" s="33"/>
      <c r="F390" s="33"/>
      <c r="G390" s="33"/>
      <c r="H390" s="33"/>
      <c r="I390" s="171" t="s">
        <v>35</v>
      </c>
      <c r="J390" s="33"/>
      <c r="K390" s="33"/>
      <c r="L390" s="33"/>
      <c r="M390" s="33"/>
      <c r="N390" s="33"/>
      <c r="O390" s="191"/>
      <c r="P390" s="191"/>
      <c r="Q390" s="33"/>
      <c r="R390" s="33"/>
      <c r="S390" s="33"/>
    </row>
    <row r="391" spans="1:19" ht="12.75">
      <c r="A391" s="273"/>
      <c r="B391" s="33" t="s">
        <v>78</v>
      </c>
      <c r="C391" s="33"/>
      <c r="D391" s="33"/>
      <c r="E391" s="33"/>
      <c r="F391" s="33"/>
      <c r="G391" s="33"/>
      <c r="H391" s="33"/>
      <c r="I391" s="171" t="s">
        <v>36</v>
      </c>
      <c r="J391" s="33"/>
      <c r="K391" s="33"/>
      <c r="L391" s="33"/>
      <c r="M391" s="33"/>
      <c r="N391" s="33"/>
      <c r="O391" s="191"/>
      <c r="P391" s="191"/>
      <c r="Q391" s="33"/>
      <c r="R391" s="33"/>
      <c r="S391" s="33"/>
    </row>
    <row r="392" spans="1:19" ht="12.75">
      <c r="A392" s="273"/>
      <c r="B392" s="33" t="s">
        <v>78</v>
      </c>
      <c r="C392" s="33"/>
      <c r="D392" s="33"/>
      <c r="E392" s="33"/>
      <c r="F392" s="33"/>
      <c r="G392" s="33"/>
      <c r="H392" s="33"/>
      <c r="I392" s="171" t="s">
        <v>37</v>
      </c>
      <c r="J392" s="33"/>
      <c r="K392" s="33"/>
      <c r="L392" s="33"/>
      <c r="M392" s="33"/>
      <c r="N392" s="33"/>
      <c r="O392" s="191"/>
      <c r="P392" s="191"/>
      <c r="Q392" s="33"/>
      <c r="R392" s="33"/>
      <c r="S392" s="33"/>
    </row>
    <row r="393" spans="1:19" ht="12.75">
      <c r="A393" s="274"/>
      <c r="B393" s="33" t="s">
        <v>78</v>
      </c>
      <c r="C393" s="33"/>
      <c r="D393" s="33"/>
      <c r="E393" s="33"/>
      <c r="F393" s="33"/>
      <c r="G393" s="33"/>
      <c r="H393" s="33"/>
      <c r="I393" s="182" t="s">
        <v>38</v>
      </c>
      <c r="J393" s="33"/>
      <c r="K393" s="33"/>
      <c r="L393" s="33"/>
      <c r="M393" s="33"/>
      <c r="N393" s="33"/>
      <c r="O393" s="191"/>
      <c r="P393" s="191"/>
      <c r="Q393" s="33"/>
      <c r="R393" s="33"/>
      <c r="S393" s="33"/>
    </row>
    <row r="394" spans="1:19" ht="12.75">
      <c r="A394" s="272">
        <v>45502</v>
      </c>
      <c r="B394" s="33" t="s">
        <v>522</v>
      </c>
      <c r="C394" s="33"/>
      <c r="D394" s="33"/>
      <c r="E394" s="33"/>
      <c r="F394" s="33"/>
      <c r="G394" s="33"/>
      <c r="H394" s="33"/>
      <c r="I394" s="180" t="s">
        <v>17</v>
      </c>
      <c r="J394" s="33"/>
      <c r="K394" s="33"/>
      <c r="L394" s="33"/>
      <c r="M394" s="33"/>
      <c r="N394" s="33"/>
      <c r="O394" s="192"/>
      <c r="P394" s="192"/>
      <c r="Q394" s="33"/>
      <c r="R394" s="33"/>
      <c r="S394" s="33"/>
    </row>
    <row r="395" spans="1:19" ht="12.75">
      <c r="A395" s="273"/>
      <c r="B395" s="33" t="s">
        <v>522</v>
      </c>
      <c r="C395" s="33"/>
      <c r="D395" s="33"/>
      <c r="E395" s="33"/>
      <c r="F395" s="33"/>
      <c r="G395" s="33"/>
      <c r="H395" s="33"/>
      <c r="I395" s="171" t="s">
        <v>22</v>
      </c>
      <c r="J395" s="33"/>
      <c r="K395" s="33"/>
      <c r="L395" s="33"/>
      <c r="M395" s="33"/>
      <c r="N395" s="33"/>
      <c r="O395" s="192"/>
      <c r="P395" s="192"/>
      <c r="Q395" s="33"/>
      <c r="R395" s="33"/>
      <c r="S395" s="33"/>
    </row>
    <row r="396" spans="1:19" ht="12.75">
      <c r="A396" s="273"/>
      <c r="B396" s="33" t="s">
        <v>522</v>
      </c>
      <c r="C396" s="33"/>
      <c r="D396" s="33"/>
      <c r="E396" s="33"/>
      <c r="F396" s="33"/>
      <c r="G396" s="33"/>
      <c r="H396" s="33"/>
      <c r="I396" s="171" t="s">
        <v>24</v>
      </c>
      <c r="J396" s="33"/>
      <c r="K396" s="33"/>
      <c r="L396" s="33"/>
      <c r="M396" s="33"/>
      <c r="N396" s="33"/>
      <c r="O396" s="192"/>
      <c r="P396" s="192"/>
      <c r="Q396" s="33"/>
      <c r="R396" s="33"/>
      <c r="S396" s="33"/>
    </row>
    <row r="397" spans="1:19" ht="12.75">
      <c r="A397" s="273"/>
      <c r="B397" s="33" t="s">
        <v>1774</v>
      </c>
      <c r="C397" s="33"/>
      <c r="D397" s="33"/>
      <c r="E397" s="33"/>
      <c r="F397" s="33"/>
      <c r="G397" s="33"/>
      <c r="H397" s="33"/>
      <c r="I397" s="171" t="s">
        <v>25</v>
      </c>
      <c r="J397" s="33"/>
      <c r="K397" s="33"/>
      <c r="L397" s="33"/>
      <c r="M397" s="33"/>
      <c r="N397" s="33"/>
      <c r="O397" s="192"/>
      <c r="P397" s="192"/>
      <c r="Q397" s="33"/>
      <c r="R397" s="33"/>
      <c r="S397" s="33"/>
    </row>
    <row r="398" spans="1:19" ht="12.75">
      <c r="A398" s="273"/>
      <c r="B398" s="33" t="s">
        <v>1774</v>
      </c>
      <c r="C398" s="33"/>
      <c r="D398" s="33"/>
      <c r="E398" s="33"/>
      <c r="F398" s="33"/>
      <c r="G398" s="33"/>
      <c r="H398" s="33"/>
      <c r="I398" s="171" t="s">
        <v>26</v>
      </c>
      <c r="J398" s="33"/>
      <c r="K398" s="33"/>
      <c r="L398" s="33"/>
      <c r="M398" s="33"/>
      <c r="N398" s="33"/>
      <c r="O398" s="192"/>
      <c r="P398" s="192"/>
      <c r="Q398" s="33"/>
      <c r="R398" s="33"/>
      <c r="S398" s="33"/>
    </row>
    <row r="399" spans="1:19" ht="12.75">
      <c r="A399" s="273"/>
      <c r="B399" s="33" t="s">
        <v>1774</v>
      </c>
      <c r="C399" s="33"/>
      <c r="D399" s="33"/>
      <c r="E399" s="33"/>
      <c r="F399" s="33"/>
      <c r="G399" s="33"/>
      <c r="H399" s="33"/>
      <c r="I399" s="171" t="s">
        <v>27</v>
      </c>
      <c r="J399" s="33"/>
      <c r="K399" s="33"/>
      <c r="L399" s="33"/>
      <c r="M399" s="33"/>
      <c r="N399" s="33"/>
      <c r="O399" s="192"/>
      <c r="P399" s="192"/>
      <c r="Q399" s="33"/>
      <c r="R399" s="33"/>
      <c r="S399" s="33"/>
    </row>
    <row r="400" spans="1:19" ht="12.75">
      <c r="A400" s="273"/>
      <c r="B400" s="33" t="s">
        <v>522</v>
      </c>
      <c r="C400" s="33"/>
      <c r="D400" s="33"/>
      <c r="E400" s="33"/>
      <c r="F400" s="33"/>
      <c r="G400" s="33"/>
      <c r="H400" s="33"/>
      <c r="I400" s="171" t="s">
        <v>28</v>
      </c>
      <c r="J400" s="33"/>
      <c r="K400" s="33"/>
      <c r="L400" s="33"/>
      <c r="M400" s="33"/>
      <c r="N400" s="33"/>
      <c r="O400" s="192"/>
      <c r="P400" s="191"/>
      <c r="Q400" s="33"/>
      <c r="R400" s="33"/>
      <c r="S400" s="33"/>
    </row>
    <row r="401" spans="1:19" ht="12.75">
      <c r="A401" s="273"/>
      <c r="B401" s="33" t="s">
        <v>522</v>
      </c>
      <c r="C401" s="33" t="s">
        <v>41</v>
      </c>
      <c r="D401" s="33" t="s">
        <v>19</v>
      </c>
      <c r="E401" s="33" t="s">
        <v>2162</v>
      </c>
      <c r="F401" s="33"/>
      <c r="G401" s="33"/>
      <c r="H401" s="33" t="s">
        <v>2200</v>
      </c>
      <c r="I401" s="171" t="s">
        <v>29</v>
      </c>
      <c r="J401" s="33"/>
      <c r="K401" s="33"/>
      <c r="L401" s="33"/>
      <c r="M401" s="33"/>
      <c r="N401" s="33"/>
      <c r="O401" s="192"/>
      <c r="P401" s="191"/>
      <c r="Q401" s="33"/>
      <c r="R401" s="33"/>
      <c r="S401" s="33"/>
    </row>
    <row r="402" spans="1:19" ht="12.75">
      <c r="A402" s="273"/>
      <c r="B402" s="33" t="s">
        <v>522</v>
      </c>
      <c r="C402" s="33" t="s">
        <v>1116</v>
      </c>
      <c r="D402" s="33" t="s">
        <v>19</v>
      </c>
      <c r="E402" s="33"/>
      <c r="F402" s="33"/>
      <c r="G402" s="33"/>
      <c r="H402" s="33" t="s">
        <v>2201</v>
      </c>
      <c r="I402" s="171" t="s">
        <v>30</v>
      </c>
      <c r="J402" s="33"/>
      <c r="K402" s="33"/>
      <c r="L402" s="33"/>
      <c r="M402" s="33"/>
      <c r="N402" s="33"/>
      <c r="O402" s="192"/>
      <c r="P402" s="191"/>
      <c r="Q402" s="33"/>
      <c r="R402" s="33"/>
      <c r="S402" s="33"/>
    </row>
    <row r="403" spans="1:19" ht="12.75">
      <c r="A403" s="273"/>
      <c r="B403" s="33" t="s">
        <v>522</v>
      </c>
      <c r="C403" s="33"/>
      <c r="D403" s="33"/>
      <c r="E403" s="33"/>
      <c r="F403" s="33"/>
      <c r="G403" s="33"/>
      <c r="H403" s="33"/>
      <c r="I403" s="171" t="s">
        <v>34</v>
      </c>
      <c r="J403" s="33"/>
      <c r="K403" s="33"/>
      <c r="L403" s="33"/>
      <c r="M403" s="33"/>
      <c r="N403" s="33"/>
      <c r="O403" s="192"/>
      <c r="P403" s="191"/>
      <c r="Q403" s="33"/>
      <c r="R403" s="33"/>
      <c r="S403" s="33"/>
    </row>
    <row r="404" spans="1:19" ht="12.75">
      <c r="A404" s="273"/>
      <c r="B404" s="33" t="s">
        <v>522</v>
      </c>
      <c r="C404" s="33"/>
      <c r="D404" s="33"/>
      <c r="E404" s="33"/>
      <c r="F404" s="33"/>
      <c r="G404" s="33"/>
      <c r="H404" s="33"/>
      <c r="I404" s="171" t="s">
        <v>35</v>
      </c>
      <c r="J404" s="33"/>
      <c r="K404" s="33"/>
      <c r="L404" s="33"/>
      <c r="M404" s="33"/>
      <c r="N404" s="33"/>
      <c r="O404" s="192"/>
      <c r="P404" s="191"/>
      <c r="Q404" s="33"/>
      <c r="R404" s="33"/>
      <c r="S404" s="33"/>
    </row>
    <row r="405" spans="1:19" ht="12.75">
      <c r="A405" s="273"/>
      <c r="B405" s="33" t="s">
        <v>522</v>
      </c>
      <c r="C405" s="33"/>
      <c r="D405" s="33"/>
      <c r="E405" s="33"/>
      <c r="F405" s="33"/>
      <c r="G405" s="33"/>
      <c r="H405" s="33"/>
      <c r="I405" s="171" t="s">
        <v>36</v>
      </c>
      <c r="J405" s="33"/>
      <c r="K405" s="33"/>
      <c r="L405" s="33"/>
      <c r="M405" s="33"/>
      <c r="N405" s="33"/>
      <c r="O405" s="192"/>
      <c r="P405" s="191"/>
      <c r="Q405" s="33"/>
      <c r="R405" s="33"/>
      <c r="S405" s="33"/>
    </row>
    <row r="406" spans="1:19" ht="12.75">
      <c r="A406" s="273"/>
      <c r="B406" s="33" t="s">
        <v>78</v>
      </c>
      <c r="C406" s="33"/>
      <c r="D406" s="33"/>
      <c r="E406" s="33"/>
      <c r="F406" s="33"/>
      <c r="G406" s="33"/>
      <c r="H406" s="33"/>
      <c r="I406" s="171" t="s">
        <v>37</v>
      </c>
      <c r="J406" s="33"/>
      <c r="K406" s="33"/>
      <c r="L406" s="33"/>
      <c r="M406" s="33"/>
      <c r="N406" s="33"/>
      <c r="O406" s="191"/>
      <c r="P406" s="191"/>
      <c r="Q406" s="33"/>
      <c r="R406" s="33"/>
      <c r="S406" s="33"/>
    </row>
    <row r="407" spans="1:19" ht="12.75">
      <c r="A407" s="274"/>
      <c r="B407" s="33" t="s">
        <v>78</v>
      </c>
      <c r="C407" s="33"/>
      <c r="D407" s="33"/>
      <c r="E407" s="33"/>
      <c r="F407" s="33"/>
      <c r="G407" s="33"/>
      <c r="H407" s="33"/>
      <c r="I407" s="182" t="s">
        <v>38</v>
      </c>
      <c r="J407" s="33"/>
      <c r="K407" s="33"/>
      <c r="L407" s="33"/>
      <c r="M407" s="33"/>
      <c r="N407" s="33"/>
      <c r="O407" s="191"/>
      <c r="P407" s="191"/>
      <c r="Q407" s="33"/>
      <c r="R407" s="33"/>
      <c r="S407" s="33"/>
    </row>
    <row r="408" spans="1:19" ht="12.75">
      <c r="A408" s="283">
        <v>45503</v>
      </c>
      <c r="B408" s="33" t="s">
        <v>522</v>
      </c>
      <c r="C408" s="33"/>
      <c r="D408" s="33"/>
      <c r="E408" s="33"/>
      <c r="F408" s="33"/>
      <c r="G408" s="33"/>
      <c r="H408" s="33"/>
      <c r="I408" s="180" t="s">
        <v>17</v>
      </c>
      <c r="J408" s="33"/>
      <c r="K408" s="33"/>
      <c r="L408" s="33"/>
      <c r="M408" s="33"/>
      <c r="N408" s="33"/>
      <c r="O408" s="192"/>
      <c r="P408" s="192"/>
      <c r="Q408" s="33"/>
      <c r="R408" s="33"/>
      <c r="S408" s="33"/>
    </row>
    <row r="409" spans="1:19" ht="12.75">
      <c r="A409" s="273"/>
      <c r="B409" s="33" t="s">
        <v>522</v>
      </c>
      <c r="C409" s="33"/>
      <c r="D409" s="33"/>
      <c r="E409" s="33"/>
      <c r="F409" s="33"/>
      <c r="G409" s="33"/>
      <c r="H409" s="33"/>
      <c r="I409" s="171" t="s">
        <v>22</v>
      </c>
      <c r="J409" s="33"/>
      <c r="K409" s="33"/>
      <c r="L409" s="33"/>
      <c r="M409" s="33"/>
      <c r="N409" s="33"/>
      <c r="O409" s="192"/>
      <c r="P409" s="192"/>
      <c r="Q409" s="33"/>
      <c r="R409" s="33"/>
      <c r="S409" s="33"/>
    </row>
    <row r="410" spans="1:19" ht="12.75">
      <c r="A410" s="273"/>
      <c r="B410" s="33" t="s">
        <v>522</v>
      </c>
      <c r="C410" s="33"/>
      <c r="D410" s="33"/>
      <c r="E410" s="33"/>
      <c r="F410" s="33"/>
      <c r="G410" s="33"/>
      <c r="H410" s="33"/>
      <c r="I410" s="171" t="s">
        <v>24</v>
      </c>
      <c r="J410" s="33"/>
      <c r="K410" s="33"/>
      <c r="L410" s="33"/>
      <c r="M410" s="33"/>
      <c r="N410" s="33"/>
      <c r="O410" s="192"/>
      <c r="P410" s="192"/>
      <c r="Q410" s="33"/>
      <c r="R410" s="33"/>
      <c r="S410" s="33"/>
    </row>
    <row r="411" spans="1:19" ht="12.75">
      <c r="A411" s="273"/>
      <c r="B411" s="33" t="s">
        <v>1774</v>
      </c>
      <c r="C411" s="33"/>
      <c r="D411" s="33"/>
      <c r="E411" s="33"/>
      <c r="F411" s="33"/>
      <c r="G411" s="33"/>
      <c r="H411" s="33"/>
      <c r="I411" s="171" t="s">
        <v>25</v>
      </c>
      <c r="J411" s="33"/>
      <c r="K411" s="33"/>
      <c r="L411" s="33"/>
      <c r="M411" s="33"/>
      <c r="N411" s="33"/>
      <c r="O411" s="192"/>
      <c r="P411" s="192"/>
      <c r="Q411" s="33"/>
      <c r="R411" s="33"/>
      <c r="S411" s="33"/>
    </row>
    <row r="412" spans="1:19" ht="12.75">
      <c r="A412" s="273"/>
      <c r="B412" s="33" t="s">
        <v>1774</v>
      </c>
      <c r="C412" s="33" t="s">
        <v>41</v>
      </c>
      <c r="D412" s="33" t="s">
        <v>19</v>
      </c>
      <c r="E412" s="33" t="s">
        <v>2156</v>
      </c>
      <c r="F412" s="33"/>
      <c r="G412" s="173" t="s">
        <v>2202</v>
      </c>
      <c r="H412" s="160" t="s">
        <v>2203</v>
      </c>
      <c r="I412" s="171" t="s">
        <v>26</v>
      </c>
      <c r="J412" s="33"/>
      <c r="K412" s="33"/>
      <c r="L412" s="33"/>
      <c r="M412" s="33"/>
      <c r="N412" s="33"/>
      <c r="O412" s="192"/>
      <c r="P412" s="192"/>
      <c r="Q412" s="33"/>
      <c r="R412" s="33"/>
      <c r="S412" s="33"/>
    </row>
    <row r="413" spans="1:19" ht="12.75">
      <c r="A413" s="273"/>
      <c r="B413" s="33" t="s">
        <v>1774</v>
      </c>
      <c r="C413" s="33"/>
      <c r="D413" s="33"/>
      <c r="E413" s="33"/>
      <c r="F413" s="33"/>
      <c r="G413" s="33"/>
      <c r="H413" s="33"/>
      <c r="I413" s="171" t="s">
        <v>27</v>
      </c>
      <c r="J413" s="33"/>
      <c r="K413" s="33"/>
      <c r="L413" s="33"/>
      <c r="M413" s="33"/>
      <c r="N413" s="33"/>
      <c r="O413" s="192"/>
      <c r="P413" s="192"/>
      <c r="Q413" s="33"/>
      <c r="R413" s="33"/>
      <c r="S413" s="33"/>
    </row>
    <row r="414" spans="1:19" ht="12.75">
      <c r="A414" s="273"/>
      <c r="B414" s="33" t="s">
        <v>522</v>
      </c>
      <c r="C414" s="33"/>
      <c r="D414" s="33"/>
      <c r="E414" s="33"/>
      <c r="F414" s="33"/>
      <c r="G414" s="33"/>
      <c r="H414" s="33"/>
      <c r="I414" s="171" t="s">
        <v>28</v>
      </c>
      <c r="J414" s="33"/>
      <c r="K414" s="33"/>
      <c r="L414" s="33"/>
      <c r="M414" s="33"/>
      <c r="N414" s="33"/>
      <c r="O414" s="192"/>
      <c r="P414" s="191"/>
      <c r="Q414" s="33"/>
      <c r="R414" s="33"/>
      <c r="S414" s="33"/>
    </row>
    <row r="415" spans="1:19" ht="12.75">
      <c r="A415" s="273"/>
      <c r="B415" s="33" t="s">
        <v>522</v>
      </c>
      <c r="C415" s="33"/>
      <c r="D415" s="33"/>
      <c r="E415" s="33"/>
      <c r="F415" s="33"/>
      <c r="G415" s="33"/>
      <c r="H415" s="33"/>
      <c r="I415" s="171" t="s">
        <v>29</v>
      </c>
      <c r="J415" s="33"/>
      <c r="K415" s="33"/>
      <c r="L415" s="33"/>
      <c r="M415" s="33"/>
      <c r="N415" s="33"/>
      <c r="O415" s="192"/>
      <c r="P415" s="191"/>
      <c r="Q415" s="33"/>
      <c r="R415" s="33"/>
      <c r="S415" s="33"/>
    </row>
    <row r="416" spans="1:19" ht="12.75">
      <c r="A416" s="273"/>
      <c r="B416" s="33" t="s">
        <v>522</v>
      </c>
      <c r="C416" s="33"/>
      <c r="D416" s="33"/>
      <c r="E416" s="33"/>
      <c r="F416" s="33"/>
      <c r="G416" s="33"/>
      <c r="H416" s="33"/>
      <c r="I416" s="171" t="s">
        <v>30</v>
      </c>
      <c r="J416" s="33"/>
      <c r="K416" s="33"/>
      <c r="L416" s="33"/>
      <c r="M416" s="33"/>
      <c r="N416" s="33"/>
      <c r="O416" s="192"/>
      <c r="P416" s="191"/>
      <c r="Q416" s="33"/>
      <c r="R416" s="33"/>
      <c r="S416" s="33"/>
    </row>
    <row r="417" spans="1:19" ht="12.75">
      <c r="A417" s="273"/>
      <c r="B417" s="33" t="s">
        <v>522</v>
      </c>
      <c r="C417" s="33"/>
      <c r="D417" s="33"/>
      <c r="E417" s="33"/>
      <c r="F417" s="33"/>
      <c r="G417" s="33"/>
      <c r="H417" s="33"/>
      <c r="I417" s="171" t="s">
        <v>34</v>
      </c>
      <c r="J417" s="33"/>
      <c r="K417" s="33"/>
      <c r="L417" s="33"/>
      <c r="M417" s="33"/>
      <c r="N417" s="33"/>
      <c r="O417" s="192"/>
      <c r="P417" s="191"/>
      <c r="Q417" s="33"/>
      <c r="R417" s="33"/>
      <c r="S417" s="33"/>
    </row>
    <row r="418" spans="1:19" ht="12.75">
      <c r="A418" s="273"/>
      <c r="B418" s="33" t="s">
        <v>522</v>
      </c>
      <c r="C418" s="33"/>
      <c r="D418" s="33"/>
      <c r="E418" s="33"/>
      <c r="F418" s="33"/>
      <c r="G418" s="33"/>
      <c r="H418" s="33"/>
      <c r="I418" s="171" t="s">
        <v>35</v>
      </c>
      <c r="J418" s="33"/>
      <c r="K418" s="33"/>
      <c r="L418" s="33"/>
      <c r="M418" s="33"/>
      <c r="N418" s="33"/>
      <c r="O418" s="192"/>
      <c r="P418" s="191"/>
      <c r="Q418" s="33"/>
      <c r="R418" s="33"/>
      <c r="S418" s="33"/>
    </row>
    <row r="419" spans="1:19" ht="12.75">
      <c r="A419" s="273"/>
      <c r="B419" s="33" t="s">
        <v>522</v>
      </c>
      <c r="C419" s="33"/>
      <c r="D419" s="33"/>
      <c r="E419" s="33"/>
      <c r="F419" s="33"/>
      <c r="G419" s="33"/>
      <c r="H419" s="33"/>
      <c r="I419" s="171" t="s">
        <v>36</v>
      </c>
      <c r="J419" s="33"/>
      <c r="K419" s="33"/>
      <c r="L419" s="33"/>
      <c r="M419" s="33"/>
      <c r="N419" s="33"/>
      <c r="O419" s="192"/>
      <c r="P419" s="191"/>
      <c r="Q419" s="33"/>
      <c r="R419" s="33"/>
      <c r="S419" s="33"/>
    </row>
    <row r="420" spans="1:19" ht="12.75">
      <c r="A420" s="273"/>
      <c r="B420" s="33" t="s">
        <v>78</v>
      </c>
      <c r="C420" s="33"/>
      <c r="D420" s="33"/>
      <c r="E420" s="33"/>
      <c r="F420" s="33"/>
      <c r="G420" s="33"/>
      <c r="H420" s="33"/>
      <c r="I420" s="171" t="s">
        <v>37</v>
      </c>
      <c r="J420" s="33"/>
      <c r="K420" s="33"/>
      <c r="L420" s="33"/>
      <c r="M420" s="33"/>
      <c r="N420" s="33"/>
      <c r="O420" s="191"/>
      <c r="P420" s="191"/>
      <c r="Q420" s="33"/>
      <c r="R420" s="33"/>
      <c r="S420" s="33"/>
    </row>
    <row r="421" spans="1:19" ht="12.75">
      <c r="A421" s="274"/>
      <c r="B421" s="33" t="s">
        <v>78</v>
      </c>
      <c r="C421" s="33"/>
      <c r="D421" s="33"/>
      <c r="E421" s="33"/>
      <c r="F421" s="33"/>
      <c r="G421" s="33"/>
      <c r="H421" s="33"/>
      <c r="I421" s="183" t="s">
        <v>38</v>
      </c>
      <c r="J421" s="33"/>
      <c r="K421" s="33"/>
      <c r="L421" s="33"/>
      <c r="M421" s="33"/>
      <c r="N421" s="33"/>
      <c r="O421" s="191"/>
      <c r="P421" s="191"/>
      <c r="Q421" s="33"/>
      <c r="R421" s="33"/>
      <c r="S421" s="33"/>
    </row>
    <row r="422" spans="1:19" ht="12.75">
      <c r="A422" s="283">
        <v>45504</v>
      </c>
      <c r="B422" s="33" t="s">
        <v>78</v>
      </c>
      <c r="C422" s="33"/>
      <c r="D422" s="33"/>
      <c r="E422" s="33"/>
      <c r="F422" s="33"/>
      <c r="G422" s="33"/>
      <c r="H422" s="33"/>
      <c r="I422" s="172" t="s">
        <v>17</v>
      </c>
      <c r="J422" s="33"/>
      <c r="K422" s="33"/>
      <c r="L422" s="33"/>
      <c r="M422" s="33"/>
      <c r="N422" s="33"/>
      <c r="O422" s="191"/>
      <c r="P422" s="192"/>
      <c r="Q422" s="33"/>
      <c r="R422" s="33"/>
      <c r="S422" s="33"/>
    </row>
    <row r="423" spans="1:19" ht="12.75">
      <c r="A423" s="273"/>
      <c r="B423" s="33" t="s">
        <v>78</v>
      </c>
      <c r="C423" s="33"/>
      <c r="D423" s="33"/>
      <c r="E423" s="33"/>
      <c r="F423" s="33"/>
      <c r="G423" s="33"/>
      <c r="H423" s="33"/>
      <c r="I423" s="172" t="s">
        <v>22</v>
      </c>
      <c r="J423" s="33"/>
      <c r="K423" s="33"/>
      <c r="L423" s="33"/>
      <c r="M423" s="33"/>
      <c r="N423" s="33"/>
      <c r="O423" s="191"/>
      <c r="P423" s="192"/>
      <c r="Q423" s="33"/>
      <c r="R423" s="33"/>
      <c r="S423" s="33"/>
    </row>
    <row r="424" spans="1:19" ht="12.75">
      <c r="A424" s="273"/>
      <c r="B424" s="33" t="s">
        <v>78</v>
      </c>
      <c r="C424" s="33" t="s">
        <v>41</v>
      </c>
      <c r="D424" s="33" t="s">
        <v>19</v>
      </c>
      <c r="E424" s="33" t="s">
        <v>2162</v>
      </c>
      <c r="F424" s="33"/>
      <c r="G424" s="33"/>
      <c r="H424" s="33" t="s">
        <v>2204</v>
      </c>
      <c r="I424" s="172" t="s">
        <v>24</v>
      </c>
      <c r="J424" s="33"/>
      <c r="K424" s="33"/>
      <c r="L424" s="33"/>
      <c r="M424" s="33"/>
      <c r="N424" s="33"/>
      <c r="O424" s="191"/>
      <c r="P424" s="192"/>
      <c r="Q424" s="33"/>
      <c r="R424" s="33"/>
      <c r="S424" s="33"/>
    </row>
    <row r="425" spans="1:19" ht="12.75">
      <c r="A425" s="273"/>
      <c r="B425" s="33" t="s">
        <v>78</v>
      </c>
      <c r="C425" s="33"/>
      <c r="D425" s="33"/>
      <c r="E425" s="33"/>
      <c r="F425" s="33"/>
      <c r="G425" s="33"/>
      <c r="H425" s="33"/>
      <c r="I425" s="172" t="s">
        <v>25</v>
      </c>
      <c r="J425" s="33"/>
      <c r="K425" s="33"/>
      <c r="L425" s="33"/>
      <c r="M425" s="33"/>
      <c r="N425" s="33"/>
      <c r="O425" s="191"/>
      <c r="P425" s="192"/>
      <c r="Q425" s="33"/>
      <c r="R425" s="33"/>
      <c r="S425" s="33"/>
    </row>
    <row r="426" spans="1:19" ht="12.75">
      <c r="A426" s="273"/>
      <c r="B426" s="33" t="s">
        <v>522</v>
      </c>
      <c r="C426" s="33"/>
      <c r="D426" s="33"/>
      <c r="E426" s="33"/>
      <c r="F426" s="33"/>
      <c r="G426" s="33"/>
      <c r="H426" s="33"/>
      <c r="I426" s="172" t="s">
        <v>26</v>
      </c>
      <c r="J426" s="33"/>
      <c r="K426" s="33"/>
      <c r="L426" s="33"/>
      <c r="M426" s="33"/>
      <c r="N426" s="33"/>
      <c r="O426" s="191"/>
      <c r="P426" s="191"/>
      <c r="Q426" s="33"/>
      <c r="R426" s="33"/>
      <c r="S426" s="33"/>
    </row>
    <row r="427" spans="1:19" ht="12.75">
      <c r="A427" s="273"/>
      <c r="B427" s="33" t="s">
        <v>522</v>
      </c>
      <c r="C427" s="33"/>
      <c r="D427" s="33"/>
      <c r="E427" s="33"/>
      <c r="F427" s="33"/>
      <c r="G427" s="33"/>
      <c r="H427" s="33"/>
      <c r="I427" s="172" t="s">
        <v>27</v>
      </c>
      <c r="J427" s="33"/>
      <c r="K427" s="33"/>
      <c r="L427" s="33"/>
      <c r="M427" s="33"/>
      <c r="N427" s="33"/>
      <c r="O427" s="191"/>
      <c r="P427" s="191"/>
      <c r="Q427" s="33"/>
      <c r="R427" s="33"/>
      <c r="S427" s="33"/>
    </row>
    <row r="428" spans="1:19" ht="12.75">
      <c r="A428" s="273"/>
      <c r="B428" s="33" t="s">
        <v>522</v>
      </c>
      <c r="C428" s="33"/>
      <c r="D428" s="33"/>
      <c r="E428" s="33"/>
      <c r="F428" s="33"/>
      <c r="G428" s="33"/>
      <c r="H428" s="33"/>
      <c r="I428" s="172" t="s">
        <v>28</v>
      </c>
      <c r="J428" s="33"/>
      <c r="K428" s="33"/>
      <c r="L428" s="33"/>
      <c r="M428" s="33"/>
      <c r="N428" s="33"/>
      <c r="O428" s="191"/>
      <c r="P428" s="191"/>
      <c r="Q428" s="33"/>
      <c r="R428" s="33"/>
      <c r="S428" s="33"/>
    </row>
    <row r="429" spans="1:19" ht="12.75">
      <c r="A429" s="273"/>
      <c r="B429" s="33" t="s">
        <v>522</v>
      </c>
      <c r="C429" s="33"/>
      <c r="D429" s="33"/>
      <c r="E429" s="33"/>
      <c r="F429" s="33"/>
      <c r="G429" s="33"/>
      <c r="H429" s="33"/>
      <c r="I429" s="172" t="s">
        <v>29</v>
      </c>
      <c r="J429" s="33"/>
      <c r="K429" s="33"/>
      <c r="L429" s="33"/>
      <c r="M429" s="33"/>
      <c r="N429" s="33"/>
      <c r="O429" s="191"/>
      <c r="P429" s="191"/>
      <c r="Q429" s="33"/>
      <c r="R429" s="33"/>
      <c r="S429" s="33"/>
    </row>
    <row r="430" spans="1:19" ht="12.75">
      <c r="A430" s="273"/>
      <c r="B430" s="33" t="s">
        <v>522</v>
      </c>
      <c r="C430" s="33"/>
      <c r="D430" s="33"/>
      <c r="E430" s="33"/>
      <c r="F430" s="33"/>
      <c r="G430" s="33"/>
      <c r="H430" s="33"/>
      <c r="I430" s="172" t="s">
        <v>30</v>
      </c>
      <c r="J430" s="33"/>
      <c r="K430" s="33"/>
      <c r="L430" s="33"/>
      <c r="M430" s="33"/>
      <c r="N430" s="33"/>
      <c r="O430" s="191"/>
      <c r="P430" s="191"/>
      <c r="Q430" s="33"/>
      <c r="R430" s="33"/>
      <c r="S430" s="33"/>
    </row>
    <row r="431" spans="1:19" ht="12.75">
      <c r="A431" s="273"/>
      <c r="B431" s="33" t="s">
        <v>78</v>
      </c>
      <c r="C431" s="33" t="s">
        <v>41</v>
      </c>
      <c r="D431" s="33" t="s">
        <v>19</v>
      </c>
      <c r="E431" s="33" t="s">
        <v>2162</v>
      </c>
      <c r="F431" s="33"/>
      <c r="G431" s="33"/>
      <c r="H431" s="33" t="s">
        <v>2205</v>
      </c>
      <c r="I431" s="172" t="s">
        <v>34</v>
      </c>
      <c r="J431" s="33"/>
      <c r="K431" s="33"/>
      <c r="L431" s="33"/>
      <c r="M431" s="33"/>
      <c r="N431" s="33"/>
      <c r="O431" s="191"/>
      <c r="P431" s="191"/>
      <c r="Q431" s="33"/>
      <c r="R431" s="33"/>
      <c r="S431" s="33"/>
    </row>
    <row r="432" spans="1:19" ht="12.75">
      <c r="A432" s="273"/>
      <c r="B432" s="33" t="s">
        <v>78</v>
      </c>
      <c r="C432" s="33" t="s">
        <v>41</v>
      </c>
      <c r="D432" s="33" t="s">
        <v>92</v>
      </c>
      <c r="E432" s="33" t="s">
        <v>2156</v>
      </c>
      <c r="F432" s="33"/>
      <c r="G432" s="160" t="s">
        <v>2206</v>
      </c>
      <c r="H432" s="33" t="s">
        <v>2207</v>
      </c>
      <c r="I432" s="172" t="s">
        <v>35</v>
      </c>
      <c r="J432" s="33"/>
      <c r="K432" s="33"/>
      <c r="L432" s="33"/>
      <c r="M432" s="33"/>
      <c r="N432" s="33"/>
      <c r="O432" s="191"/>
      <c r="P432" s="191"/>
      <c r="Q432" s="33"/>
      <c r="R432" s="33"/>
      <c r="S432" s="33"/>
    </row>
    <row r="433" spans="1:19" ht="12.75">
      <c r="A433" s="273"/>
      <c r="B433" s="33" t="s">
        <v>78</v>
      </c>
      <c r="C433" s="33"/>
      <c r="D433" s="33"/>
      <c r="E433" s="33"/>
      <c r="F433" s="33"/>
      <c r="G433" s="33"/>
      <c r="H433" s="33"/>
      <c r="I433" s="172" t="s">
        <v>36</v>
      </c>
      <c r="J433" s="33"/>
      <c r="K433" s="33"/>
      <c r="L433" s="33"/>
      <c r="M433" s="33"/>
      <c r="N433" s="33"/>
      <c r="O433" s="191"/>
      <c r="P433" s="191"/>
      <c r="Q433" s="33"/>
      <c r="R433" s="33"/>
      <c r="S433" s="33"/>
    </row>
    <row r="434" spans="1:19" ht="12.75">
      <c r="A434" s="273"/>
      <c r="B434" s="33" t="s">
        <v>78</v>
      </c>
      <c r="C434" s="33"/>
      <c r="D434" s="33"/>
      <c r="E434" s="33"/>
      <c r="F434" s="33"/>
      <c r="G434" s="33"/>
      <c r="H434" s="33"/>
      <c r="I434" s="172" t="s">
        <v>37</v>
      </c>
      <c r="J434" s="33"/>
      <c r="K434" s="33"/>
      <c r="L434" s="33"/>
      <c r="M434" s="33"/>
      <c r="N434" s="33"/>
      <c r="O434" s="191"/>
      <c r="P434" s="191"/>
      <c r="Q434" s="33"/>
      <c r="R434" s="33"/>
      <c r="S434" s="33"/>
    </row>
    <row r="435" spans="1:19" ht="12.75">
      <c r="A435" s="274"/>
      <c r="B435" s="33" t="s">
        <v>78</v>
      </c>
      <c r="C435" s="33"/>
      <c r="D435" s="33"/>
      <c r="E435" s="33"/>
      <c r="F435" s="33"/>
      <c r="G435" s="33"/>
      <c r="H435" s="33"/>
      <c r="I435" s="172" t="s">
        <v>38</v>
      </c>
      <c r="J435" s="33"/>
      <c r="K435" s="33"/>
      <c r="L435" s="33"/>
      <c r="M435" s="33"/>
      <c r="N435" s="33"/>
      <c r="O435" s="191"/>
      <c r="P435" s="191"/>
      <c r="Q435" s="33"/>
      <c r="R435" s="33"/>
      <c r="S435" s="33"/>
    </row>
  </sheetData>
  <autoFilter ref="A1:AB435" xr:uid="{00000000-0009-0000-0000-000020000000}"/>
  <customSheetViews>
    <customSheetView guid="{EE409CCF-41C7-4BE1-8A6A-F342F255A85B}" filter="1" showAutoFilter="1">
      <pageMargins left="0.7" right="0.7" top="0.75" bottom="0.75" header="0.3" footer="0.3"/>
      <autoFilter ref="A1:AB421" xr:uid="{26516F0A-2695-48A8-AB2D-8C109F2743CB}"/>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S208:S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G8" r:id="rId1" xr:uid="{00000000-0004-0000-2000-000000000000}"/>
    <hyperlink ref="G24" r:id="rId2" xr:uid="{00000000-0004-0000-2000-000001000000}"/>
    <hyperlink ref="G80" r:id="rId3" xr:uid="{00000000-0004-0000-2000-000002000000}"/>
    <hyperlink ref="G102" r:id="rId4" xr:uid="{00000000-0004-0000-2000-000003000000}"/>
    <hyperlink ref="H102" r:id="rId5" xr:uid="{00000000-0004-0000-2000-000004000000}"/>
    <hyperlink ref="H179" r:id="rId6" xr:uid="{00000000-0004-0000-2000-000005000000}"/>
    <hyperlink ref="G180" r:id="rId7" xr:uid="{00000000-0004-0000-2000-000006000000}"/>
    <hyperlink ref="H180" r:id="rId8" xr:uid="{00000000-0004-0000-2000-000007000000}"/>
    <hyperlink ref="G192" r:id="rId9" xr:uid="{00000000-0004-0000-2000-000008000000}"/>
    <hyperlink ref="G259" r:id="rId10" xr:uid="{00000000-0004-0000-2000-000009000000}"/>
    <hyperlink ref="H274" r:id="rId11" xr:uid="{00000000-0004-0000-2000-00000A000000}"/>
    <hyperlink ref="G346" r:id="rId12" xr:uid="{00000000-0004-0000-2000-00000B000000}"/>
    <hyperlink ref="G352" r:id="rId13" xr:uid="{00000000-0004-0000-2000-00000C000000}"/>
    <hyperlink ref="G412" r:id="rId14" xr:uid="{00000000-0004-0000-2000-00000D000000}"/>
    <hyperlink ref="H412" r:id="rId15" xr:uid="{00000000-0004-0000-2000-00000E000000}"/>
    <hyperlink ref="G432" r:id="rId16" xr:uid="{00000000-0004-0000-2000-00000F000000}"/>
  </hyperlinks>
  <pageMargins left="0.7" right="0.7" top="0.75" bottom="0.75" header="0.3" footer="0.3"/>
  <legacyDrawing r:id="rId17"/>
  <extLst>
    <ext xmlns:x14="http://schemas.microsoft.com/office/spreadsheetml/2009/9/main" uri="{CCE6A557-97BC-4b89-ADB6-D9C93CAAB3DF}">
      <x14:dataValidations xmlns:xm="http://schemas.microsoft.com/office/excel/2006/main" count="3">
        <x14:dataValidation type="list" allowBlank="1" showErrorMessage="1" xr:uid="{00000000-0002-0000-2000-000000000000}">
          <x14:formula1>
            <xm:f>'Служебный лист'!$B$2:$B$1000</xm:f>
          </x14:formula1>
          <xm:sqref>C2:C435</xm:sqref>
        </x14:dataValidation>
        <x14:dataValidation type="list" allowBlank="1" showErrorMessage="1" xr:uid="{00000000-0002-0000-2000-000001000000}">
          <x14:formula1>
            <xm:f>'Служебный лист'!$A$2:$A$1000</xm:f>
          </x14:formula1>
          <xm:sqref>B2:B435</xm:sqref>
        </x14:dataValidation>
        <x14:dataValidation type="list" allowBlank="1" showErrorMessage="1" xr:uid="{00000000-0002-0000-2000-000002000000}">
          <x14:formula1>
            <xm:f>'Служебный лист'!$C$2:$C$1000</xm:f>
          </x14:formula1>
          <xm:sqref>D2:D435</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AA421"/>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15" customWidth="1"/>
    <col min="4" max="4" width="17.42578125" customWidth="1"/>
    <col min="5" max="5" width="17.7109375" customWidth="1"/>
    <col min="6" max="6" width="19.28515625" customWidth="1"/>
    <col min="7" max="7" width="30.7109375" customWidth="1"/>
    <col min="8" max="8" width="9.85546875" customWidth="1"/>
  </cols>
  <sheetData>
    <row r="1" spans="1:27" ht="38.25">
      <c r="A1" s="153" t="s">
        <v>7</v>
      </c>
      <c r="B1" s="153" t="s">
        <v>8</v>
      </c>
      <c r="C1" s="153" t="s">
        <v>4</v>
      </c>
      <c r="D1" s="153" t="s">
        <v>9</v>
      </c>
      <c r="E1" s="153" t="s">
        <v>10</v>
      </c>
      <c r="F1" s="153" t="s">
        <v>11</v>
      </c>
      <c r="G1" s="153" t="s">
        <v>12</v>
      </c>
      <c r="H1" s="153" t="s">
        <v>13</v>
      </c>
      <c r="I1" s="154" t="s">
        <v>328</v>
      </c>
      <c r="J1" s="154" t="s">
        <v>329</v>
      </c>
      <c r="K1" s="154" t="s">
        <v>330</v>
      </c>
      <c r="L1" s="154" t="s">
        <v>331</v>
      </c>
      <c r="M1" s="154" t="s">
        <v>332</v>
      </c>
      <c r="N1" s="154" t="s">
        <v>333</v>
      </c>
      <c r="O1" s="154" t="s">
        <v>334</v>
      </c>
      <c r="P1" s="154" t="s">
        <v>335</v>
      </c>
      <c r="Q1" s="154" t="s">
        <v>336</v>
      </c>
      <c r="R1" s="8"/>
      <c r="S1" s="8"/>
      <c r="T1" s="8"/>
      <c r="U1" s="8"/>
      <c r="V1" s="8"/>
      <c r="W1" s="8"/>
      <c r="X1" s="8"/>
      <c r="Y1" s="8"/>
      <c r="Z1" s="8"/>
      <c r="AA1" s="8"/>
    </row>
    <row r="2" spans="1:27" ht="12.75">
      <c r="A2" s="272">
        <v>45444</v>
      </c>
      <c r="B2" s="33" t="s">
        <v>2096</v>
      </c>
      <c r="C2" s="33"/>
      <c r="D2" s="33"/>
      <c r="E2" s="33"/>
      <c r="F2" s="33"/>
      <c r="G2" s="33"/>
      <c r="H2" s="155" t="s">
        <v>17</v>
      </c>
      <c r="I2" s="33"/>
      <c r="J2" s="33"/>
      <c r="K2" s="195"/>
      <c r="L2" s="33"/>
      <c r="M2" s="192"/>
      <c r="N2" s="191"/>
      <c r="O2" s="192"/>
      <c r="P2" s="207"/>
      <c r="Q2" s="33"/>
    </row>
    <row r="3" spans="1:27" ht="12.75">
      <c r="A3" s="273"/>
      <c r="B3" s="33" t="s">
        <v>2096</v>
      </c>
      <c r="C3" s="33"/>
      <c r="D3" s="33"/>
      <c r="E3" s="33"/>
      <c r="F3" s="33"/>
      <c r="G3" s="33"/>
      <c r="H3" s="33" t="s">
        <v>22</v>
      </c>
      <c r="I3" s="33"/>
      <c r="J3" s="33"/>
      <c r="K3" s="195"/>
      <c r="L3" s="33"/>
      <c r="M3" s="192"/>
      <c r="N3" s="191"/>
      <c r="O3" s="192"/>
      <c r="P3" s="208"/>
      <c r="Q3" s="33"/>
    </row>
    <row r="4" spans="1:27" ht="12.75">
      <c r="A4" s="273"/>
      <c r="B4" s="33" t="s">
        <v>2096</v>
      </c>
      <c r="C4" s="33"/>
      <c r="D4" s="33"/>
      <c r="E4" s="33"/>
      <c r="F4" s="33"/>
      <c r="G4" s="33"/>
      <c r="H4" s="33" t="s">
        <v>24</v>
      </c>
      <c r="I4" s="33"/>
      <c r="J4" s="33"/>
      <c r="K4" s="195"/>
      <c r="L4" s="33"/>
      <c r="M4" s="192"/>
      <c r="N4" s="191"/>
      <c r="O4" s="192"/>
      <c r="P4" s="208"/>
      <c r="Q4" s="33"/>
    </row>
    <row r="5" spans="1:27" ht="12.75">
      <c r="A5" s="273"/>
      <c r="B5" s="33" t="s">
        <v>2096</v>
      </c>
      <c r="C5" s="33"/>
      <c r="D5" s="33"/>
      <c r="E5" s="33"/>
      <c r="F5" s="33"/>
      <c r="G5" s="33"/>
      <c r="H5" s="33" t="s">
        <v>25</v>
      </c>
      <c r="I5" s="33"/>
      <c r="J5" s="33"/>
      <c r="K5" s="195"/>
      <c r="L5" s="33"/>
      <c r="M5" s="192"/>
      <c r="N5" s="191"/>
      <c r="O5" s="192"/>
      <c r="P5" s="208"/>
      <c r="Q5" s="33"/>
    </row>
    <row r="6" spans="1:27" ht="12.75">
      <c r="A6" s="273"/>
      <c r="B6" s="33" t="s">
        <v>2096</v>
      </c>
      <c r="C6" s="33"/>
      <c r="D6" s="33"/>
      <c r="E6" s="33"/>
      <c r="F6" s="33"/>
      <c r="G6" s="33"/>
      <c r="H6" s="33" t="s">
        <v>26</v>
      </c>
      <c r="I6" s="33"/>
      <c r="J6" s="33"/>
      <c r="K6" s="192"/>
      <c r="L6" s="33"/>
      <c r="M6" s="192"/>
      <c r="N6" s="191"/>
      <c r="O6" s="192"/>
      <c r="P6" s="208"/>
      <c r="Q6" s="33"/>
    </row>
    <row r="7" spans="1:27" ht="12.75">
      <c r="A7" s="273"/>
      <c r="B7" s="33" t="s">
        <v>2096</v>
      </c>
      <c r="C7" s="33"/>
      <c r="D7" s="33"/>
      <c r="E7" s="33"/>
      <c r="F7" s="33"/>
      <c r="G7" s="33"/>
      <c r="H7" s="33" t="s">
        <v>27</v>
      </c>
      <c r="I7" s="33"/>
      <c r="J7" s="33"/>
      <c r="K7" s="192"/>
      <c r="L7" s="33"/>
      <c r="M7" s="192"/>
      <c r="N7" s="191"/>
      <c r="O7" s="192"/>
      <c r="P7" s="208"/>
      <c r="Q7" s="33"/>
    </row>
    <row r="8" spans="1:27" ht="12.75">
      <c r="A8" s="273"/>
      <c r="B8" s="33" t="s">
        <v>2096</v>
      </c>
      <c r="C8" s="33"/>
      <c r="D8" s="33"/>
      <c r="E8" s="33"/>
      <c r="F8" s="33"/>
      <c r="G8" s="33"/>
      <c r="H8" s="33" t="s">
        <v>28</v>
      </c>
      <c r="I8" s="33"/>
      <c r="J8" s="33"/>
      <c r="K8" s="192"/>
      <c r="L8" s="33"/>
      <c r="M8" s="192"/>
      <c r="N8" s="191"/>
      <c r="O8" s="192"/>
      <c r="P8" s="208"/>
      <c r="Q8" s="33"/>
    </row>
    <row r="9" spans="1:27" ht="14.25">
      <c r="A9" s="273"/>
      <c r="B9" s="157" t="s">
        <v>78</v>
      </c>
      <c r="C9" s="33"/>
      <c r="D9" s="157"/>
      <c r="E9" s="157"/>
      <c r="F9" s="33"/>
      <c r="G9" s="33"/>
      <c r="H9" s="33" t="s">
        <v>29</v>
      </c>
      <c r="I9" s="33"/>
      <c r="J9" s="33"/>
      <c r="K9" s="192"/>
      <c r="L9" s="33"/>
      <c r="M9" s="192"/>
      <c r="N9" s="191"/>
      <c r="O9" s="192"/>
      <c r="P9" s="208"/>
      <c r="Q9" s="33"/>
    </row>
    <row r="10" spans="1:27" ht="12.75">
      <c r="A10" s="273"/>
      <c r="B10" s="33" t="s">
        <v>78</v>
      </c>
      <c r="C10" s="33"/>
      <c r="D10" s="33"/>
      <c r="F10" s="33"/>
      <c r="G10" s="119"/>
      <c r="H10" s="33" t="s">
        <v>30</v>
      </c>
      <c r="I10" s="33"/>
      <c r="J10" s="33"/>
      <c r="K10" s="192"/>
      <c r="L10" s="33"/>
      <c r="M10" s="192"/>
      <c r="N10" s="191"/>
      <c r="O10" s="192"/>
      <c r="P10" s="208"/>
      <c r="Q10" s="33"/>
    </row>
    <row r="11" spans="1:27" ht="12.75">
      <c r="A11" s="273"/>
      <c r="B11" s="33" t="s">
        <v>78</v>
      </c>
      <c r="C11" s="33"/>
      <c r="D11" s="33"/>
      <c r="E11" s="33"/>
      <c r="F11" s="33"/>
      <c r="G11" s="33"/>
      <c r="H11" s="158" t="s">
        <v>34</v>
      </c>
      <c r="I11" s="33"/>
      <c r="J11" s="33"/>
      <c r="K11" s="192"/>
      <c r="L11" s="33"/>
      <c r="M11" s="192"/>
      <c r="N11" s="191"/>
      <c r="O11" s="192"/>
      <c r="P11" s="208"/>
      <c r="Q11" s="33"/>
    </row>
    <row r="12" spans="1:27" ht="12.75">
      <c r="A12" s="273"/>
      <c r="B12" s="33" t="s">
        <v>522</v>
      </c>
      <c r="C12" s="33"/>
      <c r="D12" s="33"/>
      <c r="E12" s="33"/>
      <c r="F12" s="33"/>
      <c r="G12" s="33"/>
      <c r="H12" s="159" t="s">
        <v>35</v>
      </c>
      <c r="I12" s="33"/>
      <c r="J12" s="33"/>
      <c r="K12" s="192"/>
      <c r="L12" s="33"/>
      <c r="M12" s="192"/>
      <c r="N12" s="191"/>
      <c r="O12" s="191"/>
      <c r="P12" s="208"/>
      <c r="Q12" s="33"/>
    </row>
    <row r="13" spans="1:27" ht="12.75">
      <c r="A13" s="273"/>
      <c r="B13" s="33" t="s">
        <v>522</v>
      </c>
      <c r="C13" s="33"/>
      <c r="D13" s="33"/>
      <c r="E13" s="33"/>
      <c r="F13" s="33"/>
      <c r="G13" s="33"/>
      <c r="H13" s="159" t="s">
        <v>36</v>
      </c>
      <c r="I13" s="33"/>
      <c r="J13" s="33"/>
      <c r="K13" s="192"/>
      <c r="L13" s="33"/>
      <c r="M13" s="192"/>
      <c r="N13" s="191"/>
      <c r="O13" s="191"/>
      <c r="P13" s="208"/>
      <c r="Q13" s="33"/>
    </row>
    <row r="14" spans="1:27" ht="12.75">
      <c r="A14" s="273"/>
      <c r="B14" s="33" t="s">
        <v>522</v>
      </c>
      <c r="C14" s="33"/>
      <c r="D14" s="33"/>
      <c r="E14" s="33"/>
      <c r="F14" s="33"/>
      <c r="G14" s="33"/>
      <c r="H14" s="159" t="s">
        <v>37</v>
      </c>
      <c r="I14" s="33"/>
      <c r="J14" s="33"/>
      <c r="K14" s="192"/>
      <c r="L14" s="33"/>
      <c r="M14" s="192"/>
      <c r="N14" s="191"/>
      <c r="O14" s="191"/>
      <c r="P14" s="208"/>
      <c r="Q14" s="33"/>
    </row>
    <row r="15" spans="1:27" ht="12.75">
      <c r="A15" s="274"/>
      <c r="B15" s="33" t="s">
        <v>522</v>
      </c>
      <c r="C15" s="33"/>
      <c r="D15" s="33"/>
      <c r="E15" s="33"/>
      <c r="F15" s="33"/>
      <c r="G15" s="33"/>
      <c r="H15" s="159" t="s">
        <v>38</v>
      </c>
      <c r="I15" s="33"/>
      <c r="J15" s="33"/>
      <c r="K15" s="192"/>
      <c r="L15" s="33"/>
      <c r="M15" s="192"/>
      <c r="N15" s="191"/>
      <c r="O15" s="191"/>
      <c r="P15" s="208"/>
      <c r="Q15" s="33"/>
    </row>
    <row r="16" spans="1:27" ht="12.75">
      <c r="A16" s="272">
        <v>45445</v>
      </c>
      <c r="B16" s="33" t="s">
        <v>2096</v>
      </c>
      <c r="C16" s="33"/>
      <c r="D16" s="33"/>
      <c r="E16" s="33"/>
      <c r="F16" s="33"/>
      <c r="G16" s="33"/>
      <c r="H16" s="155" t="s">
        <v>17</v>
      </c>
      <c r="I16" s="33"/>
      <c r="J16" s="33"/>
      <c r="K16" s="192"/>
      <c r="L16" s="33"/>
      <c r="M16" s="192"/>
      <c r="N16" s="191"/>
      <c r="O16" s="192"/>
      <c r="P16" s="208"/>
      <c r="Q16" s="33"/>
    </row>
    <row r="17" spans="1:27" ht="12.75">
      <c r="A17" s="273"/>
      <c r="B17" s="33" t="s">
        <v>2096</v>
      </c>
      <c r="C17" s="33"/>
      <c r="D17" s="33"/>
      <c r="E17" s="33"/>
      <c r="F17" s="33"/>
      <c r="G17" s="33"/>
      <c r="H17" s="33" t="s">
        <v>22</v>
      </c>
      <c r="I17" s="33"/>
      <c r="J17" s="33"/>
      <c r="K17" s="192"/>
      <c r="L17" s="33"/>
      <c r="M17" s="192"/>
      <c r="N17" s="191"/>
      <c r="O17" s="192"/>
      <c r="P17" s="208"/>
      <c r="Q17" s="33"/>
    </row>
    <row r="18" spans="1:27" ht="19.5" customHeight="1">
      <c r="A18" s="273"/>
      <c r="B18" s="33" t="s">
        <v>2096</v>
      </c>
      <c r="C18" s="33"/>
      <c r="D18" s="33"/>
      <c r="E18" s="33"/>
      <c r="F18" s="33"/>
      <c r="G18" s="33"/>
      <c r="H18" s="33" t="s">
        <v>24</v>
      </c>
      <c r="I18" s="33"/>
      <c r="J18" s="33"/>
      <c r="K18" s="192"/>
      <c r="L18" s="33"/>
      <c r="M18" s="192"/>
      <c r="N18" s="191"/>
      <c r="O18" s="192"/>
      <c r="P18" s="208"/>
      <c r="Q18" s="33"/>
    </row>
    <row r="19" spans="1:27" ht="12.75">
      <c r="A19" s="273"/>
      <c r="B19" s="33" t="s">
        <v>2096</v>
      </c>
      <c r="C19" s="33"/>
      <c r="D19" s="33"/>
      <c r="E19" s="33"/>
      <c r="F19" s="33"/>
      <c r="G19" s="33"/>
      <c r="H19" s="33" t="s">
        <v>25</v>
      </c>
      <c r="I19" s="33"/>
      <c r="J19" s="33"/>
      <c r="K19" s="192"/>
      <c r="L19" s="33"/>
      <c r="M19" s="192"/>
      <c r="N19" s="191"/>
      <c r="O19" s="195"/>
      <c r="P19" s="208"/>
      <c r="Q19" s="33"/>
    </row>
    <row r="20" spans="1:27" ht="12.75">
      <c r="A20" s="273"/>
      <c r="B20" s="33" t="s">
        <v>2096</v>
      </c>
      <c r="C20" s="33"/>
      <c r="D20" s="33"/>
      <c r="E20" s="33"/>
      <c r="F20" s="33"/>
      <c r="G20" s="33"/>
      <c r="H20" s="33" t="s">
        <v>26</v>
      </c>
      <c r="I20" s="33"/>
      <c r="J20" s="33"/>
      <c r="K20" s="192"/>
      <c r="L20" s="33"/>
      <c r="M20" s="192"/>
      <c r="N20" s="191"/>
      <c r="O20" s="195"/>
      <c r="P20" s="208"/>
      <c r="Q20" s="33"/>
    </row>
    <row r="21" spans="1:27" ht="12.75">
      <c r="A21" s="273"/>
      <c r="B21" s="33" t="s">
        <v>2096</v>
      </c>
      <c r="C21" s="33"/>
      <c r="D21" s="33"/>
      <c r="G21" s="33"/>
      <c r="H21" s="33" t="s">
        <v>27</v>
      </c>
      <c r="I21" s="33"/>
      <c r="J21" s="33"/>
      <c r="K21" s="192"/>
      <c r="L21" s="33"/>
      <c r="M21" s="192"/>
      <c r="N21" s="191"/>
      <c r="O21" s="195"/>
      <c r="P21" s="208"/>
      <c r="Q21" s="33"/>
    </row>
    <row r="22" spans="1:27" ht="12.75">
      <c r="A22" s="273"/>
      <c r="B22" s="33" t="s">
        <v>522</v>
      </c>
      <c r="C22" s="33"/>
      <c r="D22" s="33"/>
      <c r="E22" s="33"/>
      <c r="F22" s="33"/>
      <c r="G22" s="33"/>
      <c r="H22" s="33" t="s">
        <v>28</v>
      </c>
      <c r="I22" s="33"/>
      <c r="J22" s="33"/>
      <c r="K22" s="192"/>
      <c r="L22" s="33"/>
      <c r="M22" s="192"/>
      <c r="N22" s="191"/>
      <c r="O22" s="191"/>
      <c r="P22" s="208"/>
      <c r="Q22" s="33"/>
    </row>
    <row r="23" spans="1:27" ht="12.75">
      <c r="A23" s="273"/>
      <c r="B23" s="33" t="s">
        <v>522</v>
      </c>
      <c r="C23" s="33"/>
      <c r="D23" s="33"/>
      <c r="E23" s="33"/>
      <c r="F23" s="33"/>
      <c r="G23" s="33"/>
      <c r="H23" s="33" t="s">
        <v>29</v>
      </c>
      <c r="I23" s="33"/>
      <c r="J23" s="33"/>
      <c r="K23" s="192"/>
      <c r="L23" s="33"/>
      <c r="M23" s="192"/>
      <c r="N23" s="191"/>
      <c r="O23" s="191"/>
      <c r="P23" s="208"/>
      <c r="Q23" s="33"/>
    </row>
    <row r="24" spans="1:27" ht="12.75">
      <c r="A24" s="273"/>
      <c r="B24" s="33" t="s">
        <v>522</v>
      </c>
      <c r="C24" s="33"/>
      <c r="D24" s="33"/>
      <c r="E24" s="33"/>
      <c r="F24" s="33"/>
      <c r="G24" s="33"/>
      <c r="H24" s="33" t="s">
        <v>30</v>
      </c>
      <c r="I24" s="33"/>
      <c r="J24" s="33"/>
      <c r="K24" s="192"/>
      <c r="L24" s="33"/>
      <c r="M24" s="192"/>
      <c r="N24" s="191"/>
      <c r="O24" s="191"/>
      <c r="P24" s="208"/>
      <c r="Q24" s="33"/>
    </row>
    <row r="25" spans="1:27" ht="12.75">
      <c r="A25" s="273"/>
      <c r="B25" s="33" t="s">
        <v>522</v>
      </c>
      <c r="C25" s="33"/>
      <c r="D25" s="33"/>
      <c r="E25" s="33"/>
      <c r="F25" s="33"/>
      <c r="G25" s="33"/>
      <c r="H25" s="158" t="s">
        <v>34</v>
      </c>
      <c r="I25" s="33"/>
      <c r="J25" s="33"/>
      <c r="K25" s="192"/>
      <c r="L25" s="33"/>
      <c r="M25" s="192"/>
      <c r="N25" s="191"/>
      <c r="O25" s="191"/>
      <c r="P25" s="208"/>
      <c r="Q25" s="33"/>
    </row>
    <row r="26" spans="1:27" ht="12.75">
      <c r="A26" s="273"/>
      <c r="B26" s="209" t="s">
        <v>78</v>
      </c>
      <c r="C26" s="209" t="s">
        <v>41</v>
      </c>
      <c r="D26" s="209" t="s">
        <v>19</v>
      </c>
      <c r="E26" s="209"/>
      <c r="F26" s="209"/>
      <c r="G26" s="209" t="s">
        <v>2208</v>
      </c>
      <c r="H26" s="210" t="s">
        <v>35</v>
      </c>
      <c r="I26" s="209"/>
      <c r="J26" s="209"/>
      <c r="K26" s="209"/>
      <c r="L26" s="209"/>
      <c r="M26" s="209"/>
      <c r="N26" s="209"/>
      <c r="O26" s="209"/>
      <c r="P26" s="211"/>
      <c r="Q26" s="209"/>
      <c r="R26" s="212"/>
      <c r="S26" s="212"/>
      <c r="T26" s="212"/>
      <c r="U26" s="212"/>
      <c r="V26" s="212"/>
      <c r="W26" s="212"/>
      <c r="X26" s="212"/>
      <c r="Y26" s="212"/>
      <c r="Z26" s="212"/>
      <c r="AA26" s="212"/>
    </row>
    <row r="27" spans="1:27" ht="12.75">
      <c r="A27" s="273"/>
      <c r="B27" s="33" t="s">
        <v>78</v>
      </c>
      <c r="C27" s="33"/>
      <c r="D27" s="33"/>
      <c r="E27" s="33"/>
      <c r="F27" s="33"/>
      <c r="G27" s="33"/>
      <c r="H27" s="159" t="s">
        <v>36</v>
      </c>
      <c r="I27" s="33"/>
      <c r="J27" s="33"/>
      <c r="K27" s="192"/>
      <c r="L27" s="33"/>
      <c r="M27" s="192"/>
      <c r="N27" s="191"/>
      <c r="O27" s="195"/>
      <c r="P27" s="208"/>
      <c r="Q27" s="33"/>
    </row>
    <row r="28" spans="1:27" ht="12.75">
      <c r="A28" s="273"/>
      <c r="B28" s="33" t="s">
        <v>78</v>
      </c>
      <c r="C28" s="33"/>
      <c r="D28" s="33"/>
      <c r="E28" s="33"/>
      <c r="F28" s="33"/>
      <c r="G28" s="33"/>
      <c r="H28" s="159" t="s">
        <v>37</v>
      </c>
      <c r="I28" s="33"/>
      <c r="J28" s="33"/>
      <c r="K28" s="192"/>
      <c r="L28" s="33"/>
      <c r="M28" s="192"/>
      <c r="N28" s="191"/>
      <c r="O28" s="195"/>
      <c r="P28" s="208"/>
      <c r="Q28" s="33"/>
    </row>
    <row r="29" spans="1:27" ht="12.75">
      <c r="A29" s="274"/>
      <c r="B29" s="76" t="s">
        <v>78</v>
      </c>
      <c r="C29" s="76"/>
      <c r="D29" s="76"/>
      <c r="E29" s="33"/>
      <c r="F29" s="33"/>
      <c r="G29" s="33"/>
      <c r="H29" s="161" t="s">
        <v>38</v>
      </c>
      <c r="I29" s="33"/>
      <c r="J29" s="33"/>
      <c r="K29" s="192"/>
      <c r="L29" s="33"/>
      <c r="M29" s="192"/>
      <c r="N29" s="191"/>
      <c r="O29" s="195"/>
      <c r="P29" s="208"/>
      <c r="Q29" s="33"/>
    </row>
    <row r="30" spans="1:27" ht="14.25">
      <c r="A30" s="272">
        <v>45446</v>
      </c>
      <c r="B30" s="157" t="s">
        <v>2096</v>
      </c>
      <c r="C30" s="33"/>
      <c r="D30" s="33"/>
      <c r="E30" s="33"/>
      <c r="F30" s="33"/>
      <c r="G30" s="33"/>
      <c r="H30" s="155" t="s">
        <v>17</v>
      </c>
      <c r="I30" s="33"/>
      <c r="J30" s="33"/>
      <c r="K30" s="192"/>
      <c r="L30" s="33"/>
      <c r="M30" s="192"/>
      <c r="N30" s="184"/>
      <c r="O30" s="191"/>
      <c r="P30" s="208"/>
      <c r="Q30" s="33"/>
    </row>
    <row r="31" spans="1:27" ht="12.75">
      <c r="A31" s="273"/>
      <c r="B31" s="33" t="s">
        <v>2096</v>
      </c>
      <c r="C31" s="33"/>
      <c r="D31" s="33"/>
      <c r="E31" s="33"/>
      <c r="F31" s="33"/>
      <c r="G31" s="33"/>
      <c r="H31" s="33" t="s">
        <v>22</v>
      </c>
      <c r="I31" s="33"/>
      <c r="J31" s="33"/>
      <c r="K31" s="192"/>
      <c r="L31" s="33"/>
      <c r="M31" s="192"/>
      <c r="N31" s="191"/>
      <c r="O31" s="191"/>
      <c r="P31" s="208"/>
      <c r="Q31" s="33"/>
    </row>
    <row r="32" spans="1:27" ht="12.75">
      <c r="A32" s="273"/>
      <c r="B32" s="33" t="s">
        <v>2096</v>
      </c>
      <c r="C32" s="33"/>
      <c r="D32" s="33"/>
      <c r="E32" s="33"/>
      <c r="F32" s="33"/>
      <c r="G32" s="33"/>
      <c r="H32" s="33" t="s">
        <v>24</v>
      </c>
      <c r="I32" s="33"/>
      <c r="J32" s="33"/>
      <c r="K32" s="192"/>
      <c r="L32" s="33"/>
      <c r="M32" s="192"/>
      <c r="N32" s="191"/>
      <c r="O32" s="191"/>
      <c r="P32" s="208"/>
      <c r="Q32" s="33"/>
    </row>
    <row r="33" spans="1:17" ht="12.75">
      <c r="A33" s="273"/>
      <c r="B33" s="33" t="s">
        <v>2096</v>
      </c>
      <c r="C33" s="33"/>
      <c r="D33" s="33"/>
      <c r="E33" s="33"/>
      <c r="F33" s="33"/>
      <c r="G33" s="33"/>
      <c r="H33" s="33" t="s">
        <v>25</v>
      </c>
      <c r="I33" s="33"/>
      <c r="J33" s="33"/>
      <c r="K33" s="192"/>
      <c r="L33" s="33"/>
      <c r="M33" s="191"/>
      <c r="N33" s="191"/>
      <c r="O33" s="191"/>
      <c r="P33" s="208"/>
      <c r="Q33" s="33"/>
    </row>
    <row r="34" spans="1:17" ht="12.75">
      <c r="A34" s="273"/>
      <c r="B34" s="33" t="s">
        <v>2120</v>
      </c>
      <c r="C34" s="33"/>
      <c r="D34" s="33"/>
      <c r="E34" s="33"/>
      <c r="F34" s="33"/>
      <c r="G34" s="33"/>
      <c r="H34" s="33" t="s">
        <v>26</v>
      </c>
      <c r="I34" s="33"/>
      <c r="J34" s="33"/>
      <c r="K34" s="192"/>
      <c r="L34" s="33"/>
      <c r="M34" s="191"/>
      <c r="N34" s="191"/>
      <c r="O34" s="191"/>
      <c r="P34" s="208"/>
      <c r="Q34" s="33"/>
    </row>
    <row r="35" spans="1:17" ht="12.75">
      <c r="A35" s="273"/>
      <c r="B35" s="33" t="s">
        <v>2120</v>
      </c>
      <c r="C35" s="33"/>
      <c r="D35" s="33"/>
      <c r="E35" s="33"/>
      <c r="F35" s="33"/>
      <c r="G35" s="33"/>
      <c r="H35" s="33" t="s">
        <v>27</v>
      </c>
      <c r="I35" s="33"/>
      <c r="J35" s="33"/>
      <c r="K35" s="192"/>
      <c r="L35" s="33"/>
      <c r="M35" s="191"/>
      <c r="N35" s="191"/>
      <c r="O35" s="191"/>
      <c r="P35" s="208"/>
      <c r="Q35" s="33"/>
    </row>
    <row r="36" spans="1:17" ht="12.75">
      <c r="A36" s="273"/>
      <c r="B36" s="33" t="s">
        <v>2120</v>
      </c>
      <c r="C36" s="33"/>
      <c r="D36" s="33"/>
      <c r="E36" s="33"/>
      <c r="F36" s="33"/>
      <c r="G36" s="33"/>
      <c r="H36" s="33" t="s">
        <v>28</v>
      </c>
      <c r="I36" s="33"/>
      <c r="J36" s="33"/>
      <c r="K36" s="192"/>
      <c r="L36" s="33"/>
      <c r="M36" s="191"/>
      <c r="N36" s="191"/>
      <c r="O36" s="191"/>
      <c r="P36" s="208"/>
      <c r="Q36" s="33"/>
    </row>
    <row r="37" spans="1:17" ht="12.75">
      <c r="A37" s="273"/>
      <c r="B37" s="33" t="s">
        <v>522</v>
      </c>
      <c r="C37" s="33"/>
      <c r="D37" s="33"/>
      <c r="E37" s="33"/>
      <c r="F37" s="33"/>
      <c r="G37" s="33"/>
      <c r="H37" s="33" t="s">
        <v>29</v>
      </c>
      <c r="I37" s="33"/>
      <c r="J37" s="33"/>
      <c r="K37" s="192"/>
      <c r="L37" s="33"/>
      <c r="M37" s="192"/>
      <c r="N37" s="191"/>
      <c r="O37" s="191"/>
      <c r="P37" s="208"/>
      <c r="Q37" s="33"/>
    </row>
    <row r="38" spans="1:17" ht="12.75">
      <c r="A38" s="273"/>
      <c r="B38" s="33" t="s">
        <v>522</v>
      </c>
      <c r="C38" s="33"/>
      <c r="D38" s="33"/>
      <c r="E38" s="33"/>
      <c r="F38" s="33"/>
      <c r="G38" s="33"/>
      <c r="H38" s="33" t="s">
        <v>30</v>
      </c>
      <c r="I38" s="33"/>
      <c r="J38" s="33"/>
      <c r="K38" s="192"/>
      <c r="L38" s="33"/>
      <c r="M38" s="192"/>
      <c r="N38" s="191"/>
      <c r="O38" s="191"/>
      <c r="P38" s="208"/>
      <c r="Q38" s="33"/>
    </row>
    <row r="39" spans="1:17" ht="12.75">
      <c r="A39" s="273"/>
      <c r="B39" s="33" t="s">
        <v>522</v>
      </c>
      <c r="C39" s="33"/>
      <c r="D39" s="33"/>
      <c r="E39" s="33"/>
      <c r="F39" s="33"/>
      <c r="G39" s="33"/>
      <c r="H39" s="158" t="s">
        <v>34</v>
      </c>
      <c r="I39" s="33"/>
      <c r="J39" s="33"/>
      <c r="K39" s="192"/>
      <c r="L39" s="33"/>
      <c r="M39" s="192"/>
      <c r="N39" s="191"/>
      <c r="O39" s="191"/>
      <c r="P39" s="207"/>
      <c r="Q39" s="33"/>
    </row>
    <row r="40" spans="1:17" ht="12.75">
      <c r="A40" s="273"/>
      <c r="B40" s="33" t="s">
        <v>78</v>
      </c>
      <c r="C40" s="33"/>
      <c r="D40" s="33"/>
      <c r="E40" s="33"/>
      <c r="F40" s="33"/>
      <c r="G40" s="33"/>
      <c r="H40" s="159" t="s">
        <v>35</v>
      </c>
      <c r="I40" s="33"/>
      <c r="J40" s="33"/>
      <c r="K40" s="192"/>
      <c r="L40" s="33"/>
      <c r="M40" s="192"/>
      <c r="N40" s="191"/>
      <c r="O40" s="191"/>
      <c r="P40" s="208"/>
      <c r="Q40" s="33"/>
    </row>
    <row r="41" spans="1:17" ht="12.75">
      <c r="A41" s="273"/>
      <c r="B41" s="33" t="s">
        <v>78</v>
      </c>
      <c r="C41" s="33"/>
      <c r="D41" s="33"/>
      <c r="E41" s="33"/>
      <c r="F41" s="33"/>
      <c r="G41" s="33"/>
      <c r="H41" s="159" t="s">
        <v>36</v>
      </c>
      <c r="I41" s="33"/>
      <c r="J41" s="33"/>
      <c r="K41" s="192"/>
      <c r="L41" s="33"/>
      <c r="M41" s="192"/>
      <c r="N41" s="191"/>
      <c r="O41" s="191"/>
      <c r="P41" s="208"/>
      <c r="Q41" s="33"/>
    </row>
    <row r="42" spans="1:17" ht="12.75">
      <c r="A42" s="273"/>
      <c r="B42" s="33" t="s">
        <v>78</v>
      </c>
      <c r="C42" s="33"/>
      <c r="D42" s="33"/>
      <c r="E42" s="33"/>
      <c r="F42" s="33"/>
      <c r="G42" s="33"/>
      <c r="H42" s="159" t="s">
        <v>37</v>
      </c>
      <c r="I42" s="33"/>
      <c r="J42" s="33"/>
      <c r="K42" s="192"/>
      <c r="L42" s="33"/>
      <c r="M42" s="192"/>
      <c r="N42" s="191"/>
      <c r="O42" s="191"/>
      <c r="P42" s="208"/>
      <c r="Q42" s="33"/>
    </row>
    <row r="43" spans="1:17" ht="12.75">
      <c r="A43" s="274"/>
      <c r="B43" s="33" t="s">
        <v>78</v>
      </c>
      <c r="C43" s="33"/>
      <c r="D43" s="33"/>
      <c r="E43" s="33"/>
      <c r="F43" s="33"/>
      <c r="G43" s="33"/>
      <c r="H43" s="159" t="s">
        <v>38</v>
      </c>
      <c r="I43" s="33"/>
      <c r="J43" s="33"/>
      <c r="K43" s="192"/>
      <c r="L43" s="33"/>
      <c r="M43" s="192"/>
      <c r="N43" s="191"/>
      <c r="O43" s="191"/>
      <c r="P43" s="208"/>
      <c r="Q43" s="33"/>
    </row>
    <row r="44" spans="1:17" ht="14.25">
      <c r="A44" s="272">
        <v>45447</v>
      </c>
      <c r="B44" s="157" t="s">
        <v>2096</v>
      </c>
      <c r="C44" s="33"/>
      <c r="D44" s="33"/>
      <c r="E44" s="33"/>
      <c r="F44" s="33"/>
      <c r="G44" s="33"/>
      <c r="H44" s="155" t="s">
        <v>17</v>
      </c>
      <c r="I44" s="33"/>
      <c r="J44" s="33"/>
      <c r="K44" s="192"/>
      <c r="L44" s="33"/>
      <c r="M44" s="192"/>
      <c r="N44" s="191"/>
      <c r="O44" s="191"/>
      <c r="P44" s="208"/>
      <c r="Q44" s="33"/>
    </row>
    <row r="45" spans="1:17" ht="14.25">
      <c r="A45" s="273"/>
      <c r="B45" s="157" t="s">
        <v>2096</v>
      </c>
      <c r="C45" s="157"/>
      <c r="D45" s="157"/>
      <c r="E45" s="157"/>
      <c r="F45" s="157"/>
      <c r="G45" s="157"/>
      <c r="H45" s="33" t="s">
        <v>22</v>
      </c>
      <c r="I45" s="33"/>
      <c r="J45" s="33"/>
      <c r="K45" s="192"/>
      <c r="L45" s="33"/>
      <c r="M45" s="192"/>
      <c r="N45" s="191"/>
      <c r="O45" s="191"/>
      <c r="P45" s="208"/>
      <c r="Q45" s="33"/>
    </row>
    <row r="46" spans="1:17" ht="14.25">
      <c r="A46" s="273"/>
      <c r="B46" s="157" t="s">
        <v>2096</v>
      </c>
      <c r="C46" s="33"/>
      <c r="D46" s="33"/>
      <c r="E46" s="33"/>
      <c r="F46" s="33"/>
      <c r="G46" s="33"/>
      <c r="H46" s="33" t="s">
        <v>24</v>
      </c>
      <c r="I46" s="33"/>
      <c r="J46" s="33"/>
      <c r="K46" s="192"/>
      <c r="L46" s="33"/>
      <c r="M46" s="192"/>
      <c r="N46" s="191"/>
      <c r="O46" s="191"/>
      <c r="P46" s="208"/>
      <c r="Q46" s="33"/>
    </row>
    <row r="47" spans="1:17" ht="14.25">
      <c r="A47" s="273"/>
      <c r="B47" s="157" t="s">
        <v>2096</v>
      </c>
      <c r="C47" s="33"/>
      <c r="D47" s="33"/>
      <c r="E47" s="33"/>
      <c r="F47" s="33"/>
      <c r="G47" s="33"/>
      <c r="H47" s="33" t="s">
        <v>25</v>
      </c>
      <c r="I47" s="33"/>
      <c r="J47" s="33"/>
      <c r="K47" s="192"/>
      <c r="L47" s="33"/>
      <c r="M47" s="192"/>
      <c r="N47" s="191"/>
      <c r="O47" s="191"/>
      <c r="P47" s="207"/>
      <c r="Q47" s="33"/>
    </row>
    <row r="48" spans="1:17" ht="12.75">
      <c r="A48" s="273"/>
      <c r="B48" s="33" t="s">
        <v>1774</v>
      </c>
      <c r="C48" s="33"/>
      <c r="D48" s="33"/>
      <c r="E48" s="33"/>
      <c r="F48" s="33"/>
      <c r="G48" s="33"/>
      <c r="H48" s="33" t="s">
        <v>26</v>
      </c>
      <c r="I48" s="33"/>
      <c r="J48" s="33"/>
      <c r="K48" s="192"/>
      <c r="L48" s="33"/>
      <c r="M48" s="192"/>
      <c r="N48" s="191"/>
      <c r="O48" s="191"/>
      <c r="P48" s="208"/>
      <c r="Q48" s="33"/>
    </row>
    <row r="49" spans="1:17" ht="16.5" customHeight="1">
      <c r="A49" s="273"/>
      <c r="B49" s="33" t="s">
        <v>1774</v>
      </c>
      <c r="C49" s="33"/>
      <c r="D49" s="157"/>
      <c r="E49" s="135"/>
      <c r="F49" s="129"/>
      <c r="G49" s="33"/>
      <c r="H49" s="33" t="s">
        <v>27</v>
      </c>
      <c r="I49" s="33"/>
      <c r="J49" s="33"/>
      <c r="K49" s="192"/>
      <c r="L49" s="33"/>
      <c r="M49" s="192"/>
      <c r="N49" s="191"/>
      <c r="O49" s="191"/>
      <c r="P49" s="208"/>
      <c r="Q49" s="33"/>
    </row>
    <row r="50" spans="1:17" ht="12.75">
      <c r="A50" s="273"/>
      <c r="B50" s="33" t="s">
        <v>1774</v>
      </c>
      <c r="C50" s="33"/>
      <c r="D50" s="33"/>
      <c r="E50" s="33"/>
      <c r="F50" s="33"/>
      <c r="G50" s="33"/>
      <c r="H50" s="33" t="s">
        <v>28</v>
      </c>
      <c r="I50" s="33"/>
      <c r="J50" s="33"/>
      <c r="K50" s="192"/>
      <c r="L50" s="33"/>
      <c r="M50" s="192"/>
      <c r="N50" s="191"/>
      <c r="O50" s="192"/>
      <c r="P50" s="208"/>
      <c r="Q50" s="33"/>
    </row>
    <row r="51" spans="1:17" ht="12.75">
      <c r="A51" s="273"/>
      <c r="B51" s="33" t="s">
        <v>522</v>
      </c>
      <c r="C51" s="33"/>
      <c r="D51" s="33"/>
      <c r="E51" s="33"/>
      <c r="F51" s="33"/>
      <c r="G51" s="33"/>
      <c r="H51" s="33" t="s">
        <v>29</v>
      </c>
      <c r="I51" s="33"/>
      <c r="J51" s="33"/>
      <c r="K51" s="192"/>
      <c r="L51" s="33"/>
      <c r="M51" s="192"/>
      <c r="N51" s="191"/>
      <c r="O51" s="191"/>
      <c r="P51" s="208"/>
      <c r="Q51" s="33"/>
    </row>
    <row r="52" spans="1:17" ht="12.75">
      <c r="A52" s="273"/>
      <c r="B52" s="33" t="s">
        <v>522</v>
      </c>
      <c r="C52" s="33"/>
      <c r="D52" s="33"/>
      <c r="E52" s="33"/>
      <c r="F52" s="33"/>
      <c r="G52" s="33"/>
      <c r="H52" s="33" t="s">
        <v>30</v>
      </c>
      <c r="I52" s="33"/>
      <c r="J52" s="33"/>
      <c r="K52" s="192"/>
      <c r="L52" s="33"/>
      <c r="M52" s="192"/>
      <c r="N52" s="191"/>
      <c r="O52" s="191"/>
      <c r="P52" s="208"/>
      <c r="Q52" s="33"/>
    </row>
    <row r="53" spans="1:17" ht="12.75">
      <c r="A53" s="273"/>
      <c r="B53" s="33" t="s">
        <v>522</v>
      </c>
      <c r="C53" s="33"/>
      <c r="D53" s="33"/>
      <c r="E53" s="33"/>
      <c r="F53" s="33"/>
      <c r="G53" s="33"/>
      <c r="H53" s="158" t="s">
        <v>34</v>
      </c>
      <c r="I53" s="33"/>
      <c r="J53" s="33"/>
      <c r="K53" s="192"/>
      <c r="L53" s="33"/>
      <c r="M53" s="192"/>
      <c r="N53" s="192"/>
      <c r="O53" s="191"/>
      <c r="P53" s="208"/>
      <c r="Q53" s="33"/>
    </row>
    <row r="54" spans="1:17" ht="12.75">
      <c r="A54" s="273"/>
      <c r="B54" s="33" t="s">
        <v>522</v>
      </c>
      <c r="C54" s="33"/>
      <c r="D54" s="33"/>
      <c r="E54" s="33"/>
      <c r="F54" s="33"/>
      <c r="G54" s="33"/>
      <c r="H54" s="159" t="s">
        <v>35</v>
      </c>
      <c r="I54" s="33"/>
      <c r="J54" s="33"/>
      <c r="K54" s="192"/>
      <c r="L54" s="33"/>
      <c r="M54" s="192"/>
      <c r="N54" s="192"/>
      <c r="O54" s="191"/>
      <c r="P54" s="207"/>
      <c r="Q54" s="33"/>
    </row>
    <row r="55" spans="1:17" ht="12.75">
      <c r="A55" s="273"/>
      <c r="B55" s="33" t="s">
        <v>78</v>
      </c>
      <c r="C55" s="33"/>
      <c r="D55" s="33"/>
      <c r="E55" s="33"/>
      <c r="F55" s="33"/>
      <c r="G55" s="33"/>
      <c r="H55" s="159" t="s">
        <v>36</v>
      </c>
      <c r="I55" s="33"/>
      <c r="J55" s="33"/>
      <c r="K55" s="192"/>
      <c r="L55" s="33"/>
      <c r="M55" s="192"/>
      <c r="N55" s="191"/>
      <c r="O55" s="191"/>
      <c r="P55" s="208"/>
      <c r="Q55" s="33"/>
    </row>
    <row r="56" spans="1:17" ht="12.75">
      <c r="A56" s="273"/>
      <c r="B56" s="33" t="s">
        <v>78</v>
      </c>
      <c r="C56" s="33"/>
      <c r="D56" s="33"/>
      <c r="E56" s="33"/>
      <c r="F56" s="33"/>
      <c r="G56" s="33"/>
      <c r="H56" s="159" t="s">
        <v>37</v>
      </c>
      <c r="I56" s="33"/>
      <c r="J56" s="33"/>
      <c r="K56" s="192"/>
      <c r="L56" s="33"/>
      <c r="M56" s="192"/>
      <c r="N56" s="191"/>
      <c r="O56" s="191"/>
      <c r="P56" s="208"/>
      <c r="Q56" s="33"/>
    </row>
    <row r="57" spans="1:17" ht="12.75">
      <c r="A57" s="274"/>
      <c r="B57" s="33" t="s">
        <v>78</v>
      </c>
      <c r="C57" s="33"/>
      <c r="D57" s="33"/>
      <c r="E57" s="33"/>
      <c r="F57" s="33"/>
      <c r="G57" s="33"/>
      <c r="H57" s="159" t="s">
        <v>38</v>
      </c>
      <c r="I57" s="33"/>
      <c r="J57" s="33"/>
      <c r="K57" s="192"/>
      <c r="L57" s="33"/>
      <c r="M57" s="192"/>
      <c r="N57" s="191"/>
      <c r="O57" s="191"/>
      <c r="P57" s="208"/>
      <c r="Q57" s="33"/>
    </row>
    <row r="58" spans="1:17" ht="12.75">
      <c r="A58" s="272">
        <v>45448</v>
      </c>
      <c r="B58" s="33" t="s">
        <v>2096</v>
      </c>
      <c r="C58" s="33"/>
      <c r="D58" s="33"/>
      <c r="E58" s="33"/>
      <c r="F58" s="33"/>
      <c r="G58" s="33"/>
      <c r="H58" s="164" t="s">
        <v>17</v>
      </c>
      <c r="I58" s="33"/>
      <c r="J58" s="33"/>
      <c r="K58" s="192"/>
      <c r="L58" s="33"/>
      <c r="M58" s="192"/>
      <c r="N58" s="195"/>
      <c r="O58" s="191"/>
      <c r="P58" s="191"/>
      <c r="Q58" s="33"/>
    </row>
    <row r="59" spans="1:17" ht="12.75">
      <c r="A59" s="273"/>
      <c r="B59" s="33" t="s">
        <v>2096</v>
      </c>
      <c r="C59" s="33"/>
      <c r="D59" s="33"/>
      <c r="E59" s="33"/>
      <c r="F59" s="33"/>
      <c r="G59" s="33"/>
      <c r="H59" s="156" t="s">
        <v>22</v>
      </c>
      <c r="I59" s="33"/>
      <c r="J59" s="33"/>
      <c r="K59" s="192"/>
      <c r="L59" s="33"/>
      <c r="M59" s="192"/>
      <c r="N59" s="195"/>
      <c r="O59" s="191"/>
      <c r="P59" s="191"/>
      <c r="Q59" s="33"/>
    </row>
    <row r="60" spans="1:17" ht="14.25">
      <c r="A60" s="273"/>
      <c r="B60" s="33" t="s">
        <v>2096</v>
      </c>
      <c r="C60" s="33"/>
      <c r="D60" s="157"/>
      <c r="E60" s="135"/>
      <c r="F60" s="129"/>
      <c r="G60" s="33"/>
      <c r="H60" s="156" t="s">
        <v>24</v>
      </c>
      <c r="I60" s="33"/>
      <c r="J60" s="33"/>
      <c r="K60" s="192"/>
      <c r="L60" s="33"/>
      <c r="M60" s="192"/>
      <c r="N60" s="195"/>
      <c r="O60" s="191"/>
      <c r="P60" s="191"/>
      <c r="Q60" s="33"/>
    </row>
    <row r="61" spans="1:17" ht="12.75">
      <c r="A61" s="273"/>
      <c r="B61" s="33" t="s">
        <v>2096</v>
      </c>
      <c r="C61" s="33"/>
      <c r="D61" s="33"/>
      <c r="E61" s="33"/>
      <c r="F61" s="33"/>
      <c r="G61" s="33"/>
      <c r="H61" s="156" t="s">
        <v>25</v>
      </c>
      <c r="I61" s="33"/>
      <c r="J61" s="33"/>
      <c r="K61" s="192"/>
      <c r="L61" s="33"/>
      <c r="M61" s="192"/>
      <c r="N61" s="192"/>
      <c r="O61" s="191"/>
      <c r="P61" s="191"/>
      <c r="Q61" s="33"/>
    </row>
    <row r="62" spans="1:17" ht="12.75">
      <c r="A62" s="273"/>
      <c r="B62" s="33" t="s">
        <v>522</v>
      </c>
      <c r="C62" s="33"/>
      <c r="D62" s="33"/>
      <c r="E62" s="33"/>
      <c r="F62" s="33"/>
      <c r="G62" s="33"/>
      <c r="H62" s="156" t="s">
        <v>26</v>
      </c>
      <c r="I62" s="33"/>
      <c r="J62" s="33"/>
      <c r="K62" s="192"/>
      <c r="L62" s="33"/>
      <c r="M62" s="192"/>
      <c r="N62" s="192"/>
      <c r="O62" s="191"/>
      <c r="P62" s="191"/>
      <c r="Q62" s="33"/>
    </row>
    <row r="63" spans="1:17" ht="12.75">
      <c r="A63" s="273"/>
      <c r="B63" s="33" t="s">
        <v>522</v>
      </c>
      <c r="C63" s="33"/>
      <c r="D63" s="33"/>
      <c r="E63" s="33"/>
      <c r="F63" s="33"/>
      <c r="G63" s="33"/>
      <c r="H63" s="156" t="s">
        <v>27</v>
      </c>
      <c r="I63" s="33"/>
      <c r="J63" s="33"/>
      <c r="K63" s="192"/>
      <c r="L63" s="33"/>
      <c r="M63" s="192"/>
      <c r="N63" s="191"/>
      <c r="O63" s="191"/>
      <c r="P63" s="191"/>
      <c r="Q63" s="33"/>
    </row>
    <row r="64" spans="1:17" ht="12.75">
      <c r="A64" s="273"/>
      <c r="B64" s="33" t="s">
        <v>522</v>
      </c>
      <c r="C64" s="33"/>
      <c r="D64" s="33"/>
      <c r="E64" s="33"/>
      <c r="F64" s="33"/>
      <c r="G64" s="33"/>
      <c r="H64" s="156" t="s">
        <v>28</v>
      </c>
      <c r="I64" s="33"/>
      <c r="J64" s="33"/>
      <c r="K64" s="192"/>
      <c r="L64" s="33"/>
      <c r="M64" s="192"/>
      <c r="N64" s="191"/>
      <c r="O64" s="191"/>
      <c r="P64" s="191"/>
      <c r="Q64" s="33"/>
    </row>
    <row r="65" spans="1:27" ht="14.25">
      <c r="A65" s="273"/>
      <c r="B65" s="33" t="s">
        <v>522</v>
      </c>
      <c r="C65" s="33"/>
      <c r="D65" s="157"/>
      <c r="E65" s="165"/>
      <c r="F65" s="166"/>
      <c r="G65" s="33"/>
      <c r="H65" s="156" t="s">
        <v>29</v>
      </c>
      <c r="I65" s="33"/>
      <c r="J65" s="33"/>
      <c r="K65" s="192"/>
      <c r="L65" s="33"/>
      <c r="M65" s="192"/>
      <c r="N65" s="191"/>
      <c r="O65" s="191"/>
      <c r="P65" s="207"/>
      <c r="Q65" s="33"/>
    </row>
    <row r="66" spans="1:27" ht="12.75">
      <c r="A66" s="273"/>
      <c r="B66" s="33" t="s">
        <v>522</v>
      </c>
      <c r="C66" s="33"/>
      <c r="D66" s="33"/>
      <c r="E66" s="33"/>
      <c r="F66" s="33"/>
      <c r="G66" s="33"/>
      <c r="H66" s="156" t="s">
        <v>30</v>
      </c>
      <c r="I66" s="33"/>
      <c r="J66" s="33"/>
      <c r="K66" s="192"/>
      <c r="L66" s="33"/>
      <c r="M66" s="192"/>
      <c r="N66" s="191"/>
      <c r="O66" s="191"/>
      <c r="P66" s="208"/>
      <c r="Q66" s="33"/>
    </row>
    <row r="67" spans="1:27" ht="12.75">
      <c r="A67" s="273"/>
      <c r="B67" s="33" t="s">
        <v>522</v>
      </c>
      <c r="C67" s="33"/>
      <c r="D67" s="33"/>
      <c r="E67" s="33"/>
      <c r="F67" s="33"/>
      <c r="G67" s="33"/>
      <c r="H67" s="167" t="s">
        <v>34</v>
      </c>
      <c r="I67" s="33"/>
      <c r="J67" s="33"/>
      <c r="K67" s="192"/>
      <c r="L67" s="33"/>
      <c r="M67" s="192"/>
      <c r="N67" s="191"/>
      <c r="O67" s="191"/>
      <c r="P67" s="208"/>
      <c r="Q67" s="33"/>
    </row>
    <row r="68" spans="1:27" ht="12.75">
      <c r="A68" s="273"/>
      <c r="B68" s="33" t="s">
        <v>78</v>
      </c>
      <c r="C68" s="33"/>
      <c r="D68" s="33"/>
      <c r="E68" s="33"/>
      <c r="F68" s="33"/>
      <c r="G68" s="33"/>
      <c r="H68" s="167" t="s">
        <v>35</v>
      </c>
      <c r="I68" s="33"/>
      <c r="J68" s="33"/>
      <c r="K68" s="192"/>
      <c r="L68" s="33"/>
      <c r="M68" s="192"/>
      <c r="N68" s="191"/>
      <c r="O68" s="191"/>
      <c r="P68" s="208"/>
      <c r="Q68" s="33"/>
    </row>
    <row r="69" spans="1:27" ht="12.75">
      <c r="A69" s="273"/>
      <c r="B69" s="33" t="s">
        <v>78</v>
      </c>
      <c r="C69" s="33"/>
      <c r="D69" s="33"/>
      <c r="E69" s="33"/>
      <c r="F69" s="33"/>
      <c r="G69" s="33"/>
      <c r="H69" s="167" t="s">
        <v>36</v>
      </c>
      <c r="I69" s="33"/>
      <c r="J69" s="33"/>
      <c r="K69" s="192"/>
      <c r="L69" s="33"/>
      <c r="M69" s="192"/>
      <c r="N69" s="191"/>
      <c r="O69" s="191"/>
      <c r="P69" s="208"/>
      <c r="Q69" s="33"/>
    </row>
    <row r="70" spans="1:27" ht="12.75">
      <c r="A70" s="273"/>
      <c r="B70" s="33" t="s">
        <v>78</v>
      </c>
      <c r="C70" s="33"/>
      <c r="D70" s="33"/>
      <c r="E70" s="33"/>
      <c r="F70" s="33"/>
      <c r="G70" s="33"/>
      <c r="H70" s="167" t="s">
        <v>37</v>
      </c>
      <c r="I70" s="33"/>
      <c r="J70" s="33"/>
      <c r="K70" s="192"/>
      <c r="L70" s="33"/>
      <c r="M70" s="192"/>
      <c r="N70" s="191"/>
      <c r="O70" s="191"/>
      <c r="P70" s="208"/>
      <c r="Q70" s="33"/>
    </row>
    <row r="71" spans="1:27" ht="12.75">
      <c r="A71" s="274"/>
      <c r="B71" s="33" t="s">
        <v>78</v>
      </c>
      <c r="C71" s="33"/>
      <c r="D71" s="33"/>
      <c r="E71" s="33"/>
      <c r="F71" s="33"/>
      <c r="G71" s="33"/>
      <c r="H71" s="156" t="s">
        <v>38</v>
      </c>
      <c r="I71" s="33"/>
      <c r="J71" s="33"/>
      <c r="K71" s="192"/>
      <c r="L71" s="33"/>
      <c r="M71" s="192"/>
      <c r="N71" s="191"/>
      <c r="O71" s="191"/>
      <c r="P71" s="208"/>
      <c r="Q71" s="33"/>
    </row>
    <row r="72" spans="1:27" ht="12.75">
      <c r="A72" s="272">
        <v>45449</v>
      </c>
      <c r="B72" s="33" t="s">
        <v>78</v>
      </c>
      <c r="C72" s="33"/>
      <c r="D72" s="33"/>
      <c r="E72" s="33"/>
      <c r="F72" s="33"/>
      <c r="G72" s="33"/>
      <c r="H72" s="164" t="s">
        <v>17</v>
      </c>
      <c r="I72" s="33"/>
      <c r="J72" s="33"/>
      <c r="K72" s="192"/>
      <c r="L72" s="33"/>
      <c r="M72" s="192"/>
      <c r="N72" s="191"/>
      <c r="O72" s="202"/>
      <c r="P72" s="192"/>
      <c r="Q72" s="33"/>
    </row>
    <row r="73" spans="1:27" ht="12.75">
      <c r="A73" s="273"/>
      <c r="B73" s="33" t="s">
        <v>78</v>
      </c>
      <c r="C73" s="33"/>
      <c r="D73" s="33"/>
      <c r="E73" s="33"/>
      <c r="F73" s="33"/>
      <c r="G73" s="33"/>
      <c r="H73" s="156" t="s">
        <v>22</v>
      </c>
      <c r="I73" s="33"/>
      <c r="J73" s="33"/>
      <c r="K73" s="192"/>
      <c r="L73" s="33"/>
      <c r="M73" s="192"/>
      <c r="N73" s="191"/>
      <c r="O73" s="202"/>
      <c r="P73" s="192"/>
      <c r="Q73" s="33"/>
    </row>
    <row r="74" spans="1:27" ht="12.75">
      <c r="A74" s="273"/>
      <c r="B74" s="209" t="s">
        <v>78</v>
      </c>
      <c r="C74" s="209" t="s">
        <v>102</v>
      </c>
      <c r="D74" s="209" t="s">
        <v>19</v>
      </c>
      <c r="E74" s="209"/>
      <c r="F74" s="213" t="s">
        <v>2209</v>
      </c>
      <c r="G74" s="213" t="s">
        <v>2210</v>
      </c>
      <c r="H74" s="211" t="s">
        <v>24</v>
      </c>
      <c r="I74" s="209"/>
      <c r="J74" s="209"/>
      <c r="K74" s="209"/>
      <c r="L74" s="209"/>
      <c r="M74" s="209"/>
      <c r="N74" s="209"/>
      <c r="O74" s="214"/>
      <c r="P74" s="209"/>
      <c r="Q74" s="209"/>
      <c r="R74" s="212"/>
      <c r="S74" s="212"/>
      <c r="T74" s="212"/>
      <c r="U74" s="212"/>
      <c r="V74" s="212"/>
      <c r="W74" s="212"/>
      <c r="X74" s="212"/>
      <c r="Y74" s="212"/>
      <c r="Z74" s="212"/>
      <c r="AA74" s="212"/>
    </row>
    <row r="75" spans="1:27" ht="12.75">
      <c r="A75" s="273"/>
      <c r="B75" s="33" t="s">
        <v>78</v>
      </c>
      <c r="C75" s="33"/>
      <c r="D75" s="33"/>
      <c r="E75" s="33"/>
      <c r="F75" s="33"/>
      <c r="G75" s="33"/>
      <c r="H75" s="156" t="s">
        <v>25</v>
      </c>
      <c r="I75" s="33"/>
      <c r="J75" s="33"/>
      <c r="K75" s="192"/>
      <c r="L75" s="33"/>
      <c r="M75" s="192"/>
      <c r="N75" s="191"/>
      <c r="O75" s="202"/>
      <c r="P75" s="192"/>
      <c r="Q75" s="33"/>
    </row>
    <row r="76" spans="1:27" ht="12.75">
      <c r="A76" s="273"/>
      <c r="B76" s="33" t="s">
        <v>78</v>
      </c>
      <c r="C76" s="33"/>
      <c r="D76" s="33"/>
      <c r="E76" s="33"/>
      <c r="F76" s="33"/>
      <c r="G76" s="33"/>
      <c r="H76" s="156" t="s">
        <v>26</v>
      </c>
      <c r="I76" s="33"/>
      <c r="J76" s="33"/>
      <c r="K76" s="192"/>
      <c r="L76" s="33"/>
      <c r="M76" s="192"/>
      <c r="N76" s="191"/>
      <c r="O76" s="192"/>
      <c r="P76" s="192"/>
      <c r="Q76" s="33"/>
    </row>
    <row r="77" spans="1:27" ht="12.75">
      <c r="A77" s="273"/>
      <c r="B77" s="33" t="s">
        <v>1774</v>
      </c>
      <c r="C77" s="33"/>
      <c r="D77" s="33"/>
      <c r="E77" s="33"/>
      <c r="F77" s="33"/>
      <c r="G77" s="33"/>
      <c r="H77" s="156" t="s">
        <v>27</v>
      </c>
      <c r="I77" s="33"/>
      <c r="J77" s="33"/>
      <c r="K77" s="192"/>
      <c r="L77" s="33"/>
      <c r="M77" s="192"/>
      <c r="N77" s="191"/>
      <c r="O77" s="192"/>
      <c r="P77" s="192"/>
      <c r="Q77" s="33"/>
    </row>
    <row r="78" spans="1:27" ht="12.75">
      <c r="A78" s="273"/>
      <c r="B78" s="33" t="s">
        <v>1774</v>
      </c>
      <c r="C78" s="33"/>
      <c r="D78" s="33"/>
      <c r="E78" s="33"/>
      <c r="F78" s="33"/>
      <c r="G78" s="33"/>
      <c r="H78" s="156" t="s">
        <v>28</v>
      </c>
      <c r="I78" s="33"/>
      <c r="J78" s="33"/>
      <c r="K78" s="192"/>
      <c r="L78" s="33"/>
      <c r="M78" s="192"/>
      <c r="N78" s="191"/>
      <c r="O78" s="192"/>
      <c r="P78" s="192"/>
      <c r="Q78" s="33"/>
    </row>
    <row r="79" spans="1:27" ht="12.75">
      <c r="A79" s="273"/>
      <c r="B79" s="33" t="s">
        <v>1774</v>
      </c>
      <c r="C79" s="33"/>
      <c r="D79" s="33"/>
      <c r="E79" s="33"/>
      <c r="F79" s="33"/>
      <c r="G79" s="33"/>
      <c r="H79" s="156" t="s">
        <v>29</v>
      </c>
      <c r="I79" s="33"/>
      <c r="J79" s="33"/>
      <c r="K79" s="192"/>
      <c r="L79" s="33"/>
      <c r="M79" s="192"/>
      <c r="N79" s="191"/>
      <c r="O79" s="191"/>
      <c r="P79" s="192"/>
      <c r="Q79" s="33"/>
    </row>
    <row r="80" spans="1:27" ht="12.75">
      <c r="A80" s="273"/>
      <c r="B80" s="33" t="s">
        <v>522</v>
      </c>
      <c r="C80" s="33"/>
      <c r="D80" s="33"/>
      <c r="E80" s="33"/>
      <c r="F80" s="33"/>
      <c r="G80" s="33"/>
      <c r="H80" s="156" t="s">
        <v>30</v>
      </c>
      <c r="I80" s="33"/>
      <c r="J80" s="33"/>
      <c r="K80" s="192"/>
      <c r="L80" s="33"/>
      <c r="M80" s="192"/>
      <c r="N80" s="191"/>
      <c r="O80" s="191"/>
      <c r="P80" s="192"/>
      <c r="Q80" s="33"/>
    </row>
    <row r="81" spans="1:27" ht="14.25">
      <c r="A81" s="273"/>
      <c r="B81" s="33" t="s">
        <v>522</v>
      </c>
      <c r="C81" s="33"/>
      <c r="D81" s="157"/>
      <c r="E81" s="33"/>
      <c r="F81" s="33"/>
      <c r="G81" s="33"/>
      <c r="H81" s="167" t="s">
        <v>34</v>
      </c>
      <c r="I81" s="33"/>
      <c r="J81" s="33"/>
      <c r="K81" s="192"/>
      <c r="L81" s="33"/>
      <c r="M81" s="192"/>
      <c r="N81" s="191"/>
      <c r="O81" s="191"/>
      <c r="P81" s="192"/>
      <c r="Q81" s="33"/>
    </row>
    <row r="82" spans="1:27" ht="12.75">
      <c r="A82" s="273"/>
      <c r="B82" s="33" t="s">
        <v>522</v>
      </c>
      <c r="C82" s="33"/>
      <c r="D82" s="33"/>
      <c r="E82" s="33"/>
      <c r="F82" s="33"/>
      <c r="G82" s="33"/>
      <c r="H82" s="167" t="s">
        <v>35</v>
      </c>
      <c r="I82" s="33"/>
      <c r="J82" s="33"/>
      <c r="K82" s="192"/>
      <c r="L82" s="33"/>
      <c r="M82" s="192"/>
      <c r="N82" s="191"/>
      <c r="O82" s="191"/>
      <c r="P82" s="192"/>
      <c r="Q82" s="33"/>
    </row>
    <row r="83" spans="1:27" ht="12.75">
      <c r="A83" s="273"/>
      <c r="B83" s="33" t="s">
        <v>78</v>
      </c>
      <c r="C83" s="33"/>
      <c r="D83" s="33"/>
      <c r="E83" s="33"/>
      <c r="F83" s="33"/>
      <c r="G83" s="33"/>
      <c r="H83" s="167" t="s">
        <v>36</v>
      </c>
      <c r="I83" s="33"/>
      <c r="J83" s="33"/>
      <c r="K83" s="192"/>
      <c r="L83" s="33"/>
      <c r="M83" s="192"/>
      <c r="N83" s="191"/>
      <c r="O83" s="191"/>
      <c r="P83" s="192"/>
      <c r="Q83" s="33"/>
    </row>
    <row r="84" spans="1:27" ht="14.25">
      <c r="A84" s="273"/>
      <c r="B84" s="33" t="s">
        <v>78</v>
      </c>
      <c r="C84" s="33"/>
      <c r="D84" s="33"/>
      <c r="E84" s="135"/>
      <c r="F84" s="33"/>
      <c r="G84" s="33"/>
      <c r="H84" s="167" t="s">
        <v>37</v>
      </c>
      <c r="I84" s="33"/>
      <c r="J84" s="33"/>
      <c r="K84" s="192"/>
      <c r="L84" s="33"/>
      <c r="M84" s="192"/>
      <c r="N84" s="191"/>
      <c r="O84" s="191"/>
      <c r="P84" s="192"/>
      <c r="Q84" s="33"/>
    </row>
    <row r="85" spans="1:27" ht="12.75">
      <c r="A85" s="274"/>
      <c r="B85" s="209" t="s">
        <v>78</v>
      </c>
      <c r="C85" s="209" t="s">
        <v>41</v>
      </c>
      <c r="D85" s="209" t="s">
        <v>19</v>
      </c>
      <c r="E85" s="209"/>
      <c r="F85" s="209"/>
      <c r="G85" s="209" t="s">
        <v>2211</v>
      </c>
      <c r="H85" s="211" t="s">
        <v>38</v>
      </c>
      <c r="I85" s="209"/>
      <c r="J85" s="209"/>
      <c r="K85" s="209"/>
      <c r="L85" s="209"/>
      <c r="M85" s="209"/>
      <c r="N85" s="209"/>
      <c r="O85" s="209"/>
      <c r="P85" s="209"/>
      <c r="Q85" s="209"/>
      <c r="R85" s="212"/>
      <c r="S85" s="212"/>
      <c r="T85" s="212"/>
      <c r="U85" s="212"/>
      <c r="V85" s="212"/>
      <c r="W85" s="212"/>
      <c r="X85" s="212"/>
      <c r="Y85" s="212"/>
      <c r="Z85" s="212"/>
      <c r="AA85" s="212"/>
    </row>
    <row r="86" spans="1:27" ht="12.75">
      <c r="A86" s="272">
        <v>45450</v>
      </c>
      <c r="B86" s="33" t="s">
        <v>2096</v>
      </c>
      <c r="C86" s="33"/>
      <c r="D86" s="33"/>
      <c r="E86" s="33"/>
      <c r="F86" s="33"/>
      <c r="G86" s="33"/>
      <c r="H86" s="164" t="s">
        <v>17</v>
      </c>
      <c r="I86" s="33"/>
      <c r="J86" s="33"/>
      <c r="K86" s="192"/>
      <c r="L86" s="33"/>
      <c r="M86" s="192"/>
      <c r="N86" s="191"/>
      <c r="O86" s="191"/>
      <c r="P86" s="191"/>
      <c r="Q86" s="33"/>
    </row>
    <row r="87" spans="1:27" ht="12.75">
      <c r="A87" s="273"/>
      <c r="B87" s="33" t="s">
        <v>2096</v>
      </c>
      <c r="C87" s="33"/>
      <c r="D87" s="33"/>
      <c r="E87" s="33"/>
      <c r="F87" s="33"/>
      <c r="G87" s="33"/>
      <c r="H87" s="156" t="s">
        <v>22</v>
      </c>
      <c r="I87" s="33"/>
      <c r="J87" s="33"/>
      <c r="K87" s="192"/>
      <c r="L87" s="33"/>
      <c r="M87" s="192"/>
      <c r="N87" s="191"/>
      <c r="O87" s="191"/>
      <c r="P87" s="191"/>
      <c r="Q87" s="33"/>
    </row>
    <row r="88" spans="1:27" ht="12.75">
      <c r="A88" s="273"/>
      <c r="B88" s="33" t="s">
        <v>2096</v>
      </c>
      <c r="C88" s="33"/>
      <c r="D88" s="33"/>
      <c r="E88" s="33"/>
      <c r="F88" s="33"/>
      <c r="G88" s="33"/>
      <c r="H88" s="156" t="s">
        <v>24</v>
      </c>
      <c r="I88" s="33"/>
      <c r="J88" s="33"/>
      <c r="K88" s="192"/>
      <c r="L88" s="33"/>
      <c r="M88" s="192"/>
      <c r="N88" s="191"/>
      <c r="O88" s="191"/>
      <c r="P88" s="191"/>
      <c r="Q88" s="33"/>
    </row>
    <row r="89" spans="1:27" ht="12.75">
      <c r="A89" s="273"/>
      <c r="B89" s="33" t="s">
        <v>2096</v>
      </c>
      <c r="C89" s="33"/>
      <c r="D89" s="33"/>
      <c r="E89" s="33"/>
      <c r="F89" s="33"/>
      <c r="G89" s="33"/>
      <c r="H89" s="156" t="s">
        <v>25</v>
      </c>
      <c r="I89" s="33"/>
      <c r="J89" s="33"/>
      <c r="K89" s="192"/>
      <c r="L89" s="33"/>
      <c r="M89" s="192"/>
      <c r="N89" s="191"/>
      <c r="O89" s="191"/>
      <c r="P89" s="191"/>
      <c r="Q89" s="33"/>
    </row>
    <row r="90" spans="1:27" ht="12.75">
      <c r="A90" s="273"/>
      <c r="B90" s="33" t="s">
        <v>2096</v>
      </c>
      <c r="C90" s="33"/>
      <c r="D90" s="33"/>
      <c r="E90" s="33"/>
      <c r="F90" s="33"/>
      <c r="G90" s="33"/>
      <c r="H90" s="156" t="s">
        <v>26</v>
      </c>
      <c r="I90" s="33"/>
      <c r="J90" s="33"/>
      <c r="K90" s="192"/>
      <c r="L90" s="33"/>
      <c r="M90" s="192"/>
      <c r="N90" s="191"/>
      <c r="O90" s="191"/>
      <c r="P90" s="191"/>
      <c r="Q90" s="33"/>
    </row>
    <row r="91" spans="1:27" ht="12.75">
      <c r="A91" s="273"/>
      <c r="B91" s="33" t="s">
        <v>522</v>
      </c>
      <c r="C91" s="33"/>
      <c r="D91" s="33"/>
      <c r="E91" s="33"/>
      <c r="F91" s="33"/>
      <c r="G91" s="33"/>
      <c r="H91" s="156" t="s">
        <v>27</v>
      </c>
      <c r="I91" s="33"/>
      <c r="J91" s="33"/>
      <c r="K91" s="192"/>
      <c r="L91" s="33"/>
      <c r="M91" s="192"/>
      <c r="N91" s="191"/>
      <c r="O91" s="191"/>
      <c r="P91" s="191"/>
      <c r="Q91" s="33"/>
    </row>
    <row r="92" spans="1:27" ht="12.75">
      <c r="A92" s="273"/>
      <c r="B92" s="33" t="s">
        <v>522</v>
      </c>
      <c r="C92" s="33"/>
      <c r="D92" s="33"/>
      <c r="E92" s="33"/>
      <c r="F92" s="33"/>
      <c r="G92" s="33"/>
      <c r="H92" s="156" t="s">
        <v>28</v>
      </c>
      <c r="I92" s="33"/>
      <c r="J92" s="33"/>
      <c r="K92" s="192"/>
      <c r="L92" s="33"/>
      <c r="M92" s="192"/>
      <c r="N92" s="191"/>
      <c r="O92" s="191"/>
      <c r="P92" s="191"/>
      <c r="Q92" s="33"/>
    </row>
    <row r="93" spans="1:27" ht="14.25">
      <c r="A93" s="273"/>
      <c r="B93" s="33" t="s">
        <v>522</v>
      </c>
      <c r="C93" s="33"/>
      <c r="D93" s="33"/>
      <c r="E93" s="33"/>
      <c r="F93" s="157"/>
      <c r="G93" s="157"/>
      <c r="H93" s="156" t="s">
        <v>29</v>
      </c>
      <c r="I93" s="33"/>
      <c r="J93" s="33"/>
      <c r="K93" s="192"/>
      <c r="L93" s="33"/>
      <c r="M93" s="192"/>
      <c r="N93" s="191"/>
      <c r="O93" s="191"/>
      <c r="P93" s="191"/>
      <c r="Q93" s="33"/>
    </row>
    <row r="94" spans="1:27" ht="12.75">
      <c r="A94" s="273"/>
      <c r="B94" s="33" t="s">
        <v>522</v>
      </c>
      <c r="C94" s="33"/>
      <c r="D94" s="33"/>
      <c r="E94" s="33"/>
      <c r="F94" s="33"/>
      <c r="G94" s="33"/>
      <c r="H94" s="156" t="s">
        <v>30</v>
      </c>
      <c r="I94" s="33"/>
      <c r="J94" s="33"/>
      <c r="K94" s="192"/>
      <c r="L94" s="33"/>
      <c r="M94" s="192"/>
      <c r="N94" s="191"/>
      <c r="O94" s="191"/>
      <c r="P94" s="191"/>
      <c r="Q94" s="33"/>
    </row>
    <row r="95" spans="1:27" ht="12.75">
      <c r="A95" s="273"/>
      <c r="B95" s="33" t="s">
        <v>522</v>
      </c>
      <c r="C95" s="33"/>
      <c r="D95" s="33"/>
      <c r="E95" s="33"/>
      <c r="F95" s="33"/>
      <c r="G95" s="33"/>
      <c r="H95" s="167" t="s">
        <v>34</v>
      </c>
      <c r="I95" s="33"/>
      <c r="J95" s="33"/>
      <c r="K95" s="192"/>
      <c r="L95" s="33"/>
      <c r="M95" s="192"/>
      <c r="N95" s="192"/>
      <c r="O95" s="191"/>
      <c r="P95" s="191"/>
      <c r="Q95" s="33"/>
    </row>
    <row r="96" spans="1:27" ht="12.75">
      <c r="A96" s="273"/>
      <c r="B96" s="33" t="s">
        <v>522</v>
      </c>
      <c r="C96" s="33"/>
      <c r="D96" s="33"/>
      <c r="E96" s="33"/>
      <c r="F96" s="33"/>
      <c r="G96" s="33"/>
      <c r="H96" s="167" t="s">
        <v>35</v>
      </c>
      <c r="I96" s="33"/>
      <c r="J96" s="33"/>
      <c r="K96" s="192"/>
      <c r="L96" s="33"/>
      <c r="M96" s="192"/>
      <c r="N96" s="192"/>
      <c r="O96" s="191"/>
      <c r="P96" s="191"/>
      <c r="Q96" s="33"/>
    </row>
    <row r="97" spans="1:17" ht="12.75">
      <c r="A97" s="273"/>
      <c r="B97" s="33" t="s">
        <v>78</v>
      </c>
      <c r="C97" s="33"/>
      <c r="D97" s="33"/>
      <c r="E97" s="33"/>
      <c r="F97" s="33"/>
      <c r="G97" s="33"/>
      <c r="H97" s="167" t="s">
        <v>36</v>
      </c>
      <c r="I97" s="33"/>
      <c r="J97" s="33"/>
      <c r="K97" s="192"/>
      <c r="L97" s="33"/>
      <c r="M97" s="192"/>
      <c r="N97" s="191"/>
      <c r="O97" s="191"/>
      <c r="P97" s="191"/>
      <c r="Q97" s="33"/>
    </row>
    <row r="98" spans="1:17" ht="12.75">
      <c r="A98" s="273"/>
      <c r="B98" s="33" t="s">
        <v>78</v>
      </c>
      <c r="C98" s="33"/>
      <c r="D98" s="33"/>
      <c r="E98" s="33"/>
      <c r="F98" s="33"/>
      <c r="G98" s="33"/>
      <c r="H98" s="167" t="s">
        <v>37</v>
      </c>
      <c r="I98" s="33"/>
      <c r="J98" s="33"/>
      <c r="K98" s="192"/>
      <c r="L98" s="33"/>
      <c r="M98" s="192"/>
      <c r="N98" s="191"/>
      <c r="O98" s="191"/>
      <c r="P98" s="191"/>
      <c r="Q98" s="33"/>
    </row>
    <row r="99" spans="1:17" ht="12.75">
      <c r="A99" s="274"/>
      <c r="B99" s="33" t="s">
        <v>78</v>
      </c>
      <c r="C99" s="33"/>
      <c r="D99" s="33"/>
      <c r="E99" s="33"/>
      <c r="F99" s="33"/>
      <c r="G99" s="33"/>
      <c r="H99" s="156" t="s">
        <v>38</v>
      </c>
      <c r="I99" s="33"/>
      <c r="J99" s="33"/>
      <c r="K99" s="192"/>
      <c r="L99" s="33"/>
      <c r="M99" s="192"/>
      <c r="N99" s="191"/>
      <c r="O99" s="191"/>
      <c r="P99" s="191"/>
      <c r="Q99" s="33"/>
    </row>
    <row r="100" spans="1:17" ht="14.25">
      <c r="A100" s="272">
        <v>45451</v>
      </c>
      <c r="B100" s="157" t="s">
        <v>2096</v>
      </c>
      <c r="C100" s="33"/>
      <c r="D100" s="33"/>
      <c r="E100" s="33"/>
      <c r="F100" s="33"/>
      <c r="G100" s="33"/>
      <c r="H100" s="164" t="s">
        <v>17</v>
      </c>
      <c r="I100" s="33"/>
      <c r="J100" s="33"/>
      <c r="K100" s="192"/>
      <c r="L100" s="33"/>
      <c r="M100" s="192"/>
      <c r="N100" s="192"/>
      <c r="O100" s="192"/>
      <c r="P100" s="191"/>
      <c r="Q100" s="33"/>
    </row>
    <row r="101" spans="1:17" ht="14.25">
      <c r="A101" s="273"/>
      <c r="B101" s="157" t="s">
        <v>2096</v>
      </c>
      <c r="C101" s="33"/>
      <c r="D101" s="33"/>
      <c r="E101" s="33"/>
      <c r="F101" s="33"/>
      <c r="G101" s="33"/>
      <c r="H101" s="156" t="s">
        <v>22</v>
      </c>
      <c r="I101" s="33"/>
      <c r="J101" s="33"/>
      <c r="K101" s="192"/>
      <c r="L101" s="33"/>
      <c r="M101" s="192"/>
      <c r="N101" s="192"/>
      <c r="O101" s="192"/>
      <c r="P101" s="191"/>
      <c r="Q101" s="33"/>
    </row>
    <row r="102" spans="1:17" ht="14.25">
      <c r="A102" s="273"/>
      <c r="B102" s="157" t="s">
        <v>2096</v>
      </c>
      <c r="C102" s="33"/>
      <c r="D102" s="33"/>
      <c r="E102" s="33"/>
      <c r="F102" s="33"/>
      <c r="G102" s="33"/>
      <c r="H102" s="156" t="s">
        <v>24</v>
      </c>
      <c r="I102" s="33"/>
      <c r="J102" s="33"/>
      <c r="K102" s="192"/>
      <c r="L102" s="33"/>
      <c r="M102" s="192"/>
      <c r="N102" s="192"/>
      <c r="O102" s="192"/>
      <c r="P102" s="191"/>
      <c r="Q102" s="33"/>
    </row>
    <row r="103" spans="1:17" ht="14.25">
      <c r="A103" s="273"/>
      <c r="B103" s="157" t="s">
        <v>1271</v>
      </c>
      <c r="C103" s="157"/>
      <c r="D103" s="157"/>
      <c r="E103" s="157"/>
      <c r="F103" s="215"/>
      <c r="G103" s="157"/>
      <c r="H103" s="156" t="s">
        <v>25</v>
      </c>
      <c r="I103" s="33"/>
      <c r="J103" s="33"/>
      <c r="K103" s="192"/>
      <c r="L103" s="33"/>
      <c r="M103" s="192"/>
      <c r="N103" s="192"/>
      <c r="O103" s="192"/>
      <c r="P103" s="192"/>
      <c r="Q103" s="33"/>
    </row>
    <row r="104" spans="1:17" ht="12.75">
      <c r="A104" s="273"/>
      <c r="B104" s="33" t="s">
        <v>1271</v>
      </c>
      <c r="C104" s="33"/>
      <c r="D104" s="33"/>
      <c r="E104" s="33"/>
      <c r="F104" s="33"/>
      <c r="G104" s="33"/>
      <c r="H104" s="156" t="s">
        <v>26</v>
      </c>
      <c r="I104" s="33"/>
      <c r="J104" s="33"/>
      <c r="K104" s="192"/>
      <c r="L104" s="33"/>
      <c r="M104" s="192"/>
      <c r="N104" s="192"/>
      <c r="O104" s="192"/>
      <c r="P104" s="192"/>
      <c r="Q104" s="33"/>
    </row>
    <row r="105" spans="1:17" ht="12.75">
      <c r="A105" s="273"/>
      <c r="B105" s="33" t="s">
        <v>78</v>
      </c>
      <c r="C105" s="33"/>
      <c r="D105" s="33"/>
      <c r="E105" s="33"/>
      <c r="F105" s="33"/>
      <c r="G105" s="33"/>
      <c r="H105" s="156" t="s">
        <v>27</v>
      </c>
      <c r="I105" s="33"/>
      <c r="J105" s="33"/>
      <c r="K105" s="192"/>
      <c r="L105" s="33"/>
      <c r="M105" s="192"/>
      <c r="N105" s="191"/>
      <c r="O105" s="192"/>
      <c r="P105" s="192"/>
      <c r="Q105" s="33"/>
    </row>
    <row r="106" spans="1:17" ht="12.75">
      <c r="A106" s="273"/>
      <c r="B106" s="33" t="s">
        <v>78</v>
      </c>
      <c r="C106" s="33"/>
      <c r="D106" s="33"/>
      <c r="E106" s="33"/>
      <c r="F106" s="33"/>
      <c r="G106" s="33"/>
      <c r="H106" s="156" t="s">
        <v>28</v>
      </c>
      <c r="I106" s="33"/>
      <c r="J106" s="33"/>
      <c r="K106" s="192"/>
      <c r="L106" s="33"/>
      <c r="M106" s="192"/>
      <c r="N106" s="191"/>
      <c r="O106" s="192"/>
      <c r="P106" s="192"/>
      <c r="Q106" s="33"/>
    </row>
    <row r="107" spans="1:17" ht="12.75">
      <c r="A107" s="273"/>
      <c r="B107" s="33" t="s">
        <v>78</v>
      </c>
      <c r="C107" s="33"/>
      <c r="D107" s="33"/>
      <c r="E107" s="33"/>
      <c r="F107" s="33"/>
      <c r="G107" s="33"/>
      <c r="H107" s="156" t="s">
        <v>29</v>
      </c>
      <c r="I107" s="33"/>
      <c r="J107" s="33"/>
      <c r="K107" s="192"/>
      <c r="L107" s="33"/>
      <c r="M107" s="192"/>
      <c r="N107" s="191"/>
      <c r="O107" s="192"/>
      <c r="P107" s="192"/>
      <c r="Q107" s="33"/>
    </row>
    <row r="108" spans="1:17" ht="12.75">
      <c r="A108" s="273"/>
      <c r="B108" s="33" t="s">
        <v>78</v>
      </c>
      <c r="C108" s="33"/>
      <c r="D108" s="33"/>
      <c r="E108" s="33"/>
      <c r="F108" s="33"/>
      <c r="G108" s="33"/>
      <c r="H108" s="156" t="s">
        <v>30</v>
      </c>
      <c r="I108" s="33"/>
      <c r="J108" s="33"/>
      <c r="K108" s="192"/>
      <c r="L108" s="33"/>
      <c r="M108" s="192"/>
      <c r="N108" s="191"/>
      <c r="O108" s="192"/>
      <c r="P108" s="192"/>
      <c r="Q108" s="33"/>
    </row>
    <row r="109" spans="1:17" ht="12.75">
      <c r="A109" s="273"/>
      <c r="B109" s="33" t="s">
        <v>78</v>
      </c>
      <c r="C109" s="33"/>
      <c r="D109" s="33"/>
      <c r="E109" s="33"/>
      <c r="F109" s="33"/>
      <c r="G109" s="33"/>
      <c r="H109" s="167" t="s">
        <v>34</v>
      </c>
      <c r="I109" s="33"/>
      <c r="J109" s="33"/>
      <c r="K109" s="192"/>
      <c r="L109" s="33"/>
      <c r="M109" s="192"/>
      <c r="N109" s="191"/>
      <c r="O109" s="192"/>
      <c r="P109" s="192"/>
      <c r="Q109" s="33"/>
    </row>
    <row r="110" spans="1:17" ht="14.25">
      <c r="A110" s="273"/>
      <c r="B110" s="157" t="s">
        <v>78</v>
      </c>
      <c r="C110" s="33"/>
      <c r="D110" s="33"/>
      <c r="E110" s="33"/>
      <c r="F110" s="33"/>
      <c r="G110" s="33"/>
      <c r="H110" s="167" t="s">
        <v>35</v>
      </c>
      <c r="I110" s="33"/>
      <c r="J110" s="33"/>
      <c r="K110" s="192"/>
      <c r="L110" s="33"/>
      <c r="M110" s="192"/>
      <c r="N110" s="191"/>
      <c r="O110" s="191"/>
      <c r="P110" s="192"/>
      <c r="Q110" s="33"/>
    </row>
    <row r="111" spans="1:17" ht="14.25">
      <c r="A111" s="273"/>
      <c r="B111" s="157" t="s">
        <v>78</v>
      </c>
      <c r="C111" s="33"/>
      <c r="D111" s="33"/>
      <c r="E111" s="33"/>
      <c r="F111" s="33"/>
      <c r="G111" s="33"/>
      <c r="H111" s="167" t="s">
        <v>36</v>
      </c>
      <c r="I111" s="33"/>
      <c r="J111" s="33"/>
      <c r="K111" s="192"/>
      <c r="L111" s="33"/>
      <c r="M111" s="192"/>
      <c r="N111" s="191"/>
      <c r="O111" s="191"/>
      <c r="P111" s="192"/>
      <c r="Q111" s="33"/>
    </row>
    <row r="112" spans="1:17" ht="14.25">
      <c r="A112" s="273"/>
      <c r="B112" s="157" t="s">
        <v>78</v>
      </c>
      <c r="C112" s="33"/>
      <c r="D112" s="33"/>
      <c r="E112" s="33"/>
      <c r="F112" s="33"/>
      <c r="G112" s="33"/>
      <c r="H112" s="167" t="s">
        <v>37</v>
      </c>
      <c r="I112" s="33"/>
      <c r="J112" s="33"/>
      <c r="K112" s="192"/>
      <c r="L112" s="33"/>
      <c r="M112" s="192"/>
      <c r="N112" s="191"/>
      <c r="O112" s="191"/>
      <c r="P112" s="192"/>
      <c r="Q112" s="33"/>
    </row>
    <row r="113" spans="1:27" ht="12.75">
      <c r="A113" s="274"/>
      <c r="B113" s="33" t="s">
        <v>78</v>
      </c>
      <c r="C113" s="33"/>
      <c r="D113" s="33"/>
      <c r="E113" s="33"/>
      <c r="F113" s="33"/>
      <c r="G113" s="33"/>
      <c r="H113" s="156" t="s">
        <v>38</v>
      </c>
      <c r="I113" s="33"/>
      <c r="J113" s="33"/>
      <c r="K113" s="192"/>
      <c r="L113" s="33"/>
      <c r="M113" s="192"/>
      <c r="N113" s="191"/>
      <c r="O113" s="191"/>
      <c r="P113" s="192"/>
      <c r="Q113" s="33"/>
    </row>
    <row r="114" spans="1:27" ht="14.25">
      <c r="A114" s="272">
        <v>45452</v>
      </c>
      <c r="B114" s="157" t="s">
        <v>78</v>
      </c>
      <c r="C114" s="33"/>
      <c r="D114" s="33"/>
      <c r="E114" s="33"/>
      <c r="F114" s="33"/>
      <c r="G114" s="33"/>
      <c r="H114" s="164" t="s">
        <v>17</v>
      </c>
      <c r="I114" s="33"/>
      <c r="J114" s="33"/>
      <c r="K114" s="192"/>
      <c r="L114" s="33"/>
      <c r="M114" s="192"/>
      <c r="N114" s="191"/>
      <c r="O114" s="192"/>
      <c r="P114" s="192"/>
      <c r="Q114" s="33"/>
    </row>
    <row r="115" spans="1:27" ht="14.25">
      <c r="A115" s="273"/>
      <c r="B115" s="157" t="s">
        <v>78</v>
      </c>
      <c r="C115" s="33"/>
      <c r="D115" s="33"/>
      <c r="E115" s="33"/>
      <c r="F115" s="33"/>
      <c r="G115" s="33"/>
      <c r="H115" s="156" t="s">
        <v>22</v>
      </c>
      <c r="I115" s="33"/>
      <c r="J115" s="33"/>
      <c r="K115" s="192"/>
      <c r="L115" s="33"/>
      <c r="M115" s="192"/>
      <c r="N115" s="191"/>
      <c r="O115" s="192"/>
      <c r="P115" s="192"/>
      <c r="Q115" s="33"/>
    </row>
    <row r="116" spans="1:27" ht="14.25">
      <c r="A116" s="273"/>
      <c r="B116" s="157" t="s">
        <v>78</v>
      </c>
      <c r="C116" s="33"/>
      <c r="D116" s="33"/>
      <c r="E116" s="33"/>
      <c r="F116" s="33"/>
      <c r="G116" s="33"/>
      <c r="H116" s="156" t="s">
        <v>24</v>
      </c>
      <c r="I116" s="33"/>
      <c r="J116" s="33"/>
      <c r="K116" s="192"/>
      <c r="L116" s="33"/>
      <c r="M116" s="192"/>
      <c r="N116" s="191"/>
      <c r="O116" s="192"/>
      <c r="P116" s="192"/>
      <c r="Q116" s="33"/>
    </row>
    <row r="117" spans="1:27" ht="12.75">
      <c r="A117" s="273"/>
      <c r="B117" s="33" t="s">
        <v>78</v>
      </c>
      <c r="C117" s="33"/>
      <c r="D117" s="33"/>
      <c r="E117" s="33"/>
      <c r="F117" s="33"/>
      <c r="G117" s="33"/>
      <c r="H117" s="156" t="s">
        <v>25</v>
      </c>
      <c r="I117" s="33"/>
      <c r="J117" s="33"/>
      <c r="K117" s="192"/>
      <c r="L117" s="33"/>
      <c r="M117" s="192"/>
      <c r="N117" s="191"/>
      <c r="O117" s="192"/>
      <c r="P117" s="192"/>
      <c r="Q117" s="33"/>
    </row>
    <row r="118" spans="1:27" ht="12.75">
      <c r="A118" s="273"/>
      <c r="B118" s="33" t="s">
        <v>522</v>
      </c>
      <c r="C118" s="33"/>
      <c r="D118" s="33"/>
      <c r="E118" s="33"/>
      <c r="F118" s="33"/>
      <c r="G118" s="33"/>
      <c r="H118" s="156" t="s">
        <v>26</v>
      </c>
      <c r="I118" s="33"/>
      <c r="J118" s="33"/>
      <c r="K118" s="192"/>
      <c r="L118" s="33"/>
      <c r="M118" s="192"/>
      <c r="N118" s="191"/>
      <c r="O118" s="192"/>
      <c r="P118" s="192"/>
      <c r="Q118" s="33"/>
    </row>
    <row r="119" spans="1:27" ht="12.75">
      <c r="A119" s="273"/>
      <c r="B119" s="33" t="s">
        <v>522</v>
      </c>
      <c r="C119" s="33"/>
      <c r="D119" s="33"/>
      <c r="E119" s="33"/>
      <c r="F119" s="33"/>
      <c r="G119" s="33"/>
      <c r="H119" s="156" t="s">
        <v>27</v>
      </c>
      <c r="I119" s="33"/>
      <c r="J119" s="33"/>
      <c r="K119" s="192"/>
      <c r="L119" s="33"/>
      <c r="M119" s="192"/>
      <c r="N119" s="192"/>
      <c r="O119" s="191"/>
      <c r="P119" s="192"/>
      <c r="Q119" s="33"/>
    </row>
    <row r="120" spans="1:27" ht="12.75">
      <c r="A120" s="273"/>
      <c r="B120" s="33" t="s">
        <v>522</v>
      </c>
      <c r="C120" s="33"/>
      <c r="D120" s="33"/>
      <c r="E120" s="33"/>
      <c r="F120" s="33"/>
      <c r="G120" s="33"/>
      <c r="H120" s="156" t="s">
        <v>28</v>
      </c>
      <c r="I120" s="33"/>
      <c r="J120" s="33"/>
      <c r="K120" s="192"/>
      <c r="L120" s="33"/>
      <c r="M120" s="192"/>
      <c r="N120" s="192"/>
      <c r="O120" s="191"/>
      <c r="P120" s="192"/>
      <c r="Q120" s="33"/>
    </row>
    <row r="121" spans="1:27" ht="12.75">
      <c r="A121" s="273"/>
      <c r="B121" s="33" t="s">
        <v>522</v>
      </c>
      <c r="C121" s="33" t="s">
        <v>41</v>
      </c>
      <c r="D121" s="33" t="s">
        <v>19</v>
      </c>
      <c r="E121" s="169"/>
      <c r="F121" s="173" t="s">
        <v>2212</v>
      </c>
      <c r="G121" s="33" t="s">
        <v>2213</v>
      </c>
      <c r="H121" s="216" t="s">
        <v>29</v>
      </c>
      <c r="I121" s="217"/>
      <c r="J121" s="217"/>
      <c r="K121" s="217"/>
      <c r="L121" s="217"/>
      <c r="M121" s="217"/>
      <c r="N121" s="217"/>
      <c r="O121" s="217"/>
      <c r="P121" s="203"/>
      <c r="Q121" s="217"/>
      <c r="R121" s="204"/>
      <c r="S121" s="204"/>
      <c r="T121" s="204"/>
      <c r="U121" s="204"/>
      <c r="V121" s="204"/>
      <c r="W121" s="204"/>
      <c r="X121" s="204"/>
      <c r="Y121" s="204"/>
      <c r="Z121" s="204"/>
      <c r="AA121" s="204"/>
    </row>
    <row r="122" spans="1:27" ht="12.75">
      <c r="A122" s="273"/>
      <c r="B122" s="33" t="s">
        <v>522</v>
      </c>
      <c r="C122" s="33"/>
      <c r="D122" s="33"/>
      <c r="E122" s="33"/>
      <c r="F122" s="33"/>
      <c r="G122" s="33"/>
      <c r="H122" s="156" t="s">
        <v>30</v>
      </c>
      <c r="I122" s="33"/>
      <c r="J122" s="33"/>
      <c r="K122" s="192"/>
      <c r="L122" s="33"/>
      <c r="M122" s="192"/>
      <c r="N122" s="192"/>
      <c r="O122" s="191"/>
      <c r="P122" s="192"/>
      <c r="Q122" s="33"/>
    </row>
    <row r="123" spans="1:27" ht="12.75">
      <c r="A123" s="273"/>
      <c r="B123" s="33" t="s">
        <v>522</v>
      </c>
      <c r="C123" s="33"/>
      <c r="D123" s="33"/>
      <c r="E123" s="33"/>
      <c r="F123" s="33"/>
      <c r="G123" s="33"/>
      <c r="H123" s="167" t="s">
        <v>34</v>
      </c>
      <c r="I123" s="33"/>
      <c r="J123" s="33"/>
      <c r="K123" s="192"/>
      <c r="L123" s="33"/>
      <c r="M123" s="192"/>
      <c r="N123" s="192"/>
      <c r="O123" s="191"/>
      <c r="P123" s="192"/>
      <c r="Q123" s="33"/>
    </row>
    <row r="124" spans="1:27" ht="12.75">
      <c r="A124" s="273"/>
      <c r="B124" s="33" t="s">
        <v>522</v>
      </c>
      <c r="C124" s="33"/>
      <c r="D124" s="33"/>
      <c r="E124" s="33"/>
      <c r="F124" s="33"/>
      <c r="G124" s="33"/>
      <c r="H124" s="167" t="s">
        <v>35</v>
      </c>
      <c r="I124" s="33"/>
      <c r="J124" s="33"/>
      <c r="K124" s="192"/>
      <c r="L124" s="33"/>
      <c r="M124" s="192"/>
      <c r="N124" s="192"/>
      <c r="O124" s="191"/>
      <c r="P124" s="192"/>
      <c r="Q124" s="33"/>
    </row>
    <row r="125" spans="1:27" ht="12.75">
      <c r="A125" s="273"/>
      <c r="B125" s="33" t="s">
        <v>78</v>
      </c>
      <c r="C125" s="33"/>
      <c r="D125" s="33"/>
      <c r="E125" s="33"/>
      <c r="F125" s="33"/>
      <c r="G125" s="33"/>
      <c r="H125" s="167" t="s">
        <v>36</v>
      </c>
      <c r="I125" s="33"/>
      <c r="J125" s="33"/>
      <c r="K125" s="192"/>
      <c r="L125" s="33"/>
      <c r="M125" s="192"/>
      <c r="N125" s="191"/>
      <c r="O125" s="191"/>
      <c r="P125" s="192"/>
      <c r="Q125" s="33"/>
    </row>
    <row r="126" spans="1:27" ht="12.75">
      <c r="A126" s="273"/>
      <c r="B126" s="33" t="s">
        <v>78</v>
      </c>
      <c r="C126" s="33"/>
      <c r="D126" s="33"/>
      <c r="E126" s="33"/>
      <c r="F126" s="33"/>
      <c r="G126" s="33"/>
      <c r="H126" s="167" t="s">
        <v>37</v>
      </c>
      <c r="I126" s="33"/>
      <c r="J126" s="33"/>
      <c r="K126" s="192"/>
      <c r="L126" s="33"/>
      <c r="M126" s="192"/>
      <c r="N126" s="191"/>
      <c r="O126" s="191"/>
      <c r="P126" s="192"/>
      <c r="Q126" s="33"/>
    </row>
    <row r="127" spans="1:27" ht="14.25">
      <c r="A127" s="274"/>
      <c r="B127" s="33" t="s">
        <v>78</v>
      </c>
      <c r="C127" s="33"/>
      <c r="D127" s="33"/>
      <c r="E127" s="33"/>
      <c r="F127" s="157"/>
      <c r="G127" s="33"/>
      <c r="H127" s="156" t="s">
        <v>38</v>
      </c>
      <c r="I127" s="33"/>
      <c r="J127" s="33"/>
      <c r="K127" s="192"/>
      <c r="L127" s="33"/>
      <c r="M127" s="192"/>
      <c r="N127" s="191"/>
      <c r="O127" s="191"/>
      <c r="P127" s="192"/>
      <c r="Q127" s="33"/>
    </row>
    <row r="128" spans="1:27" ht="12.75">
      <c r="A128" s="272">
        <v>45453</v>
      </c>
      <c r="B128" s="33"/>
      <c r="C128" s="33"/>
      <c r="D128" s="33"/>
      <c r="E128" s="33"/>
      <c r="F128" s="33"/>
      <c r="G128" s="33"/>
      <c r="H128" s="164" t="s">
        <v>17</v>
      </c>
      <c r="I128" s="33"/>
      <c r="J128" s="33"/>
      <c r="K128" s="192"/>
      <c r="L128" s="33"/>
      <c r="M128" s="192"/>
      <c r="N128" s="195"/>
      <c r="O128" s="192"/>
      <c r="P128" s="192"/>
      <c r="Q128" s="33"/>
    </row>
    <row r="129" spans="1:27" ht="12.75">
      <c r="A129" s="273"/>
      <c r="B129" s="33"/>
      <c r="C129" s="33"/>
      <c r="D129" s="33"/>
      <c r="E129" s="33"/>
      <c r="F129" s="33"/>
      <c r="G129" s="33"/>
      <c r="H129" s="156" t="s">
        <v>22</v>
      </c>
      <c r="I129" s="33"/>
      <c r="J129" s="33"/>
      <c r="K129" s="192"/>
      <c r="L129" s="33"/>
      <c r="M129" s="192"/>
      <c r="N129" s="195"/>
      <c r="O129" s="192"/>
      <c r="P129" s="192"/>
      <c r="Q129" s="33"/>
    </row>
    <row r="130" spans="1:27" ht="12.75">
      <c r="A130" s="273"/>
      <c r="B130" s="33"/>
      <c r="C130" s="33"/>
      <c r="D130" s="33"/>
      <c r="E130" s="33"/>
      <c r="F130" s="33"/>
      <c r="G130" s="33"/>
      <c r="H130" s="156" t="s">
        <v>24</v>
      </c>
      <c r="I130" s="33"/>
      <c r="J130" s="33"/>
      <c r="K130" s="192"/>
      <c r="L130" s="33"/>
      <c r="M130" s="192"/>
      <c r="N130" s="195"/>
      <c r="O130" s="192"/>
      <c r="P130" s="192"/>
      <c r="Q130" s="33"/>
    </row>
    <row r="131" spans="1:27" ht="12.75">
      <c r="A131" s="273"/>
      <c r="B131" s="33"/>
      <c r="C131" s="33"/>
      <c r="D131" s="33"/>
      <c r="E131" s="33"/>
      <c r="F131" s="33"/>
      <c r="G131" s="33"/>
      <c r="H131" s="156" t="s">
        <v>25</v>
      </c>
      <c r="I131" s="33"/>
      <c r="J131" s="33"/>
      <c r="K131" s="192"/>
      <c r="L131" s="33"/>
      <c r="M131" s="192"/>
      <c r="N131" s="192"/>
      <c r="O131" s="192"/>
      <c r="P131" s="192"/>
      <c r="Q131" s="33"/>
    </row>
    <row r="132" spans="1:27" ht="12.75">
      <c r="A132" s="273"/>
      <c r="B132" s="33" t="s">
        <v>522</v>
      </c>
      <c r="C132" s="33"/>
      <c r="D132" s="33"/>
      <c r="E132" s="33"/>
      <c r="F132" s="33"/>
      <c r="G132" s="33"/>
      <c r="H132" s="156" t="s">
        <v>26</v>
      </c>
      <c r="I132" s="33"/>
      <c r="J132" s="33"/>
      <c r="K132" s="192"/>
      <c r="L132" s="33"/>
      <c r="M132" s="192"/>
      <c r="N132" s="192"/>
      <c r="O132" s="191"/>
      <c r="P132" s="192"/>
      <c r="Q132" s="33"/>
    </row>
    <row r="133" spans="1:27" ht="12.75">
      <c r="A133" s="273"/>
      <c r="B133" s="33" t="s">
        <v>522</v>
      </c>
      <c r="C133" s="33"/>
      <c r="D133" s="33"/>
      <c r="E133" s="33"/>
      <c r="F133" s="33"/>
      <c r="G133" s="33"/>
      <c r="H133" s="156" t="s">
        <v>27</v>
      </c>
      <c r="I133" s="33"/>
      <c r="J133" s="33"/>
      <c r="K133" s="192"/>
      <c r="L133" s="33"/>
      <c r="M133" s="192"/>
      <c r="N133" s="191"/>
      <c r="O133" s="191"/>
      <c r="P133" s="192"/>
      <c r="Q133" s="33"/>
    </row>
    <row r="134" spans="1:27" ht="12.75">
      <c r="A134" s="273"/>
      <c r="B134" s="33" t="s">
        <v>522</v>
      </c>
      <c r="C134" s="33"/>
      <c r="D134" s="33"/>
      <c r="E134" s="33"/>
      <c r="F134" s="33"/>
      <c r="G134" s="33"/>
      <c r="H134" s="156" t="s">
        <v>28</v>
      </c>
      <c r="I134" s="33"/>
      <c r="J134" s="33"/>
      <c r="K134" s="192"/>
      <c r="L134" s="33"/>
      <c r="M134" s="192"/>
      <c r="N134" s="191"/>
      <c r="O134" s="191"/>
      <c r="P134" s="192"/>
      <c r="Q134" s="33"/>
    </row>
    <row r="135" spans="1:27" ht="12.75">
      <c r="A135" s="273"/>
      <c r="B135" s="218" t="s">
        <v>522</v>
      </c>
      <c r="C135" s="218" t="s">
        <v>41</v>
      </c>
      <c r="D135" s="218" t="s">
        <v>19</v>
      </c>
      <c r="E135" s="218"/>
      <c r="F135" s="218"/>
      <c r="G135" s="218" t="s">
        <v>2214</v>
      </c>
      <c r="H135" s="219" t="s">
        <v>29</v>
      </c>
      <c r="I135" s="218"/>
      <c r="J135" s="218"/>
      <c r="K135" s="218"/>
      <c r="L135" s="218"/>
      <c r="M135" s="218"/>
      <c r="N135" s="218"/>
      <c r="O135" s="218"/>
      <c r="P135" s="192"/>
      <c r="Q135" s="218"/>
      <c r="R135" s="41"/>
      <c r="S135" s="41"/>
      <c r="T135" s="41"/>
      <c r="U135" s="41"/>
      <c r="V135" s="41"/>
      <c r="W135" s="41"/>
      <c r="X135" s="41"/>
      <c r="Y135" s="41"/>
      <c r="Z135" s="41"/>
      <c r="AA135" s="41"/>
    </row>
    <row r="136" spans="1:27" ht="12.75">
      <c r="A136" s="273"/>
      <c r="B136" s="33" t="s">
        <v>522</v>
      </c>
      <c r="C136" s="33"/>
      <c r="D136" s="33"/>
      <c r="E136" s="33"/>
      <c r="F136" s="33"/>
      <c r="G136" s="76"/>
      <c r="H136" s="156" t="s">
        <v>30</v>
      </c>
      <c r="I136" s="33"/>
      <c r="J136" s="33"/>
      <c r="K136" s="192"/>
      <c r="L136" s="33"/>
      <c r="M136" s="192"/>
      <c r="N136" s="191"/>
      <c r="O136" s="191"/>
      <c r="P136" s="192"/>
      <c r="Q136" s="33"/>
    </row>
    <row r="137" spans="1:27" ht="12.75">
      <c r="A137" s="273"/>
      <c r="B137" s="33" t="s">
        <v>522</v>
      </c>
      <c r="C137" s="33"/>
      <c r="D137" s="33"/>
      <c r="E137" s="33"/>
      <c r="F137" s="33"/>
      <c r="G137" s="33"/>
      <c r="H137" s="167" t="s">
        <v>34</v>
      </c>
      <c r="I137" s="33"/>
      <c r="J137" s="33"/>
      <c r="K137" s="192"/>
      <c r="L137" s="33"/>
      <c r="M137" s="192"/>
      <c r="N137" s="191"/>
      <c r="O137" s="191"/>
      <c r="P137" s="192"/>
      <c r="Q137" s="33"/>
    </row>
    <row r="138" spans="1:27" ht="12.75">
      <c r="A138" s="273"/>
      <c r="B138" s="33" t="s">
        <v>78</v>
      </c>
      <c r="C138" s="33"/>
      <c r="D138" s="33"/>
      <c r="E138" s="33"/>
      <c r="F138" s="33"/>
      <c r="G138" s="33"/>
      <c r="H138" s="167" t="s">
        <v>35</v>
      </c>
      <c r="I138" s="33"/>
      <c r="J138" s="33"/>
      <c r="K138" s="192"/>
      <c r="L138" s="33"/>
      <c r="M138" s="192"/>
      <c r="N138" s="191"/>
      <c r="O138" s="191"/>
      <c r="P138" s="192"/>
      <c r="Q138" s="33"/>
    </row>
    <row r="139" spans="1:27" ht="14.25">
      <c r="A139" s="273"/>
      <c r="B139" s="33" t="s">
        <v>78</v>
      </c>
      <c r="C139" s="33"/>
      <c r="D139" s="33"/>
      <c r="E139" s="157"/>
      <c r="F139" s="33"/>
      <c r="G139" s="33"/>
      <c r="H139" s="167" t="s">
        <v>36</v>
      </c>
      <c r="I139" s="33"/>
      <c r="J139" s="33"/>
      <c r="K139" s="192"/>
      <c r="L139" s="33"/>
      <c r="M139" s="192"/>
      <c r="N139" s="191"/>
      <c r="O139" s="191"/>
      <c r="P139" s="192"/>
      <c r="Q139" s="33"/>
    </row>
    <row r="140" spans="1:27" ht="12.75">
      <c r="A140" s="273"/>
      <c r="B140" s="33" t="s">
        <v>78</v>
      </c>
      <c r="C140" s="33"/>
      <c r="D140" s="33"/>
      <c r="E140" s="33"/>
      <c r="F140" s="33"/>
      <c r="G140" s="33"/>
      <c r="H140" s="167" t="s">
        <v>37</v>
      </c>
      <c r="I140" s="33"/>
      <c r="J140" s="33"/>
      <c r="K140" s="192"/>
      <c r="L140" s="33"/>
      <c r="M140" s="192"/>
      <c r="N140" s="191"/>
      <c r="O140" s="191"/>
      <c r="P140" s="192"/>
      <c r="Q140" s="33"/>
    </row>
    <row r="141" spans="1:27" ht="12.75">
      <c r="A141" s="274"/>
      <c r="B141" s="33" t="s">
        <v>78</v>
      </c>
      <c r="C141" s="33"/>
      <c r="D141" s="33"/>
      <c r="E141" s="33"/>
      <c r="F141" s="33"/>
      <c r="G141" s="33"/>
      <c r="H141" s="156" t="s">
        <v>38</v>
      </c>
      <c r="I141" s="33"/>
      <c r="J141" s="33"/>
      <c r="K141" s="192"/>
      <c r="L141" s="33"/>
      <c r="M141" s="192"/>
      <c r="N141" s="191"/>
      <c r="O141" s="191"/>
      <c r="P141" s="192"/>
      <c r="Q141" s="33"/>
    </row>
    <row r="142" spans="1:27" ht="12.75">
      <c r="A142" s="272">
        <v>45454</v>
      </c>
      <c r="B142" s="33" t="s">
        <v>78</v>
      </c>
      <c r="C142" s="33"/>
      <c r="D142" s="33"/>
      <c r="E142" s="33"/>
      <c r="F142" s="33"/>
      <c r="G142" s="33"/>
      <c r="H142" s="164" t="s">
        <v>17</v>
      </c>
      <c r="I142" s="33"/>
      <c r="J142" s="33"/>
      <c r="K142" s="192"/>
      <c r="L142" s="33"/>
      <c r="M142" s="192"/>
      <c r="N142" s="191"/>
      <c r="O142" s="192"/>
      <c r="P142" s="192"/>
      <c r="Q142" s="33"/>
    </row>
    <row r="143" spans="1:27" ht="12.75">
      <c r="A143" s="273"/>
      <c r="B143" s="33" t="s">
        <v>78</v>
      </c>
      <c r="C143" s="33"/>
      <c r="D143" s="33"/>
      <c r="E143" s="33"/>
      <c r="F143" s="33"/>
      <c r="G143" s="33"/>
      <c r="H143" s="156" t="s">
        <v>22</v>
      </c>
      <c r="I143" s="33"/>
      <c r="J143" s="33"/>
      <c r="K143" s="192"/>
      <c r="L143" s="33"/>
      <c r="M143" s="192"/>
      <c r="N143" s="191"/>
      <c r="O143" s="192"/>
      <c r="P143" s="192"/>
      <c r="Q143" s="33"/>
    </row>
    <row r="144" spans="1:27" ht="12.75">
      <c r="A144" s="273"/>
      <c r="B144" s="33" t="s">
        <v>78</v>
      </c>
      <c r="C144" s="33"/>
      <c r="D144" s="33"/>
      <c r="E144" s="33"/>
      <c r="F144" s="33"/>
      <c r="G144" s="33"/>
      <c r="H144" s="156" t="s">
        <v>24</v>
      </c>
      <c r="I144" s="33"/>
      <c r="J144" s="33"/>
      <c r="K144" s="192"/>
      <c r="L144" s="33"/>
      <c r="M144" s="192"/>
      <c r="N144" s="191"/>
      <c r="O144" s="192"/>
      <c r="P144" s="192"/>
      <c r="Q144" s="33"/>
    </row>
    <row r="145" spans="1:27" ht="12.75">
      <c r="A145" s="273"/>
      <c r="B145" s="33" t="s">
        <v>78</v>
      </c>
      <c r="C145" s="33"/>
      <c r="D145" s="33"/>
      <c r="E145" s="33"/>
      <c r="F145" s="33"/>
      <c r="G145" s="33"/>
      <c r="H145" s="156" t="s">
        <v>25</v>
      </c>
      <c r="I145" s="33"/>
      <c r="J145" s="33"/>
      <c r="K145" s="192"/>
      <c r="L145" s="33"/>
      <c r="M145" s="192"/>
      <c r="N145" s="191"/>
      <c r="O145" s="192"/>
      <c r="P145" s="192"/>
      <c r="Q145" s="33"/>
    </row>
    <row r="146" spans="1:27" ht="12.75">
      <c r="A146" s="273"/>
      <c r="B146" s="33" t="s">
        <v>1774</v>
      </c>
      <c r="C146" s="33" t="s">
        <v>75</v>
      </c>
      <c r="D146" s="33" t="s">
        <v>19</v>
      </c>
      <c r="E146" s="33" t="s">
        <v>2215</v>
      </c>
      <c r="F146" s="173" t="s">
        <v>2216</v>
      </c>
      <c r="G146" s="33" t="s">
        <v>2217</v>
      </c>
      <c r="H146" s="156" t="s">
        <v>26</v>
      </c>
      <c r="I146" s="33"/>
      <c r="J146" s="33"/>
      <c r="K146" s="33"/>
      <c r="L146" s="33"/>
      <c r="M146" s="33"/>
      <c r="N146" s="33"/>
      <c r="O146" s="33"/>
      <c r="P146" s="192"/>
      <c r="Q146" s="33"/>
    </row>
    <row r="147" spans="1:27" ht="12.75">
      <c r="A147" s="273"/>
      <c r="B147" s="33" t="s">
        <v>1774</v>
      </c>
      <c r="C147" s="33" t="s">
        <v>102</v>
      </c>
      <c r="D147" s="33" t="s">
        <v>19</v>
      </c>
      <c r="E147" s="33"/>
      <c r="F147" s="33"/>
      <c r="G147" s="33" t="s">
        <v>2218</v>
      </c>
      <c r="H147" s="156" t="s">
        <v>27</v>
      </c>
      <c r="I147" s="33"/>
      <c r="J147" s="33"/>
      <c r="K147" s="192"/>
      <c r="L147" s="33"/>
      <c r="M147" s="192"/>
      <c r="N147" s="192"/>
      <c r="O147" s="191"/>
      <c r="P147" s="192"/>
      <c r="Q147" s="33"/>
    </row>
    <row r="148" spans="1:27" ht="12.75">
      <c r="A148" s="273"/>
      <c r="B148" s="33" t="s">
        <v>1774</v>
      </c>
      <c r="C148" s="33"/>
      <c r="D148" s="33"/>
      <c r="E148" s="33"/>
      <c r="F148" s="33"/>
      <c r="G148" s="33"/>
      <c r="H148" s="156" t="s">
        <v>28</v>
      </c>
      <c r="I148" s="33"/>
      <c r="J148" s="33"/>
      <c r="K148" s="192"/>
      <c r="L148" s="33"/>
      <c r="M148" s="192"/>
      <c r="N148" s="192"/>
      <c r="O148" s="191"/>
      <c r="P148" s="192"/>
      <c r="Q148" s="33"/>
    </row>
    <row r="149" spans="1:27" ht="12.75">
      <c r="A149" s="273"/>
      <c r="B149" s="33" t="s">
        <v>522</v>
      </c>
      <c r="C149" s="33"/>
      <c r="D149" s="33"/>
      <c r="E149" s="33"/>
      <c r="F149" s="33"/>
      <c r="G149" s="33"/>
      <c r="H149" s="156" t="s">
        <v>29</v>
      </c>
      <c r="I149" s="33"/>
      <c r="J149" s="33"/>
      <c r="K149" s="192"/>
      <c r="L149" s="33"/>
      <c r="M149" s="192"/>
      <c r="N149" s="192"/>
      <c r="O149" s="191"/>
      <c r="P149" s="192"/>
      <c r="Q149" s="33"/>
    </row>
    <row r="150" spans="1:27" ht="12.75">
      <c r="A150" s="273"/>
      <c r="B150" s="33" t="s">
        <v>522</v>
      </c>
      <c r="C150" s="33"/>
      <c r="D150" s="33"/>
      <c r="E150" s="33"/>
      <c r="F150" s="33"/>
      <c r="G150" s="33"/>
      <c r="H150" s="156" t="s">
        <v>30</v>
      </c>
      <c r="I150" s="33"/>
      <c r="J150" s="33"/>
      <c r="K150" s="192"/>
      <c r="L150" s="33"/>
      <c r="M150" s="192"/>
      <c r="N150" s="192"/>
      <c r="O150" s="191"/>
      <c r="P150" s="192"/>
      <c r="Q150" s="33"/>
    </row>
    <row r="151" spans="1:27" ht="12.75">
      <c r="A151" s="273"/>
      <c r="B151" s="33" t="s">
        <v>522</v>
      </c>
      <c r="C151" s="33"/>
      <c r="D151" s="33"/>
      <c r="E151" s="33"/>
      <c r="F151" s="33"/>
      <c r="G151" s="33"/>
      <c r="H151" s="167" t="s">
        <v>34</v>
      </c>
      <c r="I151" s="33"/>
      <c r="J151" s="33"/>
      <c r="K151" s="192"/>
      <c r="L151" s="33"/>
      <c r="M151" s="192"/>
      <c r="N151" s="192"/>
      <c r="O151" s="191"/>
      <c r="P151" s="192"/>
      <c r="Q151" s="33"/>
    </row>
    <row r="152" spans="1:27" ht="14.25">
      <c r="A152" s="273"/>
      <c r="B152" s="220" t="s">
        <v>522</v>
      </c>
      <c r="C152" s="218" t="s">
        <v>102</v>
      </c>
      <c r="D152" s="218" t="s">
        <v>19</v>
      </c>
      <c r="E152" s="218"/>
      <c r="F152" s="218"/>
      <c r="G152" s="218" t="s">
        <v>2219</v>
      </c>
      <c r="H152" s="221" t="s">
        <v>35</v>
      </c>
      <c r="I152" s="218"/>
      <c r="J152" s="218"/>
      <c r="K152" s="218"/>
      <c r="L152" s="218"/>
      <c r="M152" s="218"/>
      <c r="N152" s="218"/>
      <c r="O152" s="218"/>
      <c r="P152" s="218"/>
      <c r="Q152" s="218"/>
      <c r="R152" s="41"/>
      <c r="S152" s="41"/>
      <c r="T152" s="41"/>
      <c r="U152" s="41"/>
      <c r="V152" s="41"/>
      <c r="W152" s="41"/>
      <c r="X152" s="41"/>
      <c r="Y152" s="41"/>
      <c r="Z152" s="41"/>
      <c r="AA152" s="41"/>
    </row>
    <row r="153" spans="1:27" ht="12.75">
      <c r="A153" s="273"/>
      <c r="B153" s="33" t="s">
        <v>78</v>
      </c>
      <c r="C153" s="33"/>
      <c r="D153" s="33"/>
      <c r="E153" s="33"/>
      <c r="F153" s="33"/>
      <c r="G153" s="33"/>
      <c r="H153" s="167" t="s">
        <v>36</v>
      </c>
      <c r="I153" s="33"/>
      <c r="J153" s="33"/>
      <c r="K153" s="192"/>
      <c r="L153" s="33"/>
      <c r="M153" s="192"/>
      <c r="N153" s="191"/>
      <c r="O153" s="191"/>
      <c r="P153" s="192"/>
      <c r="Q153" s="33"/>
    </row>
    <row r="154" spans="1:27" ht="12.75">
      <c r="A154" s="273"/>
      <c r="B154" s="33" t="s">
        <v>78</v>
      </c>
      <c r="C154" s="33"/>
      <c r="D154" s="33"/>
      <c r="E154" s="33"/>
      <c r="F154" s="33"/>
      <c r="G154" s="33"/>
      <c r="H154" s="167" t="s">
        <v>37</v>
      </c>
      <c r="I154" s="33"/>
      <c r="J154" s="33"/>
      <c r="K154" s="192"/>
      <c r="L154" s="33"/>
      <c r="M154" s="192"/>
      <c r="N154" s="191"/>
      <c r="O154" s="191"/>
      <c r="P154" s="192"/>
      <c r="Q154" s="33"/>
    </row>
    <row r="155" spans="1:27" ht="12.75">
      <c r="A155" s="274"/>
      <c r="B155" s="33" t="s">
        <v>78</v>
      </c>
      <c r="C155" s="33"/>
      <c r="D155" s="33"/>
      <c r="E155" s="33"/>
      <c r="F155" s="33"/>
      <c r="G155" s="33"/>
      <c r="H155" s="156" t="s">
        <v>38</v>
      </c>
      <c r="I155" s="33"/>
      <c r="J155" s="33"/>
      <c r="K155" s="192"/>
      <c r="L155" s="33"/>
      <c r="M155" s="192"/>
      <c r="N155" s="191"/>
      <c r="O155" s="191"/>
      <c r="P155" s="192"/>
      <c r="Q155" s="33"/>
    </row>
    <row r="156" spans="1:27" ht="14.25">
      <c r="A156" s="272">
        <v>45455</v>
      </c>
      <c r="B156" s="157" t="s">
        <v>78</v>
      </c>
      <c r="C156" s="33"/>
      <c r="D156" s="33"/>
      <c r="E156" s="33"/>
      <c r="F156" s="33"/>
      <c r="G156" s="33"/>
      <c r="H156" s="164" t="s">
        <v>17</v>
      </c>
      <c r="I156" s="33"/>
      <c r="J156" s="33"/>
      <c r="K156" s="192"/>
      <c r="L156" s="33"/>
      <c r="M156" s="195"/>
      <c r="N156" s="191"/>
      <c r="O156" s="191"/>
      <c r="P156" s="192"/>
      <c r="Q156" s="33"/>
    </row>
    <row r="157" spans="1:27" ht="14.25">
      <c r="A157" s="273"/>
      <c r="B157" s="157" t="s">
        <v>78</v>
      </c>
      <c r="C157" s="33"/>
      <c r="D157" s="33"/>
      <c r="E157" s="33"/>
      <c r="F157" s="33"/>
      <c r="G157" s="33"/>
      <c r="H157" s="156" t="s">
        <v>22</v>
      </c>
      <c r="I157" s="33"/>
      <c r="J157" s="33"/>
      <c r="K157" s="192"/>
      <c r="L157" s="33"/>
      <c r="M157" s="195"/>
      <c r="N157" s="191"/>
      <c r="O157" s="191"/>
      <c r="P157" s="192"/>
      <c r="Q157" s="33"/>
    </row>
    <row r="158" spans="1:27" ht="14.25">
      <c r="A158" s="273"/>
      <c r="B158" s="157" t="s">
        <v>78</v>
      </c>
      <c r="C158" s="33"/>
      <c r="D158" s="33"/>
      <c r="E158" s="33"/>
      <c r="F158" s="33"/>
      <c r="G158" s="33"/>
      <c r="H158" s="156" t="s">
        <v>24</v>
      </c>
      <c r="I158" s="33"/>
      <c r="J158" s="33"/>
      <c r="K158" s="192"/>
      <c r="L158" s="33"/>
      <c r="M158" s="195"/>
      <c r="N158" s="191"/>
      <c r="O158" s="191"/>
      <c r="P158" s="192"/>
      <c r="Q158" s="33"/>
    </row>
    <row r="159" spans="1:27" ht="14.25">
      <c r="A159" s="273"/>
      <c r="B159" s="157" t="s">
        <v>78</v>
      </c>
      <c r="C159" s="33"/>
      <c r="D159" s="33"/>
      <c r="E159" s="33"/>
      <c r="F159" s="33"/>
      <c r="G159" s="33"/>
      <c r="H159" s="156" t="s">
        <v>25</v>
      </c>
      <c r="I159" s="33"/>
      <c r="J159" s="33"/>
      <c r="K159" s="192"/>
      <c r="L159" s="33"/>
      <c r="M159" s="195"/>
      <c r="N159" s="191"/>
      <c r="O159" s="191"/>
      <c r="P159" s="192"/>
      <c r="Q159" s="33"/>
    </row>
    <row r="160" spans="1:27" ht="14.25">
      <c r="A160" s="273"/>
      <c r="B160" s="33" t="s">
        <v>78</v>
      </c>
      <c r="C160" s="33"/>
      <c r="D160" s="33"/>
      <c r="E160" s="33"/>
      <c r="F160" s="157"/>
      <c r="G160" s="33"/>
      <c r="H160" s="156" t="s">
        <v>26</v>
      </c>
      <c r="I160" s="33"/>
      <c r="J160" s="33"/>
      <c r="K160" s="192"/>
      <c r="L160" s="33"/>
      <c r="M160" s="191"/>
      <c r="N160" s="191"/>
      <c r="O160" s="191"/>
      <c r="P160" s="192"/>
      <c r="Q160" s="33"/>
    </row>
    <row r="161" spans="1:17" ht="12.75">
      <c r="A161" s="273"/>
      <c r="B161" s="33" t="s">
        <v>1271</v>
      </c>
      <c r="C161" s="33"/>
      <c r="D161" s="33"/>
      <c r="E161" s="33"/>
      <c r="F161" s="33"/>
      <c r="G161" s="33"/>
      <c r="H161" s="156" t="s">
        <v>27</v>
      </c>
      <c r="I161" s="33"/>
      <c r="J161" s="33"/>
      <c r="K161" s="192"/>
      <c r="L161" s="33"/>
      <c r="M161" s="191"/>
      <c r="N161" s="191"/>
      <c r="O161" s="191"/>
      <c r="P161" s="192"/>
      <c r="Q161" s="33"/>
    </row>
    <row r="162" spans="1:17" ht="12.75">
      <c r="A162" s="273"/>
      <c r="B162" s="33" t="s">
        <v>1271</v>
      </c>
      <c r="C162" s="33"/>
      <c r="D162" s="33"/>
      <c r="E162" s="33"/>
      <c r="F162" s="33"/>
      <c r="G162" s="33"/>
      <c r="H162" s="156" t="s">
        <v>28</v>
      </c>
      <c r="I162" s="33"/>
      <c r="J162" s="33"/>
      <c r="K162" s="192"/>
      <c r="L162" s="33"/>
      <c r="M162" s="191"/>
      <c r="N162" s="191"/>
      <c r="O162" s="191"/>
      <c r="P162" s="192"/>
      <c r="Q162" s="33"/>
    </row>
    <row r="163" spans="1:17" ht="12.75">
      <c r="A163" s="273"/>
      <c r="B163" s="33" t="s">
        <v>1271</v>
      </c>
      <c r="C163" s="33"/>
      <c r="D163" s="33"/>
      <c r="E163" s="33"/>
      <c r="F163" s="33"/>
      <c r="G163" s="33"/>
      <c r="H163" s="156" t="s">
        <v>29</v>
      </c>
      <c r="I163" s="33"/>
      <c r="J163" s="33"/>
      <c r="K163" s="192"/>
      <c r="L163" s="33"/>
      <c r="M163" s="191"/>
      <c r="N163" s="191"/>
      <c r="O163" s="191"/>
      <c r="P163" s="192"/>
      <c r="Q163" s="33"/>
    </row>
    <row r="164" spans="1:17" ht="12.75">
      <c r="A164" s="273"/>
      <c r="B164" s="33" t="s">
        <v>1271</v>
      </c>
      <c r="C164" s="33"/>
      <c r="D164" s="33"/>
      <c r="E164" s="33"/>
      <c r="F164" s="33"/>
      <c r="G164" s="33"/>
      <c r="H164" s="156" t="s">
        <v>30</v>
      </c>
      <c r="I164" s="33"/>
      <c r="J164" s="33"/>
      <c r="K164" s="192"/>
      <c r="L164" s="33"/>
      <c r="M164" s="195"/>
      <c r="N164" s="191"/>
      <c r="O164" s="191"/>
      <c r="P164" s="192"/>
      <c r="Q164" s="33"/>
    </row>
    <row r="165" spans="1:17" ht="14.25">
      <c r="A165" s="273"/>
      <c r="B165" s="33" t="s">
        <v>522</v>
      </c>
      <c r="C165" s="33"/>
      <c r="D165" s="33"/>
      <c r="E165" s="157"/>
      <c r="F165" s="33"/>
      <c r="G165" s="33"/>
      <c r="H165" s="167" t="s">
        <v>34</v>
      </c>
      <c r="I165" s="33"/>
      <c r="J165" s="33"/>
      <c r="K165" s="192"/>
      <c r="L165" s="33"/>
      <c r="M165" s="195"/>
      <c r="N165" s="191"/>
      <c r="O165" s="191"/>
      <c r="P165" s="192"/>
      <c r="Q165" s="33"/>
    </row>
    <row r="166" spans="1:17" ht="12.75">
      <c r="A166" s="273"/>
      <c r="B166" s="33" t="s">
        <v>522</v>
      </c>
      <c r="C166" s="33"/>
      <c r="D166" s="33"/>
      <c r="E166" s="33"/>
      <c r="F166" s="33"/>
      <c r="G166" s="33"/>
      <c r="H166" s="167" t="s">
        <v>35</v>
      </c>
      <c r="I166" s="33"/>
      <c r="J166" s="33"/>
      <c r="K166" s="192"/>
      <c r="L166" s="33"/>
      <c r="M166" s="195"/>
      <c r="N166" s="191"/>
      <c r="O166" s="191"/>
      <c r="P166" s="192"/>
      <c r="Q166" s="33"/>
    </row>
    <row r="167" spans="1:17" ht="12.75">
      <c r="A167" s="273"/>
      <c r="B167" s="33" t="s">
        <v>78</v>
      </c>
      <c r="C167" s="33"/>
      <c r="D167" s="33"/>
      <c r="E167" s="33"/>
      <c r="F167" s="33"/>
      <c r="G167" s="33"/>
      <c r="H167" s="167" t="s">
        <v>36</v>
      </c>
      <c r="I167" s="33"/>
      <c r="J167" s="33"/>
      <c r="K167" s="192"/>
      <c r="L167" s="33"/>
      <c r="M167" s="195"/>
      <c r="N167" s="191"/>
      <c r="O167" s="191"/>
      <c r="P167" s="192"/>
      <c r="Q167" s="33"/>
    </row>
    <row r="168" spans="1:17" ht="12.75">
      <c r="A168" s="273"/>
      <c r="B168" s="33" t="s">
        <v>78</v>
      </c>
      <c r="C168" s="33"/>
      <c r="D168" s="33"/>
      <c r="E168" s="33"/>
      <c r="F168" s="33"/>
      <c r="G168" s="33"/>
      <c r="H168" s="167" t="s">
        <v>37</v>
      </c>
      <c r="I168" s="33"/>
      <c r="J168" s="33"/>
      <c r="K168" s="192"/>
      <c r="L168" s="33"/>
      <c r="M168" s="192"/>
      <c r="N168" s="191"/>
      <c r="O168" s="191"/>
      <c r="P168" s="192"/>
      <c r="Q168" s="33"/>
    </row>
    <row r="169" spans="1:17" ht="12.75">
      <c r="A169" s="274"/>
      <c r="B169" s="33" t="s">
        <v>78</v>
      </c>
      <c r="C169" s="33" t="s">
        <v>928</v>
      </c>
      <c r="D169" s="33" t="s">
        <v>19</v>
      </c>
      <c r="E169" s="33" t="s">
        <v>2220</v>
      </c>
      <c r="F169" s="33"/>
      <c r="G169" s="33" t="s">
        <v>2221</v>
      </c>
      <c r="H169" s="167" t="s">
        <v>38</v>
      </c>
      <c r="I169" s="33"/>
      <c r="J169" s="33"/>
      <c r="K169" s="192"/>
      <c r="L169" s="33"/>
      <c r="M169" s="192"/>
      <c r="N169" s="191"/>
      <c r="O169" s="191"/>
      <c r="P169" s="192"/>
      <c r="Q169" s="33"/>
    </row>
    <row r="170" spans="1:17" ht="14.25">
      <c r="A170" s="272">
        <v>45456</v>
      </c>
      <c r="B170" s="157" t="s">
        <v>78</v>
      </c>
      <c r="C170" s="33"/>
      <c r="D170" s="33"/>
      <c r="E170" s="33"/>
      <c r="F170" s="33"/>
      <c r="G170" s="33"/>
      <c r="H170" s="164" t="s">
        <v>17</v>
      </c>
      <c r="I170" s="33"/>
      <c r="J170" s="33"/>
      <c r="K170" s="192"/>
      <c r="L170" s="33"/>
      <c r="M170" s="192"/>
      <c r="N170" s="191"/>
      <c r="O170" s="191"/>
      <c r="P170" s="192"/>
      <c r="Q170" s="33"/>
    </row>
    <row r="171" spans="1:17" ht="14.25">
      <c r="A171" s="273"/>
      <c r="B171" s="157" t="s">
        <v>78</v>
      </c>
      <c r="C171" s="157"/>
      <c r="D171" s="157"/>
      <c r="E171" s="157"/>
      <c r="F171" s="157"/>
      <c r="G171" s="157"/>
      <c r="H171" s="84" t="s">
        <v>22</v>
      </c>
      <c r="I171" s="33"/>
      <c r="J171" s="33"/>
      <c r="K171" s="192"/>
      <c r="L171" s="33"/>
      <c r="M171" s="192"/>
      <c r="N171" s="191"/>
      <c r="O171" s="191"/>
      <c r="P171" s="192"/>
      <c r="Q171" s="33"/>
    </row>
    <row r="172" spans="1:17" ht="14.25">
      <c r="A172" s="273"/>
      <c r="B172" s="157" t="s">
        <v>78</v>
      </c>
      <c r="C172" s="157"/>
      <c r="D172" s="157"/>
      <c r="E172" s="157"/>
      <c r="F172" s="157"/>
      <c r="G172" s="157"/>
      <c r="H172" s="84" t="s">
        <v>24</v>
      </c>
      <c r="I172" s="33"/>
      <c r="J172" s="33"/>
      <c r="K172" s="192"/>
      <c r="L172" s="33"/>
      <c r="M172" s="195"/>
      <c r="N172" s="191"/>
      <c r="O172" s="191"/>
      <c r="P172" s="192"/>
      <c r="Q172" s="33"/>
    </row>
    <row r="173" spans="1:17" ht="14.25">
      <c r="A173" s="273"/>
      <c r="B173" s="157" t="s">
        <v>78</v>
      </c>
      <c r="C173" s="157"/>
      <c r="D173" s="157"/>
      <c r="E173" s="215"/>
      <c r="F173" s="157"/>
      <c r="G173" s="157"/>
      <c r="H173" s="84" t="s">
        <v>25</v>
      </c>
      <c r="I173" s="33"/>
      <c r="J173" s="33"/>
      <c r="K173" s="192"/>
      <c r="L173" s="33"/>
      <c r="M173" s="195"/>
      <c r="N173" s="191"/>
      <c r="O173" s="191"/>
      <c r="P173" s="192"/>
      <c r="Q173" s="33"/>
    </row>
    <row r="174" spans="1:17" ht="14.25">
      <c r="A174" s="273"/>
      <c r="B174" s="157" t="s">
        <v>78</v>
      </c>
      <c r="C174" s="157"/>
      <c r="D174" s="157"/>
      <c r="E174" s="157"/>
      <c r="F174" s="157"/>
      <c r="G174" s="157"/>
      <c r="H174" s="84" t="s">
        <v>26</v>
      </c>
      <c r="I174" s="33"/>
      <c r="J174" s="33"/>
      <c r="K174" s="192"/>
      <c r="L174" s="33"/>
      <c r="M174" s="191"/>
      <c r="N174" s="191"/>
      <c r="O174" s="191"/>
      <c r="P174" s="192"/>
      <c r="Q174" s="33"/>
    </row>
    <row r="175" spans="1:17" ht="12.75">
      <c r="A175" s="273"/>
      <c r="B175" s="33" t="s">
        <v>1271</v>
      </c>
      <c r="C175" s="33"/>
      <c r="D175" s="33"/>
      <c r="E175" s="33"/>
      <c r="F175" s="33"/>
      <c r="G175" s="33"/>
      <c r="H175" s="84" t="s">
        <v>27</v>
      </c>
      <c r="I175" s="33"/>
      <c r="J175" s="33"/>
      <c r="K175" s="192"/>
      <c r="L175" s="33"/>
      <c r="M175" s="191"/>
      <c r="N175" s="192"/>
      <c r="O175" s="191"/>
      <c r="P175" s="192"/>
      <c r="Q175" s="33"/>
    </row>
    <row r="176" spans="1:17" ht="12.75">
      <c r="A176" s="273"/>
      <c r="B176" s="33" t="s">
        <v>1271</v>
      </c>
      <c r="C176" s="33"/>
      <c r="D176" s="33"/>
      <c r="E176" s="33"/>
      <c r="F176" s="33"/>
      <c r="G176" s="33"/>
      <c r="H176" s="84" t="s">
        <v>28</v>
      </c>
      <c r="I176" s="33"/>
      <c r="J176" s="33"/>
      <c r="K176" s="192"/>
      <c r="L176" s="33"/>
      <c r="M176" s="191"/>
      <c r="N176" s="192"/>
      <c r="O176" s="191"/>
      <c r="P176" s="192"/>
      <c r="Q176" s="33"/>
    </row>
    <row r="177" spans="1:17" ht="12.75">
      <c r="A177" s="273"/>
      <c r="B177" s="33" t="s">
        <v>1271</v>
      </c>
      <c r="C177" s="33"/>
      <c r="D177" s="33"/>
      <c r="E177" s="33"/>
      <c r="F177" s="33"/>
      <c r="G177" s="33"/>
      <c r="H177" s="84" t="s">
        <v>29</v>
      </c>
      <c r="I177" s="33"/>
      <c r="J177" s="33"/>
      <c r="K177" s="192"/>
      <c r="L177" s="33"/>
      <c r="M177" s="191"/>
      <c r="N177" s="192"/>
      <c r="O177" s="191"/>
      <c r="P177" s="192"/>
      <c r="Q177" s="33"/>
    </row>
    <row r="178" spans="1:17" ht="12.75">
      <c r="A178" s="273"/>
      <c r="B178" s="33" t="s">
        <v>1271</v>
      </c>
      <c r="C178" s="33"/>
      <c r="D178" s="33"/>
      <c r="E178" s="33"/>
      <c r="F178" s="33"/>
      <c r="G178" s="33"/>
      <c r="H178" s="84" t="s">
        <v>30</v>
      </c>
      <c r="I178" s="33"/>
      <c r="J178" s="33"/>
      <c r="K178" s="192"/>
      <c r="L178" s="33"/>
      <c r="M178" s="191"/>
      <c r="N178" s="192"/>
      <c r="O178" s="191"/>
      <c r="P178" s="192"/>
      <c r="Q178" s="33"/>
    </row>
    <row r="179" spans="1:17" ht="12.75">
      <c r="A179" s="273"/>
      <c r="B179" s="33" t="s">
        <v>1271</v>
      </c>
      <c r="C179" s="33"/>
      <c r="D179" s="33"/>
      <c r="E179" s="33"/>
      <c r="F179" s="33"/>
      <c r="G179" s="33"/>
      <c r="H179" s="84" t="s">
        <v>34</v>
      </c>
      <c r="I179" s="33"/>
      <c r="J179" s="33"/>
      <c r="K179" s="192"/>
      <c r="L179" s="33"/>
      <c r="M179" s="192"/>
      <c r="N179" s="192"/>
      <c r="O179" s="191"/>
      <c r="P179" s="192"/>
      <c r="Q179" s="33"/>
    </row>
    <row r="180" spans="1:17" ht="12.75">
      <c r="A180" s="273"/>
      <c r="B180" s="33" t="s">
        <v>522</v>
      </c>
      <c r="C180" s="33"/>
      <c r="D180" s="33"/>
      <c r="E180" s="33"/>
      <c r="F180" s="33"/>
      <c r="G180" s="33"/>
      <c r="H180" s="84" t="s">
        <v>35</v>
      </c>
      <c r="I180" s="33"/>
      <c r="J180" s="33"/>
      <c r="K180" s="192"/>
      <c r="L180" s="33"/>
      <c r="M180" s="192"/>
      <c r="N180" s="192"/>
      <c r="O180" s="191"/>
      <c r="P180" s="192"/>
      <c r="Q180" s="33"/>
    </row>
    <row r="181" spans="1:17" ht="12.75">
      <c r="A181" s="273"/>
      <c r="B181" s="33" t="s">
        <v>78</v>
      </c>
      <c r="C181" s="33"/>
      <c r="D181" s="33"/>
      <c r="E181" s="33"/>
      <c r="F181" s="33"/>
      <c r="G181" s="33"/>
      <c r="H181" s="84" t="s">
        <v>36</v>
      </c>
      <c r="I181" s="33"/>
      <c r="J181" s="33"/>
      <c r="K181" s="192"/>
      <c r="L181" s="33"/>
      <c r="M181" s="192"/>
      <c r="N181" s="191"/>
      <c r="O181" s="191"/>
      <c r="P181" s="192"/>
      <c r="Q181" s="33"/>
    </row>
    <row r="182" spans="1:17" ht="14.25">
      <c r="A182" s="273"/>
      <c r="B182" s="33" t="s">
        <v>78</v>
      </c>
      <c r="C182" s="33"/>
      <c r="D182" s="33"/>
      <c r="E182" s="33"/>
      <c r="F182" s="33"/>
      <c r="G182" s="157"/>
      <c r="H182" s="84" t="s">
        <v>37</v>
      </c>
      <c r="I182" s="33"/>
      <c r="J182" s="33"/>
      <c r="K182" s="192"/>
      <c r="L182" s="33"/>
      <c r="M182" s="192"/>
      <c r="N182" s="191"/>
      <c r="O182" s="191"/>
      <c r="P182" s="192"/>
      <c r="Q182" s="33"/>
    </row>
    <row r="183" spans="1:17" ht="12.75">
      <c r="A183" s="274"/>
      <c r="B183" s="33" t="s">
        <v>78</v>
      </c>
      <c r="C183" s="33"/>
      <c r="D183" s="33"/>
      <c r="E183" s="33"/>
      <c r="F183" s="33"/>
      <c r="G183" s="33"/>
      <c r="H183" s="170" t="s">
        <v>38</v>
      </c>
      <c r="I183" s="33"/>
      <c r="J183" s="33"/>
      <c r="K183" s="192"/>
      <c r="L183" s="33"/>
      <c r="M183" s="192"/>
      <c r="N183" s="191"/>
      <c r="O183" s="191"/>
      <c r="P183" s="192"/>
      <c r="Q183" s="33"/>
    </row>
    <row r="184" spans="1:17" ht="14.25">
      <c r="A184" s="272">
        <v>45457</v>
      </c>
      <c r="B184" s="157" t="s">
        <v>78</v>
      </c>
      <c r="C184" s="33"/>
      <c r="D184" s="33"/>
      <c r="E184" s="33"/>
      <c r="F184" s="33"/>
      <c r="G184" s="33"/>
      <c r="H184" s="171" t="s">
        <v>17</v>
      </c>
      <c r="I184" s="33"/>
      <c r="J184" s="33"/>
      <c r="K184" s="192"/>
      <c r="L184" s="33"/>
      <c r="M184" s="192"/>
      <c r="N184" s="191"/>
      <c r="O184" s="191"/>
      <c r="P184" s="192"/>
      <c r="Q184" s="33"/>
    </row>
    <row r="185" spans="1:17" ht="14.25">
      <c r="A185" s="273"/>
      <c r="B185" s="157" t="s">
        <v>78</v>
      </c>
      <c r="C185" s="33"/>
      <c r="D185" s="33"/>
      <c r="E185" s="33"/>
      <c r="F185" s="33"/>
      <c r="G185" s="33"/>
      <c r="H185" s="172" t="s">
        <v>22</v>
      </c>
      <c r="I185" s="33"/>
      <c r="J185" s="33"/>
      <c r="K185" s="192"/>
      <c r="L185" s="33"/>
      <c r="M185" s="192"/>
      <c r="N185" s="191"/>
      <c r="O185" s="191"/>
      <c r="P185" s="192"/>
      <c r="Q185" s="33"/>
    </row>
    <row r="186" spans="1:17" ht="14.25">
      <c r="A186" s="273"/>
      <c r="B186" s="157" t="s">
        <v>78</v>
      </c>
      <c r="C186" s="157"/>
      <c r="D186" s="157"/>
      <c r="E186" s="157"/>
      <c r="F186" s="157"/>
      <c r="G186" s="157"/>
      <c r="H186" s="172" t="s">
        <v>24</v>
      </c>
      <c r="I186" s="33"/>
      <c r="J186" s="33"/>
      <c r="K186" s="192"/>
      <c r="L186" s="33"/>
      <c r="M186" s="192"/>
      <c r="N186" s="191"/>
      <c r="O186" s="191"/>
      <c r="P186" s="192"/>
      <c r="Q186" s="33"/>
    </row>
    <row r="187" spans="1:17" ht="12.75">
      <c r="A187" s="273"/>
      <c r="B187" s="33" t="s">
        <v>78</v>
      </c>
      <c r="C187" s="33"/>
      <c r="D187" s="33"/>
      <c r="E187" s="33"/>
      <c r="F187" s="33"/>
      <c r="G187" s="33"/>
      <c r="H187" s="172" t="s">
        <v>25</v>
      </c>
      <c r="I187" s="33"/>
      <c r="J187" s="33"/>
      <c r="K187" s="192"/>
      <c r="L187" s="33"/>
      <c r="M187" s="192"/>
      <c r="N187" s="191"/>
      <c r="O187" s="191"/>
      <c r="P187" s="192"/>
      <c r="Q187" s="33"/>
    </row>
    <row r="188" spans="1:17" ht="12.75">
      <c r="A188" s="273"/>
      <c r="B188" s="33" t="s">
        <v>1774</v>
      </c>
      <c r="C188" s="33"/>
      <c r="D188" s="33"/>
      <c r="E188" s="33"/>
      <c r="F188" s="33"/>
      <c r="G188" s="33"/>
      <c r="H188" s="172" t="s">
        <v>26</v>
      </c>
      <c r="I188" s="33"/>
      <c r="J188" s="33"/>
      <c r="K188" s="192"/>
      <c r="L188" s="33"/>
      <c r="M188" s="192"/>
      <c r="N188" s="192"/>
      <c r="O188" s="195"/>
      <c r="P188" s="192"/>
      <c r="Q188" s="33"/>
    </row>
    <row r="189" spans="1:17" ht="12.75">
      <c r="A189" s="273"/>
      <c r="B189" s="33" t="s">
        <v>1774</v>
      </c>
      <c r="C189" s="33"/>
      <c r="D189" s="33"/>
      <c r="E189" s="33"/>
      <c r="F189" s="33"/>
      <c r="G189" s="33"/>
      <c r="H189" s="172" t="s">
        <v>27</v>
      </c>
      <c r="I189" s="33"/>
      <c r="J189" s="33"/>
      <c r="K189" s="192"/>
      <c r="L189" s="33"/>
      <c r="M189" s="192"/>
      <c r="N189" s="192"/>
      <c r="O189" s="195"/>
      <c r="P189" s="192"/>
      <c r="Q189" s="33"/>
    </row>
    <row r="190" spans="1:17" ht="12.75">
      <c r="A190" s="273"/>
      <c r="B190" s="33" t="s">
        <v>522</v>
      </c>
      <c r="C190" s="33"/>
      <c r="D190" s="33"/>
      <c r="E190" s="33"/>
      <c r="F190" s="33"/>
      <c r="G190" s="33"/>
      <c r="H190" s="172" t="s">
        <v>28</v>
      </c>
      <c r="I190" s="33"/>
      <c r="J190" s="33"/>
      <c r="K190" s="192"/>
      <c r="L190" s="33"/>
      <c r="M190" s="192"/>
      <c r="N190" s="192"/>
      <c r="O190" s="191"/>
      <c r="P190" s="192"/>
      <c r="Q190" s="33"/>
    </row>
    <row r="191" spans="1:17" ht="12.75">
      <c r="A191" s="273"/>
      <c r="B191" s="33" t="s">
        <v>522</v>
      </c>
      <c r="C191" s="33"/>
      <c r="D191" s="33"/>
      <c r="E191" s="33"/>
      <c r="F191" s="33"/>
      <c r="G191" s="33"/>
      <c r="H191" s="172" t="s">
        <v>29</v>
      </c>
      <c r="I191" s="33"/>
      <c r="J191" s="33"/>
      <c r="K191" s="192"/>
      <c r="L191" s="33"/>
      <c r="M191" s="191"/>
      <c r="N191" s="192"/>
      <c r="O191" s="191"/>
      <c r="P191" s="192"/>
      <c r="Q191" s="33"/>
    </row>
    <row r="192" spans="1:17" ht="14.25">
      <c r="A192" s="273"/>
      <c r="B192" s="33" t="s">
        <v>522</v>
      </c>
      <c r="C192" s="33"/>
      <c r="D192" s="157"/>
      <c r="E192" s="33"/>
      <c r="F192" s="33"/>
      <c r="G192" s="109"/>
      <c r="H192" s="172" t="s">
        <v>30</v>
      </c>
      <c r="I192" s="33"/>
      <c r="J192" s="33"/>
      <c r="K192" s="192"/>
      <c r="L192" s="33"/>
      <c r="M192" s="191"/>
      <c r="N192" s="192"/>
      <c r="O192" s="191"/>
      <c r="P192" s="192"/>
      <c r="Q192" s="33"/>
    </row>
    <row r="193" spans="1:18" ht="12.75">
      <c r="A193" s="273"/>
      <c r="B193" s="33" t="s">
        <v>522</v>
      </c>
      <c r="C193" s="33"/>
      <c r="D193" s="33"/>
      <c r="E193" s="33"/>
      <c r="F193" s="33"/>
      <c r="G193" s="33"/>
      <c r="H193" s="172" t="s">
        <v>34</v>
      </c>
      <c r="I193" s="33"/>
      <c r="J193" s="33"/>
      <c r="K193" s="192"/>
      <c r="L193" s="33"/>
      <c r="M193" s="191"/>
      <c r="N193" s="192"/>
      <c r="O193" s="191"/>
      <c r="P193" s="192"/>
      <c r="Q193" s="33"/>
    </row>
    <row r="194" spans="1:18" ht="12.75">
      <c r="A194" s="273"/>
      <c r="B194" s="33" t="s">
        <v>78</v>
      </c>
      <c r="C194" s="33"/>
      <c r="D194" s="33"/>
      <c r="E194" s="33"/>
      <c r="F194" s="33"/>
      <c r="G194" s="33"/>
      <c r="H194" s="172" t="s">
        <v>35</v>
      </c>
      <c r="I194" s="33"/>
      <c r="J194" s="33"/>
      <c r="K194" s="192"/>
      <c r="L194" s="33"/>
      <c r="M194" s="191"/>
      <c r="N194" s="191"/>
      <c r="O194" s="191"/>
      <c r="P194" s="192"/>
      <c r="Q194" s="33"/>
    </row>
    <row r="195" spans="1:18" ht="12.75">
      <c r="A195" s="273"/>
      <c r="B195" s="33" t="s">
        <v>78</v>
      </c>
      <c r="C195" s="33"/>
      <c r="D195" s="33"/>
      <c r="E195" s="33"/>
      <c r="F195" s="33"/>
      <c r="G195" s="33"/>
      <c r="H195" s="172" t="s">
        <v>36</v>
      </c>
      <c r="I195" s="33"/>
      <c r="J195" s="33"/>
      <c r="K195" s="192"/>
      <c r="L195" s="33"/>
      <c r="M195" s="195"/>
      <c r="N195" s="191"/>
      <c r="O195" s="191"/>
      <c r="P195" s="192"/>
      <c r="Q195" s="33"/>
    </row>
    <row r="196" spans="1:18" ht="12.75">
      <c r="A196" s="273"/>
      <c r="B196" s="33" t="s">
        <v>78</v>
      </c>
      <c r="C196" s="33"/>
      <c r="D196" s="33"/>
      <c r="E196" s="33"/>
      <c r="F196" s="33"/>
      <c r="H196" s="172" t="s">
        <v>37</v>
      </c>
      <c r="I196" s="33"/>
      <c r="J196" s="33"/>
      <c r="K196" s="192"/>
      <c r="L196" s="33"/>
      <c r="M196" s="192"/>
      <c r="N196" s="191"/>
      <c r="O196" s="191"/>
      <c r="P196" s="192"/>
      <c r="Q196" s="33"/>
    </row>
    <row r="197" spans="1:18" ht="12.75">
      <c r="A197" s="274"/>
      <c r="B197" s="33" t="s">
        <v>78</v>
      </c>
      <c r="C197" s="33"/>
      <c r="D197" s="33"/>
      <c r="E197" s="33"/>
      <c r="F197" s="33"/>
      <c r="G197" s="33"/>
      <c r="H197" s="174" t="s">
        <v>38</v>
      </c>
      <c r="I197" s="33"/>
      <c r="J197" s="33"/>
      <c r="K197" s="192"/>
      <c r="L197" s="33"/>
      <c r="M197" s="192"/>
      <c r="N197" s="191"/>
      <c r="O197" s="191"/>
      <c r="P197" s="192"/>
      <c r="Q197" s="33"/>
    </row>
    <row r="198" spans="1:18" ht="12.75">
      <c r="A198" s="272">
        <v>45458</v>
      </c>
      <c r="B198" s="33" t="s">
        <v>78</v>
      </c>
      <c r="C198" s="33"/>
      <c r="D198" s="33"/>
      <c r="E198" s="33"/>
      <c r="F198" s="33"/>
      <c r="G198" s="33"/>
      <c r="H198" s="171" t="s">
        <v>17</v>
      </c>
      <c r="I198" s="33"/>
      <c r="J198" s="33"/>
      <c r="K198" s="192"/>
      <c r="L198" s="33"/>
      <c r="M198" s="192"/>
      <c r="N198" s="195"/>
      <c r="O198" s="192"/>
      <c r="P198" s="192"/>
      <c r="Q198" s="33"/>
    </row>
    <row r="199" spans="1:18" ht="12.75">
      <c r="A199" s="273"/>
      <c r="B199" s="33" t="s">
        <v>78</v>
      </c>
      <c r="C199" s="33"/>
      <c r="D199" s="33"/>
      <c r="E199" s="33"/>
      <c r="F199" s="33"/>
      <c r="G199" s="33"/>
      <c r="H199" s="172" t="s">
        <v>22</v>
      </c>
      <c r="I199" s="33"/>
      <c r="J199" s="33"/>
      <c r="K199" s="192"/>
      <c r="L199" s="33"/>
      <c r="M199" s="192"/>
      <c r="N199" s="195"/>
      <c r="O199" s="192"/>
      <c r="P199" s="192"/>
      <c r="Q199" s="33"/>
    </row>
    <row r="200" spans="1:18" ht="12.75">
      <c r="A200" s="273"/>
      <c r="B200" s="33" t="s">
        <v>78</v>
      </c>
      <c r="C200" s="33"/>
      <c r="D200" s="33"/>
      <c r="E200" s="33"/>
      <c r="F200" s="33"/>
      <c r="G200" s="33"/>
      <c r="H200" s="172" t="s">
        <v>24</v>
      </c>
      <c r="I200" s="33"/>
      <c r="J200" s="33"/>
      <c r="K200" s="192"/>
      <c r="L200" s="33"/>
      <c r="M200" s="192"/>
      <c r="N200" s="195"/>
      <c r="O200" s="192"/>
      <c r="P200" s="192"/>
      <c r="Q200" s="33"/>
    </row>
    <row r="201" spans="1:18" ht="12.75">
      <c r="A201" s="273"/>
      <c r="B201" s="33" t="s">
        <v>1774</v>
      </c>
      <c r="C201" s="33"/>
      <c r="D201" s="33"/>
      <c r="E201" s="33"/>
      <c r="F201" s="33"/>
      <c r="G201" s="33"/>
      <c r="H201" s="172" t="s">
        <v>25</v>
      </c>
      <c r="I201" s="33"/>
      <c r="J201" s="33"/>
      <c r="K201" s="192"/>
      <c r="L201" s="33"/>
      <c r="M201" s="192"/>
      <c r="N201" s="192"/>
      <c r="O201" s="192"/>
      <c r="P201" s="192"/>
      <c r="Q201" s="33"/>
    </row>
    <row r="202" spans="1:18" ht="12.75">
      <c r="A202" s="273"/>
      <c r="B202" s="33" t="s">
        <v>1774</v>
      </c>
      <c r="C202" s="33"/>
      <c r="D202" s="33"/>
      <c r="E202" s="33"/>
      <c r="F202" s="33"/>
      <c r="G202" s="33"/>
      <c r="H202" s="172" t="s">
        <v>26</v>
      </c>
      <c r="I202" s="33"/>
      <c r="J202" s="33"/>
      <c r="K202" s="192"/>
      <c r="L202" s="33"/>
      <c r="M202" s="192"/>
      <c r="N202" s="192"/>
      <c r="O202" s="192"/>
      <c r="P202" s="192"/>
      <c r="Q202" s="33"/>
    </row>
    <row r="203" spans="1:18" ht="12.75">
      <c r="A203" s="273"/>
      <c r="B203" s="33" t="s">
        <v>1774</v>
      </c>
      <c r="C203" s="33"/>
      <c r="D203" s="33"/>
      <c r="E203" s="33"/>
      <c r="F203" s="175"/>
      <c r="G203" s="33"/>
      <c r="H203" s="172" t="s">
        <v>27</v>
      </c>
      <c r="I203" s="33"/>
      <c r="J203" s="33"/>
      <c r="K203" s="192"/>
      <c r="L203" s="33"/>
      <c r="M203" s="192"/>
      <c r="N203" s="191"/>
      <c r="O203" s="192"/>
      <c r="P203" s="192"/>
      <c r="Q203" s="33"/>
    </row>
    <row r="204" spans="1:18" ht="12.75">
      <c r="A204" s="273"/>
      <c r="B204" s="33" t="s">
        <v>1774</v>
      </c>
      <c r="C204" s="33"/>
      <c r="D204" s="33"/>
      <c r="E204" s="33"/>
      <c r="F204" s="33"/>
      <c r="G204" s="33"/>
      <c r="H204" s="172" t="s">
        <v>28</v>
      </c>
      <c r="I204" s="33"/>
      <c r="J204" s="33"/>
      <c r="K204" s="192"/>
      <c r="L204" s="33"/>
      <c r="M204" s="192"/>
      <c r="N204" s="191"/>
      <c r="O204" s="192"/>
      <c r="P204" s="192"/>
      <c r="Q204" s="33"/>
    </row>
    <row r="205" spans="1:18" ht="12.75">
      <c r="A205" s="273"/>
      <c r="B205" s="33" t="s">
        <v>1774</v>
      </c>
      <c r="C205" s="33"/>
      <c r="D205" s="33"/>
      <c r="E205" s="33"/>
      <c r="F205" s="33"/>
      <c r="G205" s="33"/>
      <c r="H205" s="172" t="s">
        <v>29</v>
      </c>
      <c r="I205" s="33"/>
      <c r="J205" s="33"/>
      <c r="K205" s="192"/>
      <c r="L205" s="33"/>
      <c r="M205" s="192"/>
      <c r="N205" s="191"/>
      <c r="O205" s="192"/>
      <c r="P205" s="192"/>
      <c r="Q205" s="33"/>
    </row>
    <row r="206" spans="1:18" ht="12.75">
      <c r="A206" s="273"/>
      <c r="B206" s="33" t="s">
        <v>522</v>
      </c>
      <c r="C206" s="33"/>
      <c r="D206" s="33"/>
      <c r="E206" s="33"/>
      <c r="F206" s="33"/>
      <c r="G206" s="33"/>
      <c r="H206" s="172" t="s">
        <v>30</v>
      </c>
      <c r="I206" s="33"/>
      <c r="J206" s="33"/>
      <c r="K206" s="192"/>
      <c r="L206" s="33"/>
      <c r="M206" s="192"/>
      <c r="N206" s="191"/>
      <c r="O206" s="192"/>
      <c r="P206" s="192"/>
      <c r="Q206" s="33"/>
      <c r="R206" s="33"/>
    </row>
    <row r="207" spans="1:18" ht="12.75">
      <c r="A207" s="273"/>
      <c r="B207" s="33" t="s">
        <v>522</v>
      </c>
      <c r="C207" s="33"/>
      <c r="D207" s="33"/>
      <c r="E207" s="33"/>
      <c r="F207" s="33"/>
      <c r="G207" s="33"/>
      <c r="H207" s="172" t="s">
        <v>34</v>
      </c>
      <c r="I207" s="33"/>
      <c r="J207" s="33"/>
      <c r="K207" s="192"/>
      <c r="L207" s="33"/>
      <c r="M207" s="192"/>
      <c r="N207" s="191"/>
      <c r="O207" s="192"/>
      <c r="P207" s="192"/>
      <c r="Q207" s="33"/>
      <c r="R207" s="33"/>
    </row>
    <row r="208" spans="1:18" ht="12.75">
      <c r="A208" s="273"/>
      <c r="B208" s="76" t="s">
        <v>78</v>
      </c>
      <c r="C208" s="76"/>
      <c r="D208" s="33"/>
      <c r="E208" s="33"/>
      <c r="F208" s="33"/>
      <c r="G208" s="76"/>
      <c r="H208" s="176" t="s">
        <v>35</v>
      </c>
      <c r="I208" s="158"/>
      <c r="J208" s="33"/>
      <c r="K208" s="192"/>
      <c r="L208" s="158"/>
      <c r="M208" s="192"/>
      <c r="N208" s="205"/>
      <c r="O208" s="205"/>
      <c r="P208" s="192"/>
      <c r="Q208" s="158"/>
      <c r="R208" s="281"/>
    </row>
    <row r="209" spans="1:18" ht="12.75">
      <c r="A209" s="273"/>
      <c r="B209" s="76" t="s">
        <v>78</v>
      </c>
      <c r="C209" s="76"/>
      <c r="D209" s="33"/>
      <c r="E209" s="33"/>
      <c r="F209" s="33"/>
      <c r="G209" s="76"/>
      <c r="H209" s="172" t="s">
        <v>36</v>
      </c>
      <c r="I209" s="177"/>
      <c r="J209" s="33"/>
      <c r="K209" s="192"/>
      <c r="L209" s="177"/>
      <c r="M209" s="192"/>
      <c r="N209" s="198"/>
      <c r="O209" s="198"/>
      <c r="P209" s="192"/>
      <c r="Q209" s="177"/>
      <c r="R209" s="274"/>
    </row>
    <row r="210" spans="1:18" ht="12.75">
      <c r="A210" s="273"/>
      <c r="B210" s="33" t="s">
        <v>78</v>
      </c>
      <c r="C210" s="33" t="s">
        <v>41</v>
      </c>
      <c r="D210" s="33" t="s">
        <v>19</v>
      </c>
      <c r="E210" s="222" t="s">
        <v>2222</v>
      </c>
      <c r="F210" s="33" t="s">
        <v>2223</v>
      </c>
      <c r="G210" s="33" t="s">
        <v>2224</v>
      </c>
      <c r="H210" s="172" t="s">
        <v>37</v>
      </c>
      <c r="I210" s="33"/>
      <c r="J210" s="33"/>
      <c r="K210" s="192"/>
      <c r="L210" s="33"/>
      <c r="M210" s="192"/>
      <c r="N210" s="191"/>
      <c r="O210" s="191"/>
      <c r="P210" s="192"/>
      <c r="Q210" s="33"/>
      <c r="R210" s="33"/>
    </row>
    <row r="211" spans="1:18" ht="12.75">
      <c r="A211" s="274"/>
      <c r="B211" s="33" t="s">
        <v>78</v>
      </c>
      <c r="C211" s="33"/>
      <c r="D211" s="33"/>
      <c r="E211" s="33"/>
      <c r="F211" s="33"/>
      <c r="G211" s="33"/>
      <c r="H211" s="174" t="s">
        <v>38</v>
      </c>
      <c r="I211" s="33"/>
      <c r="J211" s="33"/>
      <c r="K211" s="192"/>
      <c r="L211" s="33"/>
      <c r="M211" s="192"/>
      <c r="N211" s="191"/>
      <c r="O211" s="191"/>
      <c r="P211" s="192"/>
      <c r="Q211" s="33"/>
      <c r="R211" s="33"/>
    </row>
    <row r="212" spans="1:18" ht="14.25">
      <c r="A212" s="272">
        <v>45459</v>
      </c>
      <c r="B212" s="157" t="s">
        <v>78</v>
      </c>
      <c r="C212" s="33"/>
      <c r="D212" s="33"/>
      <c r="E212" s="33"/>
      <c r="F212" s="33"/>
      <c r="G212" s="33"/>
      <c r="H212" s="171" t="s">
        <v>17</v>
      </c>
      <c r="I212" s="33"/>
      <c r="J212" s="33"/>
      <c r="K212" s="192"/>
      <c r="L212" s="33"/>
      <c r="M212" s="192"/>
      <c r="N212" s="191"/>
      <c r="O212" s="192"/>
      <c r="P212" s="192"/>
      <c r="Q212" s="33"/>
      <c r="R212" s="33"/>
    </row>
    <row r="213" spans="1:18" ht="14.25">
      <c r="A213" s="273"/>
      <c r="B213" s="157" t="s">
        <v>78</v>
      </c>
      <c r="C213" s="33"/>
      <c r="D213" s="33"/>
      <c r="E213" s="33"/>
      <c r="F213" s="33"/>
      <c r="G213" s="33"/>
      <c r="H213" s="172" t="s">
        <v>22</v>
      </c>
      <c r="I213" s="33"/>
      <c r="J213" s="33"/>
      <c r="K213" s="192"/>
      <c r="L213" s="33"/>
      <c r="M213" s="192"/>
      <c r="N213" s="191"/>
      <c r="O213" s="192"/>
      <c r="P213" s="192"/>
      <c r="Q213" s="33"/>
      <c r="R213" s="33"/>
    </row>
    <row r="214" spans="1:18" ht="12.75">
      <c r="A214" s="273"/>
      <c r="B214" s="33" t="s">
        <v>78</v>
      </c>
      <c r="C214" s="33"/>
      <c r="D214" s="33"/>
      <c r="E214" s="33"/>
      <c r="F214" s="33"/>
      <c r="G214" s="33"/>
      <c r="H214" s="172" t="s">
        <v>24</v>
      </c>
      <c r="I214" s="33"/>
      <c r="J214" s="33"/>
      <c r="K214" s="192"/>
      <c r="L214" s="33"/>
      <c r="M214" s="192"/>
      <c r="N214" s="191"/>
      <c r="O214" s="192"/>
      <c r="P214" s="192"/>
      <c r="Q214" s="33"/>
      <c r="R214" s="33"/>
    </row>
    <row r="215" spans="1:18" ht="12.75">
      <c r="A215" s="273"/>
      <c r="B215" s="33" t="s">
        <v>78</v>
      </c>
      <c r="C215" s="33"/>
      <c r="D215" s="33"/>
      <c r="E215" s="33"/>
      <c r="F215" s="33"/>
      <c r="G215" s="33"/>
      <c r="H215" s="172" t="s">
        <v>25</v>
      </c>
      <c r="I215" s="33"/>
      <c r="J215" s="33"/>
      <c r="K215" s="192"/>
      <c r="L215" s="33"/>
      <c r="M215" s="192"/>
      <c r="N215" s="191"/>
      <c r="O215" s="191"/>
      <c r="P215" s="192"/>
      <c r="Q215" s="33"/>
      <c r="R215" s="33"/>
    </row>
    <row r="216" spans="1:18" ht="12.75">
      <c r="A216" s="273"/>
      <c r="B216" s="33" t="s">
        <v>522</v>
      </c>
      <c r="C216" s="33"/>
      <c r="D216" s="33"/>
      <c r="E216" s="33"/>
      <c r="F216" s="33"/>
      <c r="G216" s="33"/>
      <c r="H216" s="172" t="s">
        <v>26</v>
      </c>
      <c r="I216" s="33"/>
      <c r="J216" s="33"/>
      <c r="K216" s="192"/>
      <c r="L216" s="33"/>
      <c r="M216" s="192"/>
      <c r="N216" s="192"/>
      <c r="O216" s="191"/>
      <c r="P216" s="192"/>
      <c r="Q216" s="33"/>
      <c r="R216" s="33"/>
    </row>
    <row r="217" spans="1:18" ht="14.25">
      <c r="A217" s="273"/>
      <c r="B217" s="33" t="s">
        <v>522</v>
      </c>
      <c r="C217" s="33"/>
      <c r="D217" s="33"/>
      <c r="E217" s="157"/>
      <c r="F217" s="33"/>
      <c r="G217" s="33"/>
      <c r="H217" s="172" t="s">
        <v>27</v>
      </c>
      <c r="I217" s="33"/>
      <c r="J217" s="33"/>
      <c r="K217" s="192"/>
      <c r="L217" s="33"/>
      <c r="M217" s="192"/>
      <c r="N217" s="192"/>
      <c r="O217" s="191"/>
      <c r="P217" s="192"/>
      <c r="Q217" s="33"/>
      <c r="R217" s="33"/>
    </row>
    <row r="218" spans="1:18" ht="12.75">
      <c r="A218" s="273"/>
      <c r="B218" s="33" t="s">
        <v>522</v>
      </c>
      <c r="C218" s="33"/>
      <c r="D218" s="33"/>
      <c r="E218" s="33"/>
      <c r="F218" s="33"/>
      <c r="G218" s="33"/>
      <c r="H218" s="172" t="s">
        <v>28</v>
      </c>
      <c r="I218" s="33"/>
      <c r="J218" s="33"/>
      <c r="K218" s="192"/>
      <c r="L218" s="33"/>
      <c r="M218" s="192"/>
      <c r="N218" s="192"/>
      <c r="O218" s="191"/>
      <c r="P218" s="192"/>
      <c r="Q218" s="33"/>
      <c r="R218" s="33"/>
    </row>
    <row r="219" spans="1:18" ht="12.75">
      <c r="A219" s="273"/>
      <c r="B219" s="33" t="s">
        <v>522</v>
      </c>
      <c r="C219" s="33"/>
      <c r="D219" s="33"/>
      <c r="E219" s="33"/>
      <c r="F219" s="33"/>
      <c r="G219" s="33"/>
      <c r="H219" s="172" t="s">
        <v>29</v>
      </c>
      <c r="I219" s="33"/>
      <c r="J219" s="33"/>
      <c r="K219" s="192"/>
      <c r="L219" s="33"/>
      <c r="M219" s="192"/>
      <c r="N219" s="192"/>
      <c r="O219" s="191"/>
      <c r="P219" s="192"/>
      <c r="Q219" s="33"/>
      <c r="R219" s="33"/>
    </row>
    <row r="220" spans="1:18" ht="12.75">
      <c r="A220" s="273"/>
      <c r="B220" s="33" t="s">
        <v>522</v>
      </c>
      <c r="C220" s="33"/>
      <c r="D220" s="33"/>
      <c r="E220" s="33"/>
      <c r="F220" s="33"/>
      <c r="G220" s="33"/>
      <c r="H220" s="172" t="s">
        <v>30</v>
      </c>
      <c r="I220" s="33"/>
      <c r="J220" s="33"/>
      <c r="K220" s="192"/>
      <c r="L220" s="33"/>
      <c r="M220" s="192"/>
      <c r="N220" s="192"/>
      <c r="O220" s="191"/>
      <c r="P220" s="192"/>
      <c r="Q220" s="33"/>
      <c r="R220" s="33"/>
    </row>
    <row r="221" spans="1:18" ht="12.75">
      <c r="A221" s="273"/>
      <c r="B221" s="33" t="s">
        <v>522</v>
      </c>
      <c r="C221" s="33"/>
      <c r="D221" s="33"/>
      <c r="E221" s="33"/>
      <c r="F221" s="223"/>
      <c r="G221" s="33"/>
      <c r="H221" s="172" t="s">
        <v>34</v>
      </c>
      <c r="I221" s="33"/>
      <c r="J221" s="33"/>
      <c r="K221" s="192"/>
      <c r="L221" s="33"/>
      <c r="M221" s="192"/>
      <c r="N221" s="192"/>
      <c r="O221" s="191"/>
      <c r="P221" s="192"/>
      <c r="Q221" s="33"/>
      <c r="R221" s="33"/>
    </row>
    <row r="222" spans="1:18" ht="12.75">
      <c r="A222" s="273"/>
      <c r="B222" s="33" t="s">
        <v>522</v>
      </c>
      <c r="C222" s="33"/>
      <c r="D222" s="33"/>
      <c r="E222" s="33"/>
      <c r="F222" s="33"/>
      <c r="G222" s="33"/>
      <c r="H222" s="176" t="s">
        <v>35</v>
      </c>
      <c r="I222" s="33"/>
      <c r="J222" s="33"/>
      <c r="K222" s="192"/>
      <c r="L222" s="33"/>
      <c r="M222" s="192"/>
      <c r="N222" s="192"/>
      <c r="O222" s="191"/>
      <c r="P222" s="192"/>
      <c r="Q222" s="33"/>
      <c r="R222" s="33"/>
    </row>
    <row r="223" spans="1:18" ht="12.75">
      <c r="A223" s="273"/>
      <c r="B223" s="33" t="s">
        <v>78</v>
      </c>
      <c r="C223" s="33"/>
      <c r="D223" s="33"/>
      <c r="E223" s="33"/>
      <c r="F223" s="33"/>
      <c r="G223" s="33"/>
      <c r="H223" s="172" t="s">
        <v>36</v>
      </c>
      <c r="I223" s="33"/>
      <c r="J223" s="33"/>
      <c r="K223" s="192"/>
      <c r="L223" s="33"/>
      <c r="M223" s="192"/>
      <c r="N223" s="191"/>
      <c r="O223" s="191"/>
      <c r="P223" s="192"/>
      <c r="Q223" s="33"/>
      <c r="R223" s="33"/>
    </row>
    <row r="224" spans="1:18" ht="12.75">
      <c r="A224" s="273"/>
      <c r="B224" s="33" t="s">
        <v>78</v>
      </c>
      <c r="C224" s="33"/>
      <c r="D224" s="33"/>
      <c r="E224" s="33"/>
      <c r="F224" s="33"/>
      <c r="G224" s="33"/>
      <c r="H224" s="172" t="s">
        <v>37</v>
      </c>
      <c r="I224" s="33"/>
      <c r="J224" s="33"/>
      <c r="K224" s="192"/>
      <c r="L224" s="33"/>
      <c r="M224" s="192"/>
      <c r="N224" s="191"/>
      <c r="O224" s="191"/>
      <c r="P224" s="192"/>
      <c r="Q224" s="33"/>
      <c r="R224" s="33"/>
    </row>
    <row r="225" spans="1:18" ht="12.75">
      <c r="A225" s="274"/>
      <c r="B225" s="33" t="s">
        <v>78</v>
      </c>
      <c r="C225" s="33"/>
      <c r="D225" s="33"/>
      <c r="E225" s="33"/>
      <c r="F225" s="33"/>
      <c r="G225" s="33"/>
      <c r="H225" s="174" t="s">
        <v>38</v>
      </c>
      <c r="I225" s="33"/>
      <c r="J225" s="33"/>
      <c r="K225" s="192"/>
      <c r="L225" s="33"/>
      <c r="M225" s="192"/>
      <c r="N225" s="191"/>
      <c r="O225" s="191"/>
      <c r="P225" s="192"/>
      <c r="Q225" s="33"/>
      <c r="R225" s="33"/>
    </row>
    <row r="226" spans="1:18" ht="12.75">
      <c r="A226" s="272">
        <v>45460</v>
      </c>
      <c r="B226" s="33"/>
      <c r="C226" s="33"/>
      <c r="D226" s="33"/>
      <c r="E226" s="33"/>
      <c r="F226" s="33"/>
      <c r="G226" s="33"/>
      <c r="H226" s="171" t="s">
        <v>17</v>
      </c>
      <c r="I226" s="33"/>
      <c r="J226" s="33"/>
      <c r="K226" s="33"/>
      <c r="L226" s="33"/>
      <c r="M226" s="192"/>
      <c r="N226" s="192"/>
      <c r="O226" s="192"/>
      <c r="P226" s="192"/>
      <c r="Q226" s="33"/>
      <c r="R226" s="33"/>
    </row>
    <row r="227" spans="1:18" ht="12.75">
      <c r="A227" s="273"/>
      <c r="B227" s="33"/>
      <c r="C227" s="33"/>
      <c r="D227" s="33"/>
      <c r="E227" s="33"/>
      <c r="F227" s="33"/>
      <c r="G227" s="33"/>
      <c r="H227" s="172" t="s">
        <v>22</v>
      </c>
      <c r="I227" s="33"/>
      <c r="J227" s="33"/>
      <c r="K227" s="33"/>
      <c r="L227" s="33"/>
      <c r="M227" s="192"/>
      <c r="N227" s="192"/>
      <c r="O227" s="192"/>
      <c r="P227" s="192"/>
      <c r="Q227" s="33"/>
      <c r="R227" s="33"/>
    </row>
    <row r="228" spans="1:18" ht="12.75">
      <c r="A228" s="273"/>
      <c r="B228" s="33" t="s">
        <v>1774</v>
      </c>
      <c r="C228" s="33"/>
      <c r="D228" s="33"/>
      <c r="E228" s="33"/>
      <c r="F228" s="33"/>
      <c r="G228" s="33"/>
      <c r="H228" s="172" t="s">
        <v>24</v>
      </c>
      <c r="I228" s="33"/>
      <c r="J228" s="33"/>
      <c r="K228" s="33"/>
      <c r="L228" s="33"/>
      <c r="M228" s="192"/>
      <c r="N228" s="192"/>
      <c r="O228" s="192"/>
      <c r="P228" s="192"/>
      <c r="Q228" s="33"/>
      <c r="R228" s="33"/>
    </row>
    <row r="229" spans="1:18" ht="12.75">
      <c r="A229" s="273"/>
      <c r="B229" s="33" t="s">
        <v>1774</v>
      </c>
      <c r="C229" s="33"/>
      <c r="D229" s="33"/>
      <c r="E229" s="33"/>
      <c r="F229" s="33"/>
      <c r="G229" s="33"/>
      <c r="H229" s="172" t="s">
        <v>25</v>
      </c>
      <c r="I229" s="33"/>
      <c r="J229" s="33"/>
      <c r="K229" s="33"/>
      <c r="L229" s="33"/>
      <c r="M229" s="191"/>
      <c r="N229" s="192"/>
      <c r="O229" s="191"/>
      <c r="P229" s="192"/>
      <c r="Q229" s="33"/>
      <c r="R229" s="33"/>
    </row>
    <row r="230" spans="1:18" ht="12.75">
      <c r="A230" s="273"/>
      <c r="B230" s="33" t="s">
        <v>1774</v>
      </c>
      <c r="C230" s="33"/>
      <c r="D230" s="33"/>
      <c r="E230" s="33"/>
      <c r="F230" s="33"/>
      <c r="G230" s="33"/>
      <c r="H230" s="172" t="s">
        <v>26</v>
      </c>
      <c r="I230" s="33"/>
      <c r="J230" s="33"/>
      <c r="K230" s="33"/>
      <c r="L230" s="33"/>
      <c r="M230" s="191"/>
      <c r="N230" s="192"/>
      <c r="O230" s="191"/>
      <c r="P230" s="192"/>
      <c r="Q230" s="33"/>
      <c r="R230" s="33"/>
    </row>
    <row r="231" spans="1:18" ht="12.75">
      <c r="A231" s="273"/>
      <c r="B231" s="33" t="s">
        <v>1774</v>
      </c>
      <c r="C231" s="33"/>
      <c r="D231" s="33"/>
      <c r="E231" s="33"/>
      <c r="F231" s="33"/>
      <c r="G231" s="33"/>
      <c r="H231" s="172" t="s">
        <v>27</v>
      </c>
      <c r="I231" s="33"/>
      <c r="J231" s="33"/>
      <c r="K231" s="33"/>
      <c r="L231" s="33"/>
      <c r="M231" s="191"/>
      <c r="N231" s="192"/>
      <c r="O231" s="191"/>
      <c r="P231" s="192"/>
      <c r="Q231" s="33"/>
      <c r="R231" s="33"/>
    </row>
    <row r="232" spans="1:18" ht="12.75">
      <c r="A232" s="273"/>
      <c r="B232" s="33" t="s">
        <v>1774</v>
      </c>
      <c r="C232" s="33"/>
      <c r="D232" s="33"/>
      <c r="E232" s="33"/>
      <c r="F232" s="33"/>
      <c r="G232" s="33"/>
      <c r="H232" s="172" t="s">
        <v>28</v>
      </c>
      <c r="I232" s="33"/>
      <c r="J232" s="33"/>
      <c r="K232" s="33"/>
      <c r="L232" s="33"/>
      <c r="M232" s="191"/>
      <c r="N232" s="192"/>
      <c r="O232" s="191"/>
      <c r="P232" s="192"/>
      <c r="Q232" s="33"/>
      <c r="R232" s="33"/>
    </row>
    <row r="233" spans="1:18" ht="12.75">
      <c r="A233" s="273"/>
      <c r="B233" s="33" t="s">
        <v>1774</v>
      </c>
      <c r="C233" s="33"/>
      <c r="D233" s="33"/>
      <c r="E233" s="33"/>
      <c r="F233" s="33"/>
      <c r="G233" s="33"/>
      <c r="H233" s="172" t="s">
        <v>29</v>
      </c>
      <c r="I233" s="33"/>
      <c r="J233" s="33"/>
      <c r="K233" s="33"/>
      <c r="L233" s="33"/>
      <c r="M233" s="191"/>
      <c r="N233" s="192"/>
      <c r="O233" s="191"/>
      <c r="P233" s="192"/>
      <c r="Q233" s="33"/>
      <c r="R233" s="33"/>
    </row>
    <row r="234" spans="1:18" ht="12.75">
      <c r="A234" s="273"/>
      <c r="B234" s="33" t="s">
        <v>522</v>
      </c>
      <c r="C234" s="33"/>
      <c r="D234" s="33"/>
      <c r="E234" s="33"/>
      <c r="F234" s="33"/>
      <c r="G234" s="33"/>
      <c r="H234" s="172" t="s">
        <v>30</v>
      </c>
      <c r="I234" s="33"/>
      <c r="J234" s="33"/>
      <c r="K234" s="33"/>
      <c r="L234" s="33"/>
      <c r="M234" s="191"/>
      <c r="N234" s="192"/>
      <c r="O234" s="191"/>
      <c r="P234" s="192"/>
      <c r="Q234" s="33"/>
      <c r="R234" s="33"/>
    </row>
    <row r="235" spans="1:18" ht="12.75">
      <c r="A235" s="273"/>
      <c r="B235" s="33" t="s">
        <v>522</v>
      </c>
      <c r="C235" s="33"/>
      <c r="D235" s="33"/>
      <c r="E235" s="33"/>
      <c r="F235" s="33"/>
      <c r="G235" s="33"/>
      <c r="H235" s="172" t="s">
        <v>34</v>
      </c>
      <c r="I235" s="33"/>
      <c r="J235" s="33"/>
      <c r="K235" s="33"/>
      <c r="L235" s="33"/>
      <c r="M235" s="192"/>
      <c r="N235" s="192"/>
      <c r="O235" s="191"/>
      <c r="P235" s="192"/>
      <c r="Q235" s="33"/>
      <c r="R235" s="33"/>
    </row>
    <row r="236" spans="1:18" ht="12.75">
      <c r="A236" s="273"/>
      <c r="B236" s="33" t="s">
        <v>522</v>
      </c>
      <c r="C236" s="33"/>
      <c r="D236" s="33"/>
      <c r="E236" s="33"/>
      <c r="F236" s="33"/>
      <c r="G236" s="33"/>
      <c r="H236" s="176" t="s">
        <v>35</v>
      </c>
      <c r="I236" s="33"/>
      <c r="J236" s="33"/>
      <c r="K236" s="33"/>
      <c r="L236" s="33"/>
      <c r="M236" s="192"/>
      <c r="N236" s="192"/>
      <c r="O236" s="191"/>
      <c r="P236" s="192"/>
      <c r="Q236" s="33"/>
      <c r="R236" s="33"/>
    </row>
    <row r="237" spans="1:18" ht="12.75">
      <c r="A237" s="273"/>
      <c r="B237" s="33" t="s">
        <v>522</v>
      </c>
      <c r="C237" s="33"/>
      <c r="D237" s="33"/>
      <c r="E237" s="33"/>
      <c r="F237" s="33"/>
      <c r="G237" s="33"/>
      <c r="H237" s="172" t="s">
        <v>36</v>
      </c>
      <c r="I237" s="33"/>
      <c r="J237" s="33"/>
      <c r="K237" s="33"/>
      <c r="L237" s="33"/>
      <c r="M237" s="192"/>
      <c r="N237" s="192"/>
      <c r="O237" s="191"/>
      <c r="P237" s="192"/>
      <c r="Q237" s="33"/>
      <c r="R237" s="33"/>
    </row>
    <row r="238" spans="1:18" ht="12.75">
      <c r="A238" s="273"/>
      <c r="B238" s="33" t="s">
        <v>522</v>
      </c>
      <c r="C238" s="33" t="s">
        <v>41</v>
      </c>
      <c r="D238" s="33" t="s">
        <v>19</v>
      </c>
      <c r="E238" s="33" t="s">
        <v>2225</v>
      </c>
      <c r="F238" s="173" t="s">
        <v>2226</v>
      </c>
      <c r="G238" s="33" t="s">
        <v>2227</v>
      </c>
      <c r="H238" s="172" t="s">
        <v>37</v>
      </c>
      <c r="I238" s="33"/>
      <c r="J238" s="33"/>
      <c r="K238" s="33"/>
      <c r="L238" s="33"/>
      <c r="M238" s="192"/>
      <c r="N238" s="191"/>
      <c r="O238" s="191"/>
      <c r="P238" s="192"/>
      <c r="Q238" s="33"/>
      <c r="R238" s="33"/>
    </row>
    <row r="239" spans="1:18" ht="12.75">
      <c r="A239" s="274"/>
      <c r="B239" s="33" t="s">
        <v>522</v>
      </c>
      <c r="C239" s="33" t="s">
        <v>41</v>
      </c>
      <c r="D239" s="33" t="s">
        <v>19</v>
      </c>
      <c r="E239" s="33"/>
      <c r="F239" s="33"/>
      <c r="G239" s="33" t="s">
        <v>2228</v>
      </c>
      <c r="H239" s="174" t="s">
        <v>38</v>
      </c>
      <c r="I239" s="33"/>
      <c r="J239" s="33"/>
      <c r="K239" s="33"/>
      <c r="L239" s="33"/>
      <c r="M239" s="192"/>
      <c r="N239" s="191"/>
      <c r="O239" s="191"/>
      <c r="P239" s="192"/>
      <c r="Q239" s="33"/>
      <c r="R239" s="33"/>
    </row>
    <row r="240" spans="1:18" ht="12.75">
      <c r="A240" s="272">
        <v>45461</v>
      </c>
      <c r="B240" s="33"/>
      <c r="C240" s="33"/>
      <c r="D240" s="33"/>
      <c r="E240" s="33"/>
      <c r="F240" s="33"/>
      <c r="G240" s="33"/>
      <c r="H240" s="180" t="s">
        <v>17</v>
      </c>
      <c r="I240" s="33"/>
      <c r="J240" s="33"/>
      <c r="K240" s="33"/>
      <c r="L240" s="33"/>
      <c r="M240" s="192"/>
      <c r="N240" s="192"/>
      <c r="O240" s="192"/>
      <c r="P240" s="33"/>
      <c r="Q240" s="33"/>
      <c r="R240" s="33"/>
    </row>
    <row r="241" spans="1:18" ht="12.75">
      <c r="A241" s="273"/>
      <c r="B241" s="33"/>
      <c r="C241" s="33"/>
      <c r="D241" s="33"/>
      <c r="E241" s="33"/>
      <c r="F241" s="33"/>
      <c r="G241" s="33"/>
      <c r="H241" s="171" t="s">
        <v>22</v>
      </c>
      <c r="I241" s="33"/>
      <c r="J241" s="33"/>
      <c r="K241" s="33"/>
      <c r="L241" s="33"/>
      <c r="M241" s="192"/>
      <c r="N241" s="192"/>
      <c r="O241" s="192"/>
      <c r="P241" s="33"/>
      <c r="Q241" s="33"/>
      <c r="R241" s="33"/>
    </row>
    <row r="242" spans="1:18">
      <c r="A242" s="273"/>
      <c r="B242" s="33" t="s">
        <v>1774</v>
      </c>
      <c r="C242" s="33"/>
      <c r="D242" s="33"/>
      <c r="E242" s="222"/>
      <c r="F242" s="33"/>
      <c r="G242" s="224"/>
      <c r="H242" s="171" t="s">
        <v>24</v>
      </c>
      <c r="I242" s="33"/>
      <c r="J242" s="33"/>
      <c r="K242" s="33"/>
      <c r="L242" s="33"/>
      <c r="M242" s="192"/>
      <c r="N242" s="192"/>
      <c r="O242" s="192"/>
      <c r="P242" s="33"/>
      <c r="Q242" s="33"/>
      <c r="R242" s="33"/>
    </row>
    <row r="243" spans="1:18" ht="12.75">
      <c r="A243" s="273"/>
      <c r="B243" s="33" t="s">
        <v>1774</v>
      </c>
      <c r="C243" s="33"/>
      <c r="D243" s="33"/>
      <c r="E243" s="33"/>
      <c r="F243" s="33"/>
      <c r="G243" s="33"/>
      <c r="H243" s="171" t="s">
        <v>25</v>
      </c>
      <c r="I243" s="33"/>
      <c r="J243" s="33"/>
      <c r="K243" s="33"/>
      <c r="L243" s="33"/>
      <c r="M243" s="191"/>
      <c r="N243" s="192"/>
      <c r="O243" s="192"/>
      <c r="P243" s="33"/>
      <c r="Q243" s="33"/>
      <c r="R243" s="33"/>
    </row>
    <row r="244" spans="1:18" ht="12.75">
      <c r="A244" s="273"/>
      <c r="B244" s="33" t="s">
        <v>1774</v>
      </c>
      <c r="C244" s="33"/>
      <c r="D244" s="33"/>
      <c r="E244" s="33"/>
      <c r="F244" s="33"/>
      <c r="G244" s="33"/>
      <c r="H244" s="171" t="s">
        <v>26</v>
      </c>
      <c r="I244" s="33"/>
      <c r="J244" s="33"/>
      <c r="K244" s="33"/>
      <c r="L244" s="33"/>
      <c r="M244" s="191"/>
      <c r="N244" s="192"/>
      <c r="O244" s="191"/>
      <c r="P244" s="33"/>
      <c r="Q244" s="33"/>
      <c r="R244" s="33"/>
    </row>
    <row r="245" spans="1:18" ht="12.75">
      <c r="A245" s="273"/>
      <c r="B245" s="33" t="s">
        <v>1774</v>
      </c>
      <c r="C245" s="33"/>
      <c r="D245" s="33"/>
      <c r="E245" s="33"/>
      <c r="F245" s="33"/>
      <c r="G245" s="33"/>
      <c r="H245" s="171" t="s">
        <v>27</v>
      </c>
      <c r="I245" s="33"/>
      <c r="J245" s="33"/>
      <c r="K245" s="33"/>
      <c r="L245" s="33"/>
      <c r="M245" s="191"/>
      <c r="N245" s="192"/>
      <c r="O245" s="191"/>
      <c r="P245" s="33"/>
      <c r="Q245" s="33"/>
      <c r="R245" s="33"/>
    </row>
    <row r="246" spans="1:18" ht="12.75">
      <c r="A246" s="273"/>
      <c r="B246" s="33" t="s">
        <v>522</v>
      </c>
      <c r="C246" s="33"/>
      <c r="D246" s="33"/>
      <c r="E246" s="33"/>
      <c r="F246" s="33"/>
      <c r="G246" s="33"/>
      <c r="H246" s="171" t="s">
        <v>28</v>
      </c>
      <c r="I246" s="33"/>
      <c r="J246" s="33"/>
      <c r="K246" s="33"/>
      <c r="L246" s="33"/>
      <c r="M246" s="191"/>
      <c r="N246" s="192"/>
      <c r="O246" s="191"/>
      <c r="P246" s="33"/>
      <c r="Q246" s="33"/>
      <c r="R246" s="33"/>
    </row>
    <row r="247" spans="1:18" ht="12.75">
      <c r="A247" s="273"/>
      <c r="B247" s="33" t="s">
        <v>522</v>
      </c>
      <c r="C247" s="33"/>
      <c r="D247" s="33"/>
      <c r="E247" s="33"/>
      <c r="F247" s="33"/>
      <c r="G247" s="33"/>
      <c r="H247" s="171" t="s">
        <v>29</v>
      </c>
      <c r="I247" s="33"/>
      <c r="J247" s="33"/>
      <c r="K247" s="33"/>
      <c r="L247" s="33"/>
      <c r="M247" s="191"/>
      <c r="N247" s="192"/>
      <c r="O247" s="191"/>
      <c r="P247" s="33"/>
      <c r="Q247" s="33"/>
      <c r="R247" s="33"/>
    </row>
    <row r="248" spans="1:18" ht="12.75">
      <c r="A248" s="273"/>
      <c r="B248" s="33" t="s">
        <v>522</v>
      </c>
      <c r="C248" s="33"/>
      <c r="D248" s="33"/>
      <c r="E248" s="33"/>
      <c r="F248" s="33"/>
      <c r="G248" s="33"/>
      <c r="H248" s="171" t="s">
        <v>30</v>
      </c>
      <c r="I248" s="33"/>
      <c r="J248" s="33"/>
      <c r="K248" s="33"/>
      <c r="L248" s="33"/>
      <c r="M248" s="191"/>
      <c r="N248" s="192"/>
      <c r="O248" s="191"/>
      <c r="P248" s="33"/>
      <c r="Q248" s="33"/>
      <c r="R248" s="33"/>
    </row>
    <row r="249" spans="1:18" ht="12.75">
      <c r="A249" s="273"/>
      <c r="B249" s="33" t="s">
        <v>522</v>
      </c>
      <c r="C249" s="33"/>
      <c r="D249" s="33"/>
      <c r="E249" s="33"/>
      <c r="F249" s="33"/>
      <c r="G249" s="33"/>
      <c r="H249" s="171" t="s">
        <v>34</v>
      </c>
      <c r="I249" s="33"/>
      <c r="J249" s="33"/>
      <c r="K249" s="33"/>
      <c r="L249" s="33"/>
      <c r="M249" s="192"/>
      <c r="N249" s="192"/>
      <c r="O249" s="191"/>
      <c r="P249" s="33"/>
      <c r="Q249" s="33"/>
      <c r="R249" s="33"/>
    </row>
    <row r="250" spans="1:18" ht="12.75">
      <c r="A250" s="273"/>
      <c r="B250" s="33" t="s">
        <v>522</v>
      </c>
      <c r="C250" s="33"/>
      <c r="D250" s="33"/>
      <c r="E250" s="33"/>
      <c r="F250" s="33"/>
      <c r="G250" s="33"/>
      <c r="H250" s="171" t="s">
        <v>35</v>
      </c>
      <c r="I250" s="33"/>
      <c r="J250" s="33"/>
      <c r="K250" s="33"/>
      <c r="L250" s="33"/>
      <c r="M250" s="192"/>
      <c r="N250" s="192"/>
      <c r="O250" s="191"/>
      <c r="P250" s="33"/>
      <c r="Q250" s="33"/>
      <c r="R250" s="33"/>
    </row>
    <row r="251" spans="1:18" ht="12.75">
      <c r="A251" s="273"/>
      <c r="B251" s="33" t="s">
        <v>522</v>
      </c>
      <c r="C251" s="33"/>
      <c r="D251" s="33"/>
      <c r="E251" s="33"/>
      <c r="F251" s="33"/>
      <c r="G251" s="33"/>
      <c r="H251" s="171" t="s">
        <v>36</v>
      </c>
      <c r="I251" s="33"/>
      <c r="J251" s="33"/>
      <c r="K251" s="33"/>
      <c r="L251" s="33"/>
      <c r="M251" s="192"/>
      <c r="N251" s="192"/>
      <c r="O251" s="191"/>
      <c r="P251" s="33"/>
      <c r="Q251" s="33"/>
      <c r="R251" s="33"/>
    </row>
    <row r="252" spans="1:18" ht="12.75">
      <c r="A252" s="273"/>
      <c r="B252" s="33" t="s">
        <v>78</v>
      </c>
      <c r="C252" s="33"/>
      <c r="D252" s="33"/>
      <c r="E252" s="33"/>
      <c r="F252" s="33"/>
      <c r="G252" s="33"/>
      <c r="H252" s="171" t="s">
        <v>37</v>
      </c>
      <c r="I252" s="33"/>
      <c r="J252" s="33"/>
      <c r="K252" s="33"/>
      <c r="L252" s="33"/>
      <c r="M252" s="192"/>
      <c r="N252" s="191"/>
      <c r="O252" s="191"/>
      <c r="P252" s="33"/>
      <c r="Q252" s="33"/>
      <c r="R252" s="33"/>
    </row>
    <row r="253" spans="1:18" ht="12.75">
      <c r="A253" s="274"/>
      <c r="B253" s="33" t="s">
        <v>78</v>
      </c>
      <c r="C253" s="33"/>
      <c r="D253" s="33"/>
      <c r="E253" s="33"/>
      <c r="F253" s="33"/>
      <c r="G253" s="33"/>
      <c r="H253" s="182" t="s">
        <v>38</v>
      </c>
      <c r="I253" s="33"/>
      <c r="J253" s="33"/>
      <c r="K253" s="33"/>
      <c r="L253" s="33"/>
      <c r="M253" s="192"/>
      <c r="N253" s="191"/>
      <c r="O253" s="191"/>
      <c r="P253" s="33"/>
      <c r="Q253" s="33"/>
      <c r="R253" s="33"/>
    </row>
    <row r="254" spans="1:18" ht="12.75">
      <c r="A254" s="272">
        <v>45462</v>
      </c>
      <c r="B254" s="33" t="s">
        <v>78</v>
      </c>
      <c r="C254" s="33"/>
      <c r="D254" s="33"/>
      <c r="E254" s="33"/>
      <c r="F254" s="33"/>
      <c r="G254" s="33"/>
      <c r="H254" s="180" t="s">
        <v>17</v>
      </c>
      <c r="I254" s="33"/>
      <c r="J254" s="33"/>
      <c r="K254" s="33"/>
      <c r="L254" s="33"/>
      <c r="M254" s="192"/>
      <c r="N254" s="191"/>
      <c r="O254" s="192"/>
      <c r="P254" s="33"/>
      <c r="Q254" s="33"/>
      <c r="R254" s="33"/>
    </row>
    <row r="255" spans="1:18" ht="12.75">
      <c r="A255" s="273"/>
      <c r="B255" s="33" t="s">
        <v>78</v>
      </c>
      <c r="C255" s="33"/>
      <c r="D255" s="33"/>
      <c r="E255" s="33"/>
      <c r="F255" s="33"/>
      <c r="G255" s="33"/>
      <c r="H255" s="171" t="s">
        <v>22</v>
      </c>
      <c r="I255" s="33"/>
      <c r="J255" s="33"/>
      <c r="K255" s="33"/>
      <c r="L255" s="33"/>
      <c r="M255" s="192"/>
      <c r="N255" s="191"/>
      <c r="O255" s="192"/>
      <c r="P255" s="33"/>
      <c r="Q255" s="33"/>
      <c r="R255" s="33"/>
    </row>
    <row r="256" spans="1:18" ht="26.25" customHeight="1">
      <c r="A256" s="273"/>
      <c r="B256" s="33" t="s">
        <v>78</v>
      </c>
      <c r="C256" s="33" t="s">
        <v>41</v>
      </c>
      <c r="D256" s="33" t="s">
        <v>19</v>
      </c>
      <c r="E256" s="33"/>
      <c r="F256" s="33"/>
      <c r="G256" s="160" t="s">
        <v>2229</v>
      </c>
      <c r="H256" s="171" t="s">
        <v>24</v>
      </c>
      <c r="I256" s="33"/>
      <c r="J256" s="33"/>
      <c r="K256" s="33"/>
      <c r="L256" s="33"/>
      <c r="M256" s="191"/>
      <c r="N256" s="191"/>
      <c r="O256" s="192"/>
      <c r="P256" s="33"/>
      <c r="Q256" s="33"/>
      <c r="R256" s="33"/>
    </row>
    <row r="257" spans="1:18" ht="12.75">
      <c r="A257" s="273"/>
      <c r="B257" s="33" t="s">
        <v>78</v>
      </c>
      <c r="C257" s="33"/>
      <c r="D257" s="33"/>
      <c r="E257" s="33"/>
      <c r="F257" s="33"/>
      <c r="G257" s="33"/>
      <c r="H257" s="171" t="s">
        <v>25</v>
      </c>
      <c r="I257" s="33"/>
      <c r="J257" s="33"/>
      <c r="K257" s="33"/>
      <c r="L257" s="33"/>
      <c r="M257" s="191"/>
      <c r="N257" s="191"/>
      <c r="O257" s="192"/>
      <c r="P257" s="33"/>
      <c r="Q257" s="33"/>
      <c r="R257" s="33"/>
    </row>
    <row r="258" spans="1:18" ht="12.75">
      <c r="A258" s="273"/>
      <c r="B258" s="33" t="s">
        <v>1774</v>
      </c>
      <c r="C258" s="33"/>
      <c r="D258" s="33"/>
      <c r="E258" s="33"/>
      <c r="F258" s="33"/>
      <c r="G258" s="33"/>
      <c r="H258" s="171" t="s">
        <v>26</v>
      </c>
      <c r="I258" s="33"/>
      <c r="J258" s="33"/>
      <c r="K258" s="33"/>
      <c r="L258" s="33"/>
      <c r="M258" s="192"/>
      <c r="N258" s="192"/>
      <c r="O258" s="192"/>
      <c r="P258" s="33"/>
      <c r="Q258" s="33"/>
      <c r="R258" s="33"/>
    </row>
    <row r="259" spans="1:18" ht="12.75">
      <c r="A259" s="273"/>
      <c r="B259" s="33" t="s">
        <v>1774</v>
      </c>
      <c r="C259" s="33"/>
      <c r="D259" s="33"/>
      <c r="E259" s="33"/>
      <c r="F259" s="33"/>
      <c r="G259" s="33"/>
      <c r="H259" s="171" t="s">
        <v>27</v>
      </c>
      <c r="I259" s="33"/>
      <c r="J259" s="33"/>
      <c r="K259" s="33"/>
      <c r="L259" s="33"/>
      <c r="M259" s="192"/>
      <c r="N259" s="192"/>
      <c r="O259" s="192"/>
      <c r="P259" s="33"/>
      <c r="Q259" s="33"/>
      <c r="R259" s="33"/>
    </row>
    <row r="260" spans="1:18" ht="12.75">
      <c r="A260" s="273"/>
      <c r="B260" s="33" t="s">
        <v>522</v>
      </c>
      <c r="C260" s="33"/>
      <c r="D260" s="33"/>
      <c r="E260" s="33"/>
      <c r="F260" s="33"/>
      <c r="G260" s="33"/>
      <c r="H260" s="171" t="s">
        <v>28</v>
      </c>
      <c r="I260" s="33"/>
      <c r="J260" s="33"/>
      <c r="K260" s="33"/>
      <c r="L260" s="33"/>
      <c r="M260" s="192"/>
      <c r="N260" s="195"/>
      <c r="O260" s="191"/>
      <c r="P260" s="33"/>
      <c r="Q260" s="33"/>
      <c r="R260" s="33"/>
    </row>
    <row r="261" spans="1:18" ht="12.75">
      <c r="A261" s="273"/>
      <c r="B261" s="33" t="s">
        <v>522</v>
      </c>
      <c r="C261" s="33"/>
      <c r="D261" s="33"/>
      <c r="E261" s="33"/>
      <c r="F261" s="33"/>
      <c r="G261" s="33"/>
      <c r="H261" s="171" t="s">
        <v>29</v>
      </c>
      <c r="I261" s="33"/>
      <c r="J261" s="33"/>
      <c r="K261" s="33"/>
      <c r="L261" s="33"/>
      <c r="M261" s="192"/>
      <c r="N261" s="195"/>
      <c r="O261" s="191"/>
      <c r="P261" s="33"/>
      <c r="Q261" s="33"/>
      <c r="R261" s="33"/>
    </row>
    <row r="262" spans="1:18" ht="12.75">
      <c r="A262" s="273"/>
      <c r="B262" s="33" t="s">
        <v>522</v>
      </c>
      <c r="C262" s="33"/>
      <c r="D262" s="33"/>
      <c r="E262" s="33"/>
      <c r="F262" s="33"/>
      <c r="G262" s="33"/>
      <c r="H262" s="171" t="s">
        <v>30</v>
      </c>
      <c r="I262" s="33"/>
      <c r="J262" s="33"/>
      <c r="K262" s="33"/>
      <c r="L262" s="33"/>
      <c r="M262" s="191"/>
      <c r="N262" s="195"/>
      <c r="O262" s="191"/>
      <c r="P262" s="33"/>
      <c r="Q262" s="33"/>
      <c r="R262" s="33"/>
    </row>
    <row r="263" spans="1:18" ht="12.75">
      <c r="A263" s="273"/>
      <c r="B263" s="33" t="s">
        <v>522</v>
      </c>
      <c r="C263" s="33" t="s">
        <v>41</v>
      </c>
      <c r="D263" s="33" t="s">
        <v>19</v>
      </c>
      <c r="E263" s="33"/>
      <c r="F263" s="33"/>
      <c r="G263" s="33" t="s">
        <v>2230</v>
      </c>
      <c r="H263" s="171" t="s">
        <v>34</v>
      </c>
      <c r="I263" s="33"/>
      <c r="J263" s="33"/>
      <c r="K263" s="33"/>
      <c r="L263" s="33"/>
      <c r="M263" s="33"/>
      <c r="N263" s="33"/>
      <c r="O263" s="33"/>
      <c r="P263" s="33"/>
      <c r="Q263" s="33"/>
      <c r="R263" s="33"/>
    </row>
    <row r="264" spans="1:18" ht="12.75">
      <c r="A264" s="273"/>
      <c r="B264" s="33" t="s">
        <v>522</v>
      </c>
      <c r="C264" s="33" t="s">
        <v>41</v>
      </c>
      <c r="D264" s="33" t="s">
        <v>19</v>
      </c>
      <c r="E264" s="33"/>
      <c r="F264" s="33"/>
      <c r="G264" s="33" t="s">
        <v>2231</v>
      </c>
      <c r="H264" s="171" t="s">
        <v>35</v>
      </c>
      <c r="I264" s="33"/>
      <c r="J264" s="33"/>
      <c r="K264" s="33"/>
      <c r="L264" s="33"/>
      <c r="M264" s="192"/>
      <c r="N264" s="195"/>
      <c r="O264" s="191"/>
      <c r="P264" s="33"/>
      <c r="Q264" s="33"/>
      <c r="R264" s="33"/>
    </row>
    <row r="265" spans="1:18" ht="12.75">
      <c r="A265" s="273"/>
      <c r="B265" s="33" t="s">
        <v>78</v>
      </c>
      <c r="C265" s="33"/>
      <c r="D265" s="33"/>
      <c r="E265" s="33"/>
      <c r="F265" s="33"/>
      <c r="G265" s="33"/>
      <c r="H265" s="171" t="s">
        <v>36</v>
      </c>
      <c r="I265" s="33"/>
      <c r="J265" s="33"/>
      <c r="K265" s="33"/>
      <c r="L265" s="33"/>
      <c r="M265" s="192"/>
      <c r="N265" s="191"/>
      <c r="O265" s="191"/>
      <c r="P265" s="33"/>
      <c r="Q265" s="33"/>
      <c r="R265" s="33"/>
    </row>
    <row r="266" spans="1:18" ht="12.75">
      <c r="A266" s="273"/>
      <c r="B266" s="33" t="s">
        <v>78</v>
      </c>
      <c r="C266" s="33"/>
      <c r="D266" s="33"/>
      <c r="E266" s="33"/>
      <c r="F266" s="33"/>
      <c r="G266" s="33"/>
      <c r="H266" s="171" t="s">
        <v>37</v>
      </c>
      <c r="I266" s="33"/>
      <c r="J266" s="33"/>
      <c r="K266" s="33"/>
      <c r="L266" s="33"/>
      <c r="M266" s="192"/>
      <c r="N266" s="191"/>
      <c r="O266" s="191"/>
      <c r="P266" s="33"/>
      <c r="Q266" s="33"/>
      <c r="R266" s="33"/>
    </row>
    <row r="267" spans="1:18" ht="12.75">
      <c r="A267" s="274"/>
      <c r="B267" s="33" t="s">
        <v>78</v>
      </c>
      <c r="C267" s="33"/>
      <c r="D267" s="33"/>
      <c r="E267" s="33"/>
      <c r="F267" s="33"/>
      <c r="G267" s="33"/>
      <c r="H267" s="182" t="s">
        <v>38</v>
      </c>
      <c r="I267" s="33"/>
      <c r="J267" s="33"/>
      <c r="K267" s="33"/>
      <c r="L267" s="33"/>
      <c r="M267" s="192"/>
      <c r="N267" s="191"/>
      <c r="O267" s="191"/>
      <c r="P267" s="33"/>
      <c r="Q267" s="33"/>
      <c r="R267" s="33"/>
    </row>
    <row r="268" spans="1:18" ht="14.25">
      <c r="A268" s="272">
        <v>45463</v>
      </c>
      <c r="B268" s="157" t="s">
        <v>1774</v>
      </c>
      <c r="C268" s="33"/>
      <c r="D268" s="33"/>
      <c r="E268" s="33"/>
      <c r="F268" s="33"/>
      <c r="G268" s="33"/>
      <c r="H268" s="180" t="s">
        <v>17</v>
      </c>
      <c r="I268" s="33"/>
      <c r="J268" s="33"/>
      <c r="K268" s="33"/>
      <c r="L268" s="33"/>
      <c r="M268" s="192"/>
      <c r="N268" s="192"/>
      <c r="O268" s="192"/>
      <c r="P268" s="33"/>
      <c r="Q268" s="33"/>
      <c r="R268" s="33"/>
    </row>
    <row r="269" spans="1:18" ht="14.25">
      <c r="A269" s="273"/>
      <c r="B269" s="157" t="s">
        <v>1774</v>
      </c>
      <c r="C269" s="33"/>
      <c r="D269" s="33"/>
      <c r="E269" s="33"/>
      <c r="F269" s="33"/>
      <c r="G269" s="33"/>
      <c r="H269" s="171" t="s">
        <v>22</v>
      </c>
      <c r="I269" s="33"/>
      <c r="J269" s="33"/>
      <c r="K269" s="33"/>
      <c r="L269" s="33"/>
      <c r="M269" s="192"/>
      <c r="N269" s="192"/>
      <c r="O269" s="192"/>
      <c r="P269" s="33"/>
      <c r="Q269" s="33"/>
      <c r="R269" s="33"/>
    </row>
    <row r="270" spans="1:18" ht="14.25">
      <c r="A270" s="273"/>
      <c r="B270" s="157" t="s">
        <v>1774</v>
      </c>
      <c r="C270" s="33"/>
      <c r="D270" s="33"/>
      <c r="E270" s="33"/>
      <c r="F270" s="33"/>
      <c r="G270" s="33"/>
      <c r="H270" s="171" t="s">
        <v>24</v>
      </c>
      <c r="I270" s="33"/>
      <c r="J270" s="33"/>
      <c r="K270" s="33"/>
      <c r="L270" s="33"/>
      <c r="M270" s="192"/>
      <c r="N270" s="192"/>
      <c r="O270" s="192"/>
      <c r="P270" s="33"/>
      <c r="Q270" s="33"/>
      <c r="R270" s="33"/>
    </row>
    <row r="271" spans="1:18" ht="14.25">
      <c r="A271" s="273"/>
      <c r="B271" s="157" t="s">
        <v>1774</v>
      </c>
      <c r="C271" s="33" t="s">
        <v>41</v>
      </c>
      <c r="D271" s="33"/>
      <c r="E271" s="33"/>
      <c r="F271" s="33"/>
      <c r="G271" s="33"/>
      <c r="H271" s="171" t="s">
        <v>25</v>
      </c>
      <c r="I271" s="33"/>
      <c r="J271" s="33"/>
      <c r="K271" s="33"/>
      <c r="L271" s="33"/>
      <c r="M271" s="191"/>
      <c r="N271" s="192"/>
      <c r="O271" s="192"/>
      <c r="P271" s="33"/>
      <c r="Q271" s="33"/>
      <c r="R271" s="33"/>
    </row>
    <row r="272" spans="1:18" ht="18" customHeight="1">
      <c r="A272" s="273"/>
      <c r="B272" s="33" t="s">
        <v>1774</v>
      </c>
      <c r="C272" s="33" t="s">
        <v>41</v>
      </c>
      <c r="D272" s="33" t="s">
        <v>19</v>
      </c>
      <c r="E272" s="33" t="s">
        <v>2232</v>
      </c>
      <c r="F272" s="173" t="s">
        <v>2233</v>
      </c>
      <c r="G272" s="160" t="s">
        <v>2234</v>
      </c>
      <c r="H272" s="171" t="s">
        <v>26</v>
      </c>
      <c r="I272" s="33"/>
      <c r="J272" s="33"/>
      <c r="K272" s="33"/>
      <c r="L272" s="33"/>
      <c r="M272" s="191"/>
      <c r="N272" s="192"/>
      <c r="O272" s="192"/>
      <c r="P272" s="33"/>
      <c r="Q272" s="33"/>
      <c r="R272" s="33"/>
    </row>
    <row r="273" spans="1:18" ht="12.75">
      <c r="A273" s="273"/>
      <c r="B273" s="33" t="s">
        <v>1271</v>
      </c>
      <c r="C273" s="33"/>
      <c r="D273" s="33"/>
      <c r="E273" s="33"/>
      <c r="F273" s="33"/>
      <c r="G273" s="33"/>
      <c r="H273" s="171" t="s">
        <v>27</v>
      </c>
      <c r="I273" s="33"/>
      <c r="J273" s="33"/>
      <c r="K273" s="33"/>
      <c r="L273" s="33"/>
      <c r="M273" s="191"/>
      <c r="N273" s="192"/>
      <c r="O273" s="191"/>
      <c r="P273" s="33"/>
      <c r="Q273" s="33"/>
      <c r="R273" s="33"/>
    </row>
    <row r="274" spans="1:18" ht="12.75">
      <c r="A274" s="273"/>
      <c r="B274" s="33" t="s">
        <v>1271</v>
      </c>
      <c r="C274" s="33"/>
      <c r="D274" s="33"/>
      <c r="E274" s="33"/>
      <c r="F274" s="33"/>
      <c r="G274" s="33"/>
      <c r="H274" s="171" t="s">
        <v>28</v>
      </c>
      <c r="I274" s="33"/>
      <c r="J274" s="33"/>
      <c r="K274" s="33"/>
      <c r="L274" s="33"/>
      <c r="M274" s="191"/>
      <c r="N274" s="192"/>
      <c r="O274" s="191"/>
      <c r="P274" s="33"/>
      <c r="Q274" s="33"/>
      <c r="R274" s="33"/>
    </row>
    <row r="275" spans="1:18" ht="12.75">
      <c r="A275" s="273"/>
      <c r="B275" s="33" t="s">
        <v>522</v>
      </c>
      <c r="C275" s="33"/>
      <c r="D275" s="33"/>
      <c r="E275" s="33"/>
      <c r="F275" s="33"/>
      <c r="G275" s="33"/>
      <c r="H275" s="171" t="s">
        <v>29</v>
      </c>
      <c r="I275" s="33"/>
      <c r="J275" s="33"/>
      <c r="K275" s="33"/>
      <c r="L275" s="33"/>
      <c r="M275" s="191"/>
      <c r="N275" s="192"/>
      <c r="O275" s="191"/>
      <c r="P275" s="33"/>
      <c r="Q275" s="33"/>
      <c r="R275" s="33"/>
    </row>
    <row r="276" spans="1:18" ht="12.75">
      <c r="A276" s="273"/>
      <c r="B276" s="33" t="s">
        <v>522</v>
      </c>
      <c r="C276" s="33"/>
      <c r="D276" s="33"/>
      <c r="E276" s="33"/>
      <c r="F276" s="33"/>
      <c r="G276" s="33"/>
      <c r="H276" s="171" t="s">
        <v>30</v>
      </c>
      <c r="I276" s="33"/>
      <c r="J276" s="33"/>
      <c r="K276" s="33"/>
      <c r="L276" s="33"/>
      <c r="M276" s="191"/>
      <c r="N276" s="192"/>
      <c r="O276" s="191"/>
      <c r="P276" s="33"/>
      <c r="Q276" s="33"/>
      <c r="R276" s="33"/>
    </row>
    <row r="277" spans="1:18" ht="12.75">
      <c r="A277" s="273"/>
      <c r="B277" s="33" t="s">
        <v>522</v>
      </c>
      <c r="C277" s="33"/>
      <c r="D277" s="33"/>
      <c r="E277" s="33"/>
      <c r="F277" s="33"/>
      <c r="G277" s="33"/>
      <c r="H277" s="171" t="s">
        <v>34</v>
      </c>
      <c r="I277" s="33"/>
      <c r="J277" s="33"/>
      <c r="K277" s="33"/>
      <c r="L277" s="33"/>
      <c r="M277" s="192"/>
      <c r="N277" s="192"/>
      <c r="O277" s="191"/>
      <c r="P277" s="33"/>
      <c r="Q277" s="33"/>
      <c r="R277" s="33"/>
    </row>
    <row r="278" spans="1:18" ht="12.75">
      <c r="A278" s="273"/>
      <c r="B278" s="33" t="s">
        <v>522</v>
      </c>
      <c r="C278" s="33"/>
      <c r="D278" s="33"/>
      <c r="E278" s="33"/>
      <c r="F278" s="33"/>
      <c r="G278" s="33"/>
      <c r="H278" s="171" t="s">
        <v>35</v>
      </c>
      <c r="I278" s="33"/>
      <c r="J278" s="33"/>
      <c r="K278" s="33"/>
      <c r="L278" s="33"/>
      <c r="M278" s="192"/>
      <c r="N278" s="192"/>
      <c r="O278" s="191"/>
      <c r="P278" s="33"/>
      <c r="Q278" s="33"/>
      <c r="R278" s="33"/>
    </row>
    <row r="279" spans="1:18" ht="12.75">
      <c r="A279" s="273"/>
      <c r="B279" s="33" t="s">
        <v>522</v>
      </c>
      <c r="C279" s="33"/>
      <c r="D279" s="33"/>
      <c r="E279" s="33"/>
      <c r="F279" s="33"/>
      <c r="G279" s="33"/>
      <c r="H279" s="171" t="s">
        <v>36</v>
      </c>
      <c r="I279" s="33"/>
      <c r="J279" s="33"/>
      <c r="K279" s="33"/>
      <c r="L279" s="33"/>
      <c r="M279" s="192"/>
      <c r="N279" s="192"/>
      <c r="O279" s="191"/>
      <c r="P279" s="33"/>
      <c r="Q279" s="33"/>
      <c r="R279" s="33"/>
    </row>
    <row r="280" spans="1:18" ht="12.75">
      <c r="A280" s="273"/>
      <c r="B280" s="33" t="s">
        <v>78</v>
      </c>
      <c r="C280" s="33"/>
      <c r="D280" s="33"/>
      <c r="E280" s="33"/>
      <c r="F280" s="33"/>
      <c r="G280" s="33"/>
      <c r="H280" s="171" t="s">
        <v>37</v>
      </c>
      <c r="I280" s="33"/>
      <c r="J280" s="33"/>
      <c r="K280" s="33"/>
      <c r="L280" s="33"/>
      <c r="M280" s="192"/>
      <c r="N280" s="191"/>
      <c r="O280" s="191"/>
      <c r="P280" s="33"/>
      <c r="Q280" s="33"/>
      <c r="R280" s="33"/>
    </row>
    <row r="281" spans="1:18" ht="12.75">
      <c r="A281" s="274"/>
      <c r="B281" s="33" t="s">
        <v>78</v>
      </c>
      <c r="C281" s="33"/>
      <c r="D281" s="33"/>
      <c r="E281" s="33"/>
      <c r="F281" s="33"/>
      <c r="G281" s="33"/>
      <c r="H281" s="182" t="s">
        <v>38</v>
      </c>
      <c r="I281" s="33"/>
      <c r="J281" s="33"/>
      <c r="K281" s="33"/>
      <c r="L281" s="33"/>
      <c r="M281" s="192"/>
      <c r="N281" s="191"/>
      <c r="O281" s="191"/>
      <c r="P281" s="33"/>
      <c r="Q281" s="33"/>
      <c r="R281" s="33"/>
    </row>
    <row r="282" spans="1:18" ht="14.25">
      <c r="A282" s="272">
        <v>45464</v>
      </c>
      <c r="B282" s="157" t="s">
        <v>78</v>
      </c>
      <c r="C282" s="33"/>
      <c r="D282" s="33"/>
      <c r="E282" s="33"/>
      <c r="F282" s="33"/>
      <c r="G282" s="33"/>
      <c r="H282" s="180" t="s">
        <v>17</v>
      </c>
      <c r="I282" s="33"/>
      <c r="J282" s="33"/>
      <c r="K282" s="33"/>
      <c r="L282" s="33"/>
      <c r="M282" s="192"/>
      <c r="N282" s="191"/>
      <c r="O282" s="192"/>
      <c r="P282" s="33"/>
      <c r="Q282" s="33"/>
      <c r="R282" s="33"/>
    </row>
    <row r="283" spans="1:18" ht="14.25">
      <c r="A283" s="273"/>
      <c r="B283" s="157" t="s">
        <v>78</v>
      </c>
      <c r="C283" s="33"/>
      <c r="D283" s="33"/>
      <c r="E283" s="33"/>
      <c r="F283" s="33"/>
      <c r="G283" s="33"/>
      <c r="H283" s="171" t="s">
        <v>22</v>
      </c>
      <c r="I283" s="33"/>
      <c r="J283" s="33"/>
      <c r="K283" s="33"/>
      <c r="L283" s="33"/>
      <c r="M283" s="192"/>
      <c r="N283" s="191"/>
      <c r="O283" s="192"/>
      <c r="P283" s="33"/>
      <c r="Q283" s="33"/>
      <c r="R283" s="33"/>
    </row>
    <row r="284" spans="1:18" ht="14.25">
      <c r="A284" s="273"/>
      <c r="B284" s="157" t="s">
        <v>78</v>
      </c>
      <c r="C284" s="33"/>
      <c r="D284" s="33"/>
      <c r="E284" s="33"/>
      <c r="F284" s="33"/>
      <c r="G284" s="33"/>
      <c r="H284" s="171" t="s">
        <v>24</v>
      </c>
      <c r="I284" s="33"/>
      <c r="J284" s="33"/>
      <c r="K284" s="33"/>
      <c r="L284" s="33"/>
      <c r="M284" s="192"/>
      <c r="N284" s="191"/>
      <c r="O284" s="192"/>
      <c r="P284" s="33"/>
      <c r="Q284" s="33"/>
      <c r="R284" s="33"/>
    </row>
    <row r="285" spans="1:18" ht="12.75">
      <c r="A285" s="273"/>
      <c r="B285" s="33" t="s">
        <v>78</v>
      </c>
      <c r="C285" s="33" t="s">
        <v>224</v>
      </c>
      <c r="D285" s="33" t="s">
        <v>19</v>
      </c>
      <c r="E285" s="33" t="s">
        <v>2235</v>
      </c>
      <c r="F285" s="33"/>
      <c r="G285" s="33" t="s">
        <v>2236</v>
      </c>
      <c r="H285" s="171" t="s">
        <v>25</v>
      </c>
      <c r="I285" s="33"/>
      <c r="J285" s="33"/>
      <c r="K285" s="33"/>
      <c r="L285" s="33"/>
      <c r="M285" s="192"/>
      <c r="N285" s="191"/>
      <c r="O285" s="192"/>
      <c r="P285" s="33"/>
      <c r="Q285" s="33"/>
      <c r="R285" s="33"/>
    </row>
    <row r="286" spans="1:18" ht="12.75">
      <c r="A286" s="273"/>
      <c r="B286" s="33" t="s">
        <v>78</v>
      </c>
      <c r="C286" s="33"/>
      <c r="D286" s="33"/>
      <c r="E286" s="33"/>
      <c r="F286" s="33"/>
      <c r="G286" s="33"/>
      <c r="H286" s="171" t="s">
        <v>26</v>
      </c>
      <c r="I286" s="33"/>
      <c r="J286" s="33"/>
      <c r="K286" s="33"/>
      <c r="L286" s="33"/>
      <c r="M286" s="192"/>
      <c r="N286" s="191"/>
      <c r="O286" s="192"/>
      <c r="P286" s="33"/>
      <c r="Q286" s="33"/>
      <c r="R286" s="33"/>
    </row>
    <row r="287" spans="1:18" ht="12.75">
      <c r="A287" s="273"/>
      <c r="B287" s="33" t="s">
        <v>522</v>
      </c>
      <c r="C287" s="33"/>
      <c r="D287" s="33"/>
      <c r="E287" s="33"/>
      <c r="F287" s="33"/>
      <c r="G287" s="33"/>
      <c r="H287" s="171" t="s">
        <v>27</v>
      </c>
      <c r="I287" s="33"/>
      <c r="J287" s="33"/>
      <c r="K287" s="33"/>
      <c r="L287" s="33"/>
      <c r="M287" s="191"/>
      <c r="N287" s="191"/>
      <c r="O287" s="191"/>
      <c r="P287" s="33"/>
      <c r="Q287" s="33"/>
      <c r="R287" s="33"/>
    </row>
    <row r="288" spans="1:18" ht="14.25">
      <c r="A288" s="273"/>
      <c r="B288" s="33" t="s">
        <v>522</v>
      </c>
      <c r="C288" s="33"/>
      <c r="D288" s="33"/>
      <c r="E288" s="33"/>
      <c r="F288" s="168"/>
      <c r="G288" s="33"/>
      <c r="H288" s="171" t="s">
        <v>28</v>
      </c>
      <c r="I288" s="33"/>
      <c r="J288" s="33"/>
      <c r="K288" s="33"/>
      <c r="L288" s="33"/>
      <c r="M288" s="191"/>
      <c r="N288" s="191"/>
      <c r="O288" s="191"/>
      <c r="P288" s="33"/>
      <c r="Q288" s="33"/>
      <c r="R288" s="33"/>
    </row>
    <row r="289" spans="1:18" ht="12.75">
      <c r="A289" s="273"/>
      <c r="B289" s="33" t="s">
        <v>522</v>
      </c>
      <c r="C289" s="33"/>
      <c r="D289" s="33"/>
      <c r="E289" s="33"/>
      <c r="F289" s="33"/>
      <c r="G289" s="33"/>
      <c r="H289" s="171" t="s">
        <v>29</v>
      </c>
      <c r="I289" s="33"/>
      <c r="J289" s="33"/>
      <c r="K289" s="33"/>
      <c r="L289" s="33"/>
      <c r="M289" s="191"/>
      <c r="N289" s="191"/>
      <c r="O289" s="191"/>
      <c r="P289" s="33"/>
      <c r="Q289" s="33"/>
      <c r="R289" s="33"/>
    </row>
    <row r="290" spans="1:18" ht="12.75">
      <c r="A290" s="273"/>
      <c r="B290" s="33" t="s">
        <v>522</v>
      </c>
      <c r="C290" s="33"/>
      <c r="D290" s="33"/>
      <c r="E290" s="33"/>
      <c r="F290" s="33"/>
      <c r="G290" s="33"/>
      <c r="H290" s="171" t="s">
        <v>30</v>
      </c>
      <c r="I290" s="33"/>
      <c r="J290" s="33"/>
      <c r="K290" s="33"/>
      <c r="L290" s="33"/>
      <c r="M290" s="191"/>
      <c r="N290" s="191"/>
      <c r="O290" s="191"/>
      <c r="P290" s="33"/>
      <c r="Q290" s="33"/>
      <c r="R290" s="33"/>
    </row>
    <row r="291" spans="1:18" ht="12.75">
      <c r="A291" s="273"/>
      <c r="B291" s="33" t="s">
        <v>522</v>
      </c>
      <c r="C291" s="33"/>
      <c r="D291" s="33"/>
      <c r="E291" s="33"/>
      <c r="F291" s="33"/>
      <c r="G291" s="33"/>
      <c r="H291" s="171" t="s">
        <v>34</v>
      </c>
      <c r="I291" s="33"/>
      <c r="J291" s="33"/>
      <c r="K291" s="33"/>
      <c r="L291" s="33"/>
      <c r="M291" s="191"/>
      <c r="N291" s="191"/>
      <c r="O291" s="191"/>
      <c r="P291" s="33"/>
      <c r="Q291" s="33"/>
      <c r="R291" s="33"/>
    </row>
    <row r="292" spans="1:18" ht="12.75">
      <c r="A292" s="273"/>
      <c r="B292" s="33" t="s">
        <v>522</v>
      </c>
      <c r="C292" s="33"/>
      <c r="D292" s="33"/>
      <c r="E292" s="33"/>
      <c r="F292" s="33"/>
      <c r="G292" s="33"/>
      <c r="H292" s="171" t="s">
        <v>35</v>
      </c>
      <c r="I292" s="33"/>
      <c r="J292" s="33"/>
      <c r="K292" s="33"/>
      <c r="L292" s="33"/>
      <c r="M292" s="192"/>
      <c r="N292" s="191"/>
      <c r="O292" s="191"/>
      <c r="P292" s="33"/>
      <c r="Q292" s="33"/>
      <c r="R292" s="33"/>
    </row>
    <row r="293" spans="1:18" ht="12.75">
      <c r="A293" s="273"/>
      <c r="B293" s="33" t="s">
        <v>1774</v>
      </c>
      <c r="C293" s="33"/>
      <c r="D293" s="33"/>
      <c r="E293" s="33"/>
      <c r="F293" s="33"/>
      <c r="G293" s="33"/>
      <c r="H293" s="171" t="s">
        <v>36</v>
      </c>
      <c r="I293" s="33"/>
      <c r="J293" s="33"/>
      <c r="K293" s="33"/>
      <c r="L293" s="33"/>
      <c r="M293" s="192"/>
      <c r="N293" s="191"/>
      <c r="O293" s="191"/>
      <c r="P293" s="33"/>
      <c r="Q293" s="33"/>
      <c r="R293" s="33"/>
    </row>
    <row r="294" spans="1:18" ht="12.75">
      <c r="A294" s="273"/>
      <c r="B294" s="33" t="s">
        <v>1774</v>
      </c>
      <c r="C294" s="33"/>
      <c r="D294" s="33"/>
      <c r="E294" s="33"/>
      <c r="F294" s="33"/>
      <c r="G294" s="33"/>
      <c r="H294" s="171" t="s">
        <v>37</v>
      </c>
      <c r="I294" s="33"/>
      <c r="J294" s="33"/>
      <c r="K294" s="33"/>
      <c r="L294" s="33"/>
      <c r="M294" s="192"/>
      <c r="N294" s="191"/>
      <c r="O294" s="191"/>
      <c r="P294" s="33"/>
      <c r="Q294" s="33"/>
      <c r="R294" s="33"/>
    </row>
    <row r="295" spans="1:18" ht="12.75">
      <c r="A295" s="274"/>
      <c r="B295" s="33" t="s">
        <v>1774</v>
      </c>
      <c r="C295" s="33"/>
      <c r="D295" s="33"/>
      <c r="E295" s="33"/>
      <c r="F295" s="33"/>
      <c r="G295" s="33"/>
      <c r="H295" s="182" t="s">
        <v>38</v>
      </c>
      <c r="I295" s="33"/>
      <c r="J295" s="33"/>
      <c r="K295" s="33"/>
      <c r="L295" s="33"/>
      <c r="M295" s="192"/>
      <c r="N295" s="191"/>
      <c r="O295" s="191"/>
      <c r="P295" s="33"/>
      <c r="Q295" s="33"/>
      <c r="R295" s="33"/>
    </row>
    <row r="296" spans="1:18" ht="12.75">
      <c r="A296" s="272">
        <v>45465</v>
      </c>
      <c r="B296" s="33" t="s">
        <v>78</v>
      </c>
      <c r="C296" s="33"/>
      <c r="D296" s="33"/>
      <c r="E296" s="33"/>
      <c r="F296" s="33"/>
      <c r="G296" s="33"/>
      <c r="H296" s="180" t="s">
        <v>17</v>
      </c>
      <c r="I296" s="33"/>
      <c r="J296" s="33"/>
      <c r="K296" s="33"/>
      <c r="L296" s="33"/>
      <c r="M296" s="192"/>
      <c r="N296" s="191"/>
      <c r="O296" s="192"/>
      <c r="P296" s="33"/>
      <c r="Q296" s="33"/>
      <c r="R296" s="33"/>
    </row>
    <row r="297" spans="1:18" ht="12.75">
      <c r="A297" s="273"/>
      <c r="B297" s="33" t="s">
        <v>78</v>
      </c>
      <c r="C297" s="33"/>
      <c r="D297" s="33"/>
      <c r="E297" s="33"/>
      <c r="F297" s="33"/>
      <c r="G297" s="33"/>
      <c r="H297" s="171" t="s">
        <v>22</v>
      </c>
      <c r="I297" s="33"/>
      <c r="J297" s="33"/>
      <c r="K297" s="33"/>
      <c r="L297" s="33"/>
      <c r="M297" s="192"/>
      <c r="N297" s="191"/>
      <c r="O297" s="192"/>
      <c r="P297" s="33"/>
      <c r="Q297" s="33"/>
      <c r="R297" s="33"/>
    </row>
    <row r="298" spans="1:18" ht="12.75">
      <c r="A298" s="273"/>
      <c r="B298" s="33" t="s">
        <v>78</v>
      </c>
      <c r="C298" s="33"/>
      <c r="D298" s="33"/>
      <c r="E298" s="33"/>
      <c r="F298" s="33"/>
      <c r="G298" s="33"/>
      <c r="H298" s="171" t="s">
        <v>24</v>
      </c>
      <c r="I298" s="33"/>
      <c r="J298" s="33"/>
      <c r="K298" s="33"/>
      <c r="L298" s="33"/>
      <c r="M298" s="192"/>
      <c r="N298" s="191"/>
      <c r="O298" s="192"/>
      <c r="P298" s="33"/>
      <c r="Q298" s="33"/>
      <c r="R298" s="33"/>
    </row>
    <row r="299" spans="1:18" ht="12.75">
      <c r="A299" s="273"/>
      <c r="B299" s="33" t="s">
        <v>78</v>
      </c>
      <c r="C299" s="33"/>
      <c r="D299" s="33"/>
      <c r="E299" s="33"/>
      <c r="F299" s="33"/>
      <c r="G299" s="33"/>
      <c r="H299" s="171" t="s">
        <v>25</v>
      </c>
      <c r="I299" s="33"/>
      <c r="J299" s="33"/>
      <c r="K299" s="33"/>
      <c r="L299" s="33"/>
      <c r="M299" s="192"/>
      <c r="N299" s="191"/>
      <c r="O299" s="192"/>
      <c r="P299" s="33"/>
      <c r="Q299" s="33"/>
      <c r="R299" s="33"/>
    </row>
    <row r="300" spans="1:18" ht="12.75">
      <c r="A300" s="273"/>
      <c r="B300" s="33" t="s">
        <v>78</v>
      </c>
      <c r="C300" s="33"/>
      <c r="D300" s="33"/>
      <c r="E300" s="33"/>
      <c r="F300" s="33"/>
      <c r="G300" s="33"/>
      <c r="H300" s="171" t="s">
        <v>26</v>
      </c>
      <c r="I300" s="33"/>
      <c r="J300" s="33"/>
      <c r="K300" s="33"/>
      <c r="L300" s="33"/>
      <c r="M300" s="192"/>
      <c r="N300" s="191"/>
      <c r="O300" s="195"/>
      <c r="P300" s="33"/>
      <c r="Q300" s="33"/>
      <c r="R300" s="33"/>
    </row>
    <row r="301" spans="1:18" ht="12.75">
      <c r="A301" s="273"/>
      <c r="B301" s="33" t="s">
        <v>78</v>
      </c>
      <c r="C301" s="33"/>
      <c r="D301" s="33"/>
      <c r="E301" s="33"/>
      <c r="F301" s="33"/>
      <c r="G301" s="33"/>
      <c r="H301" s="171" t="s">
        <v>27</v>
      </c>
      <c r="I301" s="33"/>
      <c r="J301" s="33"/>
      <c r="K301" s="33"/>
      <c r="L301" s="33"/>
      <c r="M301" s="192"/>
      <c r="N301" s="191"/>
      <c r="O301" s="195"/>
      <c r="P301" s="33"/>
      <c r="Q301" s="33"/>
      <c r="R301" s="33"/>
    </row>
    <row r="302" spans="1:18" ht="12.75">
      <c r="A302" s="273"/>
      <c r="B302" s="33" t="s">
        <v>522</v>
      </c>
      <c r="C302" s="33" t="s">
        <v>41</v>
      </c>
      <c r="D302" s="33" t="s">
        <v>19</v>
      </c>
      <c r="E302" s="33"/>
      <c r="F302" s="33"/>
      <c r="G302" s="160" t="s">
        <v>2237</v>
      </c>
      <c r="H302" s="171" t="s">
        <v>28</v>
      </c>
      <c r="I302" s="33"/>
      <c r="J302" s="33"/>
      <c r="K302" s="33"/>
      <c r="L302" s="33"/>
      <c r="M302" s="192"/>
      <c r="N302" s="191"/>
      <c r="O302" s="191"/>
      <c r="P302" s="33"/>
      <c r="Q302" s="33"/>
      <c r="R302" s="33"/>
    </row>
    <row r="303" spans="1:18" ht="12.75">
      <c r="A303" s="273"/>
      <c r="B303" s="33" t="s">
        <v>522</v>
      </c>
      <c r="C303" s="33"/>
      <c r="D303" s="33"/>
      <c r="E303" s="33"/>
      <c r="F303" s="33"/>
      <c r="G303" s="33"/>
      <c r="H303" s="171" t="s">
        <v>29</v>
      </c>
      <c r="I303" s="33"/>
      <c r="J303" s="33"/>
      <c r="K303" s="33"/>
      <c r="L303" s="33"/>
      <c r="M303" s="192"/>
      <c r="N303" s="191"/>
      <c r="O303" s="191"/>
      <c r="P303" s="33"/>
      <c r="Q303" s="33"/>
      <c r="R303" s="33"/>
    </row>
    <row r="304" spans="1:18" ht="12.75">
      <c r="A304" s="273"/>
      <c r="B304" s="33" t="s">
        <v>522</v>
      </c>
      <c r="C304" s="33"/>
      <c r="D304" s="33"/>
      <c r="E304" s="33"/>
      <c r="F304" s="33"/>
      <c r="G304" s="33"/>
      <c r="H304" s="171" t="s">
        <v>30</v>
      </c>
      <c r="I304" s="33"/>
      <c r="J304" s="33"/>
      <c r="K304" s="33"/>
      <c r="L304" s="33"/>
      <c r="M304" s="192"/>
      <c r="N304" s="191"/>
      <c r="O304" s="191"/>
      <c r="P304" s="33"/>
      <c r="Q304" s="33"/>
      <c r="R304" s="33"/>
    </row>
    <row r="305" spans="1:18" ht="12.75">
      <c r="A305" s="273"/>
      <c r="B305" s="33" t="s">
        <v>522</v>
      </c>
      <c r="C305" s="33" t="s">
        <v>224</v>
      </c>
      <c r="D305" s="33" t="s">
        <v>19</v>
      </c>
      <c r="E305" s="33"/>
      <c r="F305" s="33"/>
      <c r="G305" s="33" t="s">
        <v>2238</v>
      </c>
      <c r="H305" s="171" t="s">
        <v>34</v>
      </c>
      <c r="I305" s="33"/>
      <c r="J305" s="33"/>
      <c r="K305" s="33"/>
      <c r="L305" s="33"/>
      <c r="M305" s="192"/>
      <c r="N305" s="191"/>
      <c r="O305" s="191"/>
      <c r="P305" s="33"/>
      <c r="Q305" s="33"/>
      <c r="R305" s="33"/>
    </row>
    <row r="306" spans="1:18" ht="12.75">
      <c r="A306" s="273"/>
      <c r="B306" s="33" t="s">
        <v>522</v>
      </c>
      <c r="C306" s="33"/>
      <c r="D306" s="33"/>
      <c r="E306" s="33"/>
      <c r="F306" s="33"/>
      <c r="G306" s="33"/>
      <c r="H306" s="171" t="s">
        <v>35</v>
      </c>
      <c r="I306" s="33"/>
      <c r="J306" s="33"/>
      <c r="K306" s="33"/>
      <c r="L306" s="33"/>
      <c r="M306" s="192"/>
      <c r="N306" s="191"/>
      <c r="O306" s="191"/>
      <c r="P306" s="33"/>
      <c r="Q306" s="33"/>
      <c r="R306" s="33"/>
    </row>
    <row r="307" spans="1:18" ht="12.75">
      <c r="A307" s="273"/>
      <c r="B307" s="33" t="s">
        <v>78</v>
      </c>
      <c r="C307" s="33" t="s">
        <v>41</v>
      </c>
      <c r="D307" s="33" t="s">
        <v>19</v>
      </c>
      <c r="E307" s="33"/>
      <c r="F307" s="33"/>
      <c r="G307" s="33" t="s">
        <v>2239</v>
      </c>
      <c r="H307" s="171" t="s">
        <v>36</v>
      </c>
      <c r="I307" s="33"/>
      <c r="J307" s="33"/>
      <c r="K307" s="33"/>
      <c r="L307" s="33"/>
      <c r="M307" s="192"/>
      <c r="N307" s="191"/>
      <c r="O307" s="191"/>
      <c r="P307" s="33"/>
      <c r="Q307" s="33"/>
      <c r="R307" s="33"/>
    </row>
    <row r="308" spans="1:18" ht="12.75">
      <c r="A308" s="273"/>
      <c r="B308" s="33" t="s">
        <v>78</v>
      </c>
      <c r="C308" s="33"/>
      <c r="D308" s="33"/>
      <c r="E308" s="33"/>
      <c r="F308" s="33"/>
      <c r="G308" s="33"/>
      <c r="H308" s="171" t="s">
        <v>37</v>
      </c>
      <c r="I308" s="33"/>
      <c r="J308" s="33"/>
      <c r="K308" s="33"/>
      <c r="L308" s="33"/>
      <c r="M308" s="192"/>
      <c r="N308" s="191"/>
      <c r="O308" s="191"/>
      <c r="P308" s="33"/>
      <c r="Q308" s="33"/>
      <c r="R308" s="33"/>
    </row>
    <row r="309" spans="1:18" ht="12.75">
      <c r="A309" s="274"/>
      <c r="B309" s="33" t="s">
        <v>78</v>
      </c>
      <c r="C309" s="33"/>
      <c r="D309" s="33"/>
      <c r="E309" s="33"/>
      <c r="F309" s="33"/>
      <c r="G309" s="33"/>
      <c r="H309" s="182" t="s">
        <v>38</v>
      </c>
      <c r="I309" s="33"/>
      <c r="J309" s="33"/>
      <c r="K309" s="33"/>
      <c r="L309" s="33"/>
      <c r="M309" s="192"/>
      <c r="N309" s="191"/>
      <c r="O309" s="191"/>
      <c r="P309" s="33"/>
      <c r="Q309" s="33"/>
      <c r="R309" s="33"/>
    </row>
    <row r="310" spans="1:18" ht="14.25">
      <c r="A310" s="272">
        <v>45466</v>
      </c>
      <c r="B310" s="157" t="s">
        <v>2096</v>
      </c>
      <c r="C310" s="33"/>
      <c r="D310" s="33"/>
      <c r="E310" s="33"/>
      <c r="F310" s="33"/>
      <c r="G310" s="33"/>
      <c r="H310" s="180" t="s">
        <v>17</v>
      </c>
      <c r="I310" s="33"/>
      <c r="J310" s="33"/>
      <c r="K310" s="33"/>
      <c r="L310" s="33"/>
      <c r="M310" s="192"/>
      <c r="N310" s="192"/>
      <c r="O310" s="192"/>
      <c r="P310" s="33"/>
      <c r="Q310" s="33"/>
      <c r="R310" s="33"/>
    </row>
    <row r="311" spans="1:18" ht="14.25">
      <c r="A311" s="273"/>
      <c r="B311" s="157" t="s">
        <v>2096</v>
      </c>
      <c r="C311" s="33"/>
      <c r="D311" s="33"/>
      <c r="E311" s="33"/>
      <c r="F311" s="33"/>
      <c r="G311" s="33"/>
      <c r="H311" s="171" t="s">
        <v>22</v>
      </c>
      <c r="I311" s="33"/>
      <c r="J311" s="33"/>
      <c r="K311" s="33"/>
      <c r="L311" s="33"/>
      <c r="M311" s="192"/>
      <c r="N311" s="192"/>
      <c r="O311" s="192"/>
      <c r="P311" s="33"/>
      <c r="Q311" s="33"/>
      <c r="R311" s="33"/>
    </row>
    <row r="312" spans="1:18" ht="14.25">
      <c r="A312" s="273"/>
      <c r="B312" s="157" t="s">
        <v>2096</v>
      </c>
      <c r="C312" s="33" t="s">
        <v>75</v>
      </c>
      <c r="D312" s="33" t="s">
        <v>19</v>
      </c>
      <c r="E312" s="33"/>
      <c r="F312" s="33"/>
      <c r="G312" s="160" t="s">
        <v>2240</v>
      </c>
      <c r="H312" s="171" t="s">
        <v>24</v>
      </c>
      <c r="I312" s="33"/>
      <c r="J312" s="33"/>
      <c r="K312" s="33"/>
      <c r="L312" s="33"/>
      <c r="M312" s="192"/>
      <c r="N312" s="192"/>
      <c r="O312" s="192"/>
      <c r="P312" s="33"/>
      <c r="Q312" s="33"/>
      <c r="R312" s="33"/>
    </row>
    <row r="313" spans="1:18" ht="14.25">
      <c r="A313" s="273"/>
      <c r="B313" s="157" t="s">
        <v>2022</v>
      </c>
      <c r="C313" s="33"/>
      <c r="D313" s="33"/>
      <c r="E313" s="157"/>
      <c r="F313" s="157"/>
      <c r="G313" s="33"/>
      <c r="H313" s="171" t="s">
        <v>25</v>
      </c>
      <c r="I313" s="33"/>
      <c r="J313" s="33"/>
      <c r="K313" s="33"/>
      <c r="L313" s="33"/>
      <c r="M313" s="192"/>
      <c r="N313" s="192"/>
      <c r="O313" s="192"/>
      <c r="P313" s="33"/>
      <c r="Q313" s="33"/>
      <c r="R313" s="33"/>
    </row>
    <row r="314" spans="1:18" ht="14.25">
      <c r="A314" s="273"/>
      <c r="B314" s="157" t="s">
        <v>2022</v>
      </c>
      <c r="C314" s="33"/>
      <c r="D314" s="33"/>
      <c r="E314" s="33"/>
      <c r="F314" s="33"/>
      <c r="G314" s="33"/>
      <c r="H314" s="171" t="s">
        <v>26</v>
      </c>
      <c r="I314" s="33"/>
      <c r="J314" s="33"/>
      <c r="K314" s="33"/>
      <c r="L314" s="33"/>
      <c r="M314" s="192"/>
      <c r="N314" s="192"/>
      <c r="O314" s="192"/>
      <c r="P314" s="33"/>
      <c r="Q314" s="33"/>
      <c r="R314" s="33"/>
    </row>
    <row r="315" spans="1:18" ht="12.75">
      <c r="A315" s="273"/>
      <c r="B315" s="33" t="s">
        <v>2022</v>
      </c>
      <c r="C315" s="33"/>
      <c r="D315" s="33"/>
      <c r="E315" s="33"/>
      <c r="F315" s="33"/>
      <c r="G315" s="33"/>
      <c r="H315" s="171" t="s">
        <v>27</v>
      </c>
      <c r="I315" s="33"/>
      <c r="J315" s="33"/>
      <c r="K315" s="33"/>
      <c r="L315" s="33"/>
      <c r="M315" s="192"/>
      <c r="N315" s="192"/>
      <c r="O315" s="192"/>
      <c r="P315" s="33"/>
      <c r="Q315" s="33"/>
      <c r="R315" s="33"/>
    </row>
    <row r="316" spans="1:18" ht="12.75">
      <c r="A316" s="273"/>
      <c r="B316" s="33" t="s">
        <v>522</v>
      </c>
      <c r="C316" s="33"/>
      <c r="D316" s="33"/>
      <c r="E316" s="33"/>
      <c r="F316" s="33"/>
      <c r="G316" s="33"/>
      <c r="H316" s="171" t="s">
        <v>28</v>
      </c>
      <c r="I316" s="33"/>
      <c r="J316" s="33"/>
      <c r="K316" s="33"/>
      <c r="L316" s="33"/>
      <c r="M316" s="192"/>
      <c r="N316" s="192"/>
      <c r="O316" s="191"/>
      <c r="P316" s="33"/>
      <c r="Q316" s="33"/>
      <c r="R316" s="33"/>
    </row>
    <row r="317" spans="1:18" ht="12.75">
      <c r="A317" s="273"/>
      <c r="B317" s="33" t="s">
        <v>522</v>
      </c>
      <c r="C317" s="33"/>
      <c r="D317" s="33"/>
      <c r="E317" s="33"/>
      <c r="F317" s="33"/>
      <c r="G317" s="33"/>
      <c r="H317" s="171" t="s">
        <v>29</v>
      </c>
      <c r="I317" s="33"/>
      <c r="J317" s="33"/>
      <c r="K317" s="33"/>
      <c r="L317" s="33"/>
      <c r="M317" s="192"/>
      <c r="N317" s="192"/>
      <c r="O317" s="191"/>
      <c r="P317" s="33"/>
      <c r="Q317" s="33"/>
      <c r="R317" s="33"/>
    </row>
    <row r="318" spans="1:18" ht="12.75">
      <c r="A318" s="273"/>
      <c r="B318" s="33" t="s">
        <v>522</v>
      </c>
      <c r="C318" s="33"/>
      <c r="D318" s="33"/>
      <c r="E318" s="33"/>
      <c r="F318" s="33"/>
      <c r="G318" s="33"/>
      <c r="H318" s="171" t="s">
        <v>30</v>
      </c>
      <c r="I318" s="33"/>
      <c r="J318" s="33"/>
      <c r="K318" s="33"/>
      <c r="L318" s="33"/>
      <c r="M318" s="192"/>
      <c r="N318" s="192"/>
      <c r="O318" s="191"/>
      <c r="P318" s="33"/>
      <c r="Q318" s="33"/>
      <c r="R318" s="33"/>
    </row>
    <row r="319" spans="1:18" ht="12.75">
      <c r="A319" s="273"/>
      <c r="B319" s="33" t="s">
        <v>522</v>
      </c>
      <c r="C319" s="33"/>
      <c r="D319" s="33"/>
      <c r="E319" s="33"/>
      <c r="F319" s="33"/>
      <c r="G319" s="33"/>
      <c r="H319" s="171" t="s">
        <v>34</v>
      </c>
      <c r="I319" s="33"/>
      <c r="J319" s="33"/>
      <c r="K319" s="33"/>
      <c r="L319" s="33"/>
      <c r="M319" s="192"/>
      <c r="N319" s="192"/>
      <c r="O319" s="191"/>
      <c r="P319" s="33"/>
      <c r="Q319" s="33"/>
      <c r="R319" s="33"/>
    </row>
    <row r="320" spans="1:18" ht="12.75">
      <c r="A320" s="273"/>
      <c r="B320" s="33" t="s">
        <v>522</v>
      </c>
      <c r="C320" s="33"/>
      <c r="D320" s="33"/>
      <c r="E320" s="33"/>
      <c r="F320" s="33"/>
      <c r="G320" s="33"/>
      <c r="H320" s="171" t="s">
        <v>35</v>
      </c>
      <c r="I320" s="33"/>
      <c r="J320" s="33"/>
      <c r="K320" s="33"/>
      <c r="L320" s="33"/>
      <c r="M320" s="192"/>
      <c r="N320" s="192"/>
      <c r="O320" s="191"/>
      <c r="P320" s="33"/>
      <c r="Q320" s="33"/>
      <c r="R320" s="33"/>
    </row>
    <row r="321" spans="1:18" ht="12.75">
      <c r="A321" s="273"/>
      <c r="B321" s="33" t="s">
        <v>78</v>
      </c>
      <c r="C321" s="33"/>
      <c r="D321" s="33"/>
      <c r="E321" s="33"/>
      <c r="F321" s="33"/>
      <c r="G321" s="33"/>
      <c r="H321" s="171" t="s">
        <v>36</v>
      </c>
      <c r="I321" s="33"/>
      <c r="J321" s="33"/>
      <c r="K321" s="33"/>
      <c r="L321" s="33"/>
      <c r="M321" s="192"/>
      <c r="N321" s="192"/>
      <c r="O321" s="191"/>
      <c r="P321" s="33"/>
      <c r="Q321" s="33"/>
      <c r="R321" s="33"/>
    </row>
    <row r="322" spans="1:18" ht="12.75">
      <c r="A322" s="273"/>
      <c r="B322" s="33" t="s">
        <v>78</v>
      </c>
      <c r="C322" s="33"/>
      <c r="D322" s="33"/>
      <c r="E322" s="33"/>
      <c r="F322" s="33"/>
      <c r="G322" s="33"/>
      <c r="H322" s="171" t="s">
        <v>37</v>
      </c>
      <c r="I322" s="33"/>
      <c r="J322" s="33"/>
      <c r="K322" s="33"/>
      <c r="L322" s="33"/>
      <c r="M322" s="192"/>
      <c r="N322" s="191"/>
      <c r="O322" s="191"/>
      <c r="P322" s="33"/>
      <c r="Q322" s="33"/>
      <c r="R322" s="33"/>
    </row>
    <row r="323" spans="1:18" ht="12.75">
      <c r="A323" s="274"/>
      <c r="B323" s="33" t="s">
        <v>78</v>
      </c>
      <c r="C323" s="33"/>
      <c r="D323" s="33"/>
      <c r="E323" s="33"/>
      <c r="F323" s="33"/>
      <c r="G323" s="33"/>
      <c r="H323" s="182" t="s">
        <v>38</v>
      </c>
      <c r="I323" s="33"/>
      <c r="J323" s="33"/>
      <c r="K323" s="33"/>
      <c r="L323" s="33"/>
      <c r="M323" s="192"/>
      <c r="N323" s="191"/>
      <c r="O323" s="191"/>
      <c r="P323" s="33"/>
      <c r="Q323" s="33"/>
      <c r="R323" s="33"/>
    </row>
    <row r="324" spans="1:18" ht="12.75">
      <c r="A324" s="272">
        <v>45467</v>
      </c>
      <c r="B324" s="33" t="s">
        <v>1774</v>
      </c>
      <c r="C324" s="33" t="s">
        <v>41</v>
      </c>
      <c r="D324" s="33" t="s">
        <v>19</v>
      </c>
      <c r="E324" s="33" t="s">
        <v>2241</v>
      </c>
      <c r="F324" s="33"/>
      <c r="G324" s="33" t="s">
        <v>2242</v>
      </c>
      <c r="H324" s="180" t="s">
        <v>17</v>
      </c>
      <c r="I324" s="33"/>
      <c r="J324" s="33"/>
      <c r="K324" s="33"/>
      <c r="L324" s="33"/>
      <c r="M324" s="192"/>
      <c r="N324" s="192"/>
      <c r="O324" s="192"/>
      <c r="P324" s="33"/>
      <c r="Q324" s="33"/>
      <c r="R324" s="33"/>
    </row>
    <row r="325" spans="1:18" ht="12.75">
      <c r="A325" s="273"/>
      <c r="B325" s="33" t="s">
        <v>1774</v>
      </c>
      <c r="C325" s="33"/>
      <c r="D325" s="33"/>
      <c r="E325" s="33"/>
      <c r="F325" s="33"/>
      <c r="G325" s="33"/>
      <c r="H325" s="171" t="s">
        <v>22</v>
      </c>
      <c r="I325" s="33"/>
      <c r="J325" s="33"/>
      <c r="K325" s="33"/>
      <c r="L325" s="33"/>
      <c r="M325" s="192"/>
      <c r="N325" s="192"/>
      <c r="O325" s="192"/>
      <c r="P325" s="33"/>
      <c r="Q325" s="33"/>
      <c r="R325" s="33"/>
    </row>
    <row r="326" spans="1:18" ht="12.75">
      <c r="A326" s="273"/>
      <c r="B326" s="33" t="s">
        <v>1271</v>
      </c>
      <c r="C326" s="33"/>
      <c r="D326" s="33"/>
      <c r="E326" s="33"/>
      <c r="F326" s="33"/>
      <c r="G326" s="33"/>
      <c r="H326" s="171" t="s">
        <v>24</v>
      </c>
      <c r="I326" s="33"/>
      <c r="J326" s="33"/>
      <c r="K326" s="33"/>
      <c r="L326" s="33"/>
      <c r="M326" s="191"/>
      <c r="N326" s="192"/>
      <c r="O326" s="192"/>
      <c r="P326" s="33"/>
      <c r="Q326" s="33"/>
      <c r="R326" s="33"/>
    </row>
    <row r="327" spans="1:18" ht="12.75">
      <c r="A327" s="273"/>
      <c r="B327" s="33" t="s">
        <v>1271</v>
      </c>
      <c r="C327" s="33"/>
      <c r="D327" s="33"/>
      <c r="E327" s="33"/>
      <c r="F327" s="33"/>
      <c r="G327" s="33"/>
      <c r="H327" s="171" t="s">
        <v>25</v>
      </c>
      <c r="I327" s="33"/>
      <c r="J327" s="33"/>
      <c r="K327" s="33"/>
      <c r="L327" s="33"/>
      <c r="M327" s="191"/>
      <c r="N327" s="192"/>
      <c r="O327" s="192"/>
      <c r="P327" s="33"/>
      <c r="Q327" s="33"/>
      <c r="R327" s="33"/>
    </row>
    <row r="328" spans="1:18" ht="12.75">
      <c r="A328" s="273"/>
      <c r="B328" s="33" t="s">
        <v>1271</v>
      </c>
      <c r="C328" s="33"/>
      <c r="D328" s="33"/>
      <c r="E328" s="33"/>
      <c r="F328" s="33"/>
      <c r="G328" s="33"/>
      <c r="H328" s="171" t="s">
        <v>26</v>
      </c>
      <c r="I328" s="33"/>
      <c r="J328" s="33"/>
      <c r="K328" s="33"/>
      <c r="L328" s="33"/>
      <c r="M328" s="191"/>
      <c r="N328" s="192"/>
      <c r="O328" s="192"/>
      <c r="P328" s="33"/>
      <c r="Q328" s="33"/>
      <c r="R328" s="33"/>
    </row>
    <row r="329" spans="1:18" ht="12.75">
      <c r="A329" s="273"/>
      <c r="B329" s="33" t="s">
        <v>1271</v>
      </c>
      <c r="C329" s="33"/>
      <c r="D329" s="33"/>
      <c r="E329" s="33"/>
      <c r="F329" s="33"/>
      <c r="G329" s="33"/>
      <c r="H329" s="171" t="s">
        <v>27</v>
      </c>
      <c r="I329" s="33"/>
      <c r="J329" s="33"/>
      <c r="K329" s="33"/>
      <c r="L329" s="33"/>
      <c r="M329" s="191"/>
      <c r="N329" s="192"/>
      <c r="O329" s="191"/>
      <c r="P329" s="33"/>
      <c r="Q329" s="33"/>
      <c r="R329" s="33"/>
    </row>
    <row r="330" spans="1:18" ht="12.75">
      <c r="A330" s="273"/>
      <c r="B330" s="33" t="s">
        <v>522</v>
      </c>
      <c r="C330" s="33"/>
      <c r="D330" s="33"/>
      <c r="E330" s="33"/>
      <c r="F330" s="33"/>
      <c r="G330" s="33"/>
      <c r="H330" s="171" t="s">
        <v>28</v>
      </c>
      <c r="I330" s="33"/>
      <c r="J330" s="33"/>
      <c r="K330" s="33"/>
      <c r="L330" s="33"/>
      <c r="M330" s="195"/>
      <c r="N330" s="192"/>
      <c r="O330" s="191"/>
      <c r="P330" s="33"/>
      <c r="Q330" s="33"/>
      <c r="R330" s="33"/>
    </row>
    <row r="331" spans="1:18" ht="12.75">
      <c r="A331" s="273"/>
      <c r="B331" s="33" t="s">
        <v>522</v>
      </c>
      <c r="C331" s="33" t="s">
        <v>41</v>
      </c>
      <c r="D331" s="33" t="s">
        <v>19</v>
      </c>
      <c r="E331" s="33"/>
      <c r="F331" s="33"/>
      <c r="G331" s="33" t="s">
        <v>2243</v>
      </c>
      <c r="H331" s="171" t="s">
        <v>29</v>
      </c>
      <c r="I331" s="33"/>
      <c r="J331" s="33"/>
      <c r="K331" s="33"/>
      <c r="L331" s="33"/>
      <c r="M331" s="195"/>
      <c r="N331" s="192"/>
      <c r="O331" s="191"/>
      <c r="P331" s="33"/>
      <c r="Q331" s="33"/>
      <c r="R331" s="33"/>
    </row>
    <row r="332" spans="1:18" ht="12.75">
      <c r="A332" s="273"/>
      <c r="B332" s="33" t="s">
        <v>522</v>
      </c>
      <c r="C332" s="33"/>
      <c r="D332" s="33"/>
      <c r="E332" s="33"/>
      <c r="F332" s="33"/>
      <c r="G332" s="33"/>
      <c r="H332" s="171" t="s">
        <v>30</v>
      </c>
      <c r="I332" s="33"/>
      <c r="J332" s="33"/>
      <c r="K332" s="33"/>
      <c r="L332" s="33"/>
      <c r="M332" s="195"/>
      <c r="N332" s="192"/>
      <c r="O332" s="191"/>
      <c r="P332" s="33"/>
      <c r="Q332" s="33"/>
      <c r="R332" s="33"/>
    </row>
    <row r="333" spans="1:18" ht="12.75">
      <c r="A333" s="273"/>
      <c r="B333" s="33" t="s">
        <v>522</v>
      </c>
      <c r="C333" s="33"/>
      <c r="D333" s="33"/>
      <c r="E333" s="33"/>
      <c r="F333" s="33"/>
      <c r="G333" s="33"/>
      <c r="H333" s="171" t="s">
        <v>34</v>
      </c>
      <c r="I333" s="33"/>
      <c r="J333" s="33"/>
      <c r="K333" s="33"/>
      <c r="L333" s="33"/>
      <c r="M333" s="195"/>
      <c r="N333" s="192"/>
      <c r="O333" s="191"/>
      <c r="P333" s="33"/>
      <c r="Q333" s="33"/>
      <c r="R333" s="33"/>
    </row>
    <row r="334" spans="1:18" ht="12.75">
      <c r="A334" s="273"/>
      <c r="B334" s="33" t="s">
        <v>522</v>
      </c>
      <c r="C334" s="33"/>
      <c r="D334" s="33"/>
      <c r="E334" s="33"/>
      <c r="F334" s="33"/>
      <c r="G334" s="33"/>
      <c r="H334" s="171" t="s">
        <v>35</v>
      </c>
      <c r="I334" s="33"/>
      <c r="J334" s="33"/>
      <c r="K334" s="33"/>
      <c r="L334" s="33"/>
      <c r="M334" s="192"/>
      <c r="N334" s="192"/>
      <c r="O334" s="191"/>
      <c r="P334" s="33"/>
      <c r="Q334" s="33"/>
      <c r="R334" s="33"/>
    </row>
    <row r="335" spans="1:18" ht="12.75">
      <c r="A335" s="273"/>
      <c r="B335" s="33" t="s">
        <v>78</v>
      </c>
      <c r="C335" s="33"/>
      <c r="D335" s="33"/>
      <c r="E335" s="33"/>
      <c r="F335" s="33"/>
      <c r="G335" s="33"/>
      <c r="H335" s="171" t="s">
        <v>36</v>
      </c>
      <c r="I335" s="33"/>
      <c r="J335" s="33"/>
      <c r="K335" s="33"/>
      <c r="L335" s="33"/>
      <c r="M335" s="192"/>
      <c r="N335" s="195"/>
      <c r="O335" s="195"/>
      <c r="P335" s="33"/>
      <c r="Q335" s="33"/>
      <c r="R335" s="33"/>
    </row>
    <row r="336" spans="1:18" ht="12.75">
      <c r="A336" s="273"/>
      <c r="B336" s="33" t="s">
        <v>78</v>
      </c>
      <c r="C336" s="33"/>
      <c r="D336" s="33"/>
      <c r="E336" s="33"/>
      <c r="F336" s="33"/>
      <c r="G336" s="33"/>
      <c r="H336" s="171" t="s">
        <v>37</v>
      </c>
      <c r="I336" s="33"/>
      <c r="J336" s="33"/>
      <c r="K336" s="33"/>
      <c r="L336" s="33"/>
      <c r="M336" s="192"/>
      <c r="N336" s="191"/>
      <c r="O336" s="195"/>
      <c r="P336" s="33"/>
      <c r="Q336" s="33"/>
      <c r="R336" s="33"/>
    </row>
    <row r="337" spans="1:18" ht="12.75">
      <c r="A337" s="274"/>
      <c r="B337" s="33" t="s">
        <v>78</v>
      </c>
      <c r="C337" s="33"/>
      <c r="D337" s="33"/>
      <c r="E337" s="33"/>
      <c r="F337" s="33"/>
      <c r="G337" s="33"/>
      <c r="H337" s="182" t="s">
        <v>38</v>
      </c>
      <c r="I337" s="33"/>
      <c r="J337" s="33"/>
      <c r="K337" s="33"/>
      <c r="L337" s="33"/>
      <c r="M337" s="192"/>
      <c r="N337" s="191"/>
      <c r="O337" s="195"/>
      <c r="P337" s="33"/>
      <c r="Q337" s="33"/>
      <c r="R337" s="33"/>
    </row>
    <row r="338" spans="1:18" ht="12.75">
      <c r="A338" s="272">
        <v>45468</v>
      </c>
      <c r="B338" s="33" t="s">
        <v>78</v>
      </c>
      <c r="C338" s="33"/>
      <c r="D338" s="33"/>
      <c r="E338" s="33"/>
      <c r="F338" s="33"/>
      <c r="G338" s="33"/>
      <c r="H338" s="180" t="s">
        <v>17</v>
      </c>
      <c r="I338" s="33"/>
      <c r="J338" s="33"/>
      <c r="K338" s="33"/>
      <c r="L338" s="33"/>
      <c r="M338" s="192"/>
      <c r="N338" s="191"/>
      <c r="O338" s="192"/>
      <c r="P338" s="33"/>
      <c r="Q338" s="33"/>
      <c r="R338" s="33"/>
    </row>
    <row r="339" spans="1:18" ht="12.75">
      <c r="A339" s="273"/>
      <c r="B339" s="33" t="s">
        <v>78</v>
      </c>
      <c r="C339" s="33"/>
      <c r="D339" s="33"/>
      <c r="E339" s="33"/>
      <c r="F339" s="33"/>
      <c r="G339" s="33"/>
      <c r="H339" s="171" t="s">
        <v>22</v>
      </c>
      <c r="I339" s="33"/>
      <c r="J339" s="33"/>
      <c r="K339" s="33"/>
      <c r="L339" s="33"/>
      <c r="M339" s="192"/>
      <c r="N339" s="191"/>
      <c r="O339" s="192"/>
      <c r="P339" s="33"/>
      <c r="Q339" s="33"/>
      <c r="R339" s="33"/>
    </row>
    <row r="340" spans="1:18" ht="12.75">
      <c r="A340" s="273"/>
      <c r="B340" s="33" t="s">
        <v>1271</v>
      </c>
      <c r="C340" s="33"/>
      <c r="D340" s="33"/>
      <c r="E340" s="33"/>
      <c r="F340" s="33"/>
      <c r="G340" s="33"/>
      <c r="H340" s="171" t="s">
        <v>24</v>
      </c>
      <c r="I340" s="33"/>
      <c r="J340" s="33"/>
      <c r="K340" s="33"/>
      <c r="L340" s="33"/>
      <c r="M340" s="191"/>
      <c r="N340" s="191"/>
      <c r="O340" s="192"/>
      <c r="P340" s="33"/>
      <c r="Q340" s="33"/>
      <c r="R340" s="33"/>
    </row>
    <row r="341" spans="1:18" ht="12.75">
      <c r="A341" s="273"/>
      <c r="B341" s="33" t="s">
        <v>1271</v>
      </c>
      <c r="C341" s="33"/>
      <c r="D341" s="33"/>
      <c r="E341" s="33"/>
      <c r="F341" s="33"/>
      <c r="G341" s="33"/>
      <c r="H341" s="171" t="s">
        <v>25</v>
      </c>
      <c r="I341" s="33"/>
      <c r="J341" s="33"/>
      <c r="K341" s="33"/>
      <c r="L341" s="33"/>
      <c r="M341" s="191"/>
      <c r="N341" s="191"/>
      <c r="O341" s="192"/>
      <c r="P341" s="33"/>
      <c r="Q341" s="33"/>
      <c r="R341" s="33"/>
    </row>
    <row r="342" spans="1:18" ht="12.75">
      <c r="A342" s="273"/>
      <c r="B342" s="33" t="s">
        <v>1271</v>
      </c>
      <c r="C342" s="33"/>
      <c r="D342" s="33"/>
      <c r="E342" s="33"/>
      <c r="F342" s="33"/>
      <c r="G342" s="33"/>
      <c r="H342" s="171" t="s">
        <v>26</v>
      </c>
      <c r="I342" s="33"/>
      <c r="J342" s="33"/>
      <c r="K342" s="33"/>
      <c r="L342" s="33"/>
      <c r="M342" s="191"/>
      <c r="N342" s="191"/>
      <c r="O342" s="192"/>
      <c r="P342" s="33"/>
      <c r="Q342" s="33"/>
      <c r="R342" s="33"/>
    </row>
    <row r="343" spans="1:18" ht="12.75">
      <c r="A343" s="273"/>
      <c r="B343" s="33" t="s">
        <v>1271</v>
      </c>
      <c r="C343" s="33"/>
      <c r="D343" s="33"/>
      <c r="E343" s="33"/>
      <c r="F343" s="33"/>
      <c r="G343" s="33"/>
      <c r="H343" s="171" t="s">
        <v>27</v>
      </c>
      <c r="I343" s="33"/>
      <c r="J343" s="33"/>
      <c r="K343" s="33"/>
      <c r="L343" s="33"/>
      <c r="M343" s="191"/>
      <c r="N343" s="191"/>
      <c r="O343" s="192"/>
      <c r="P343" s="33"/>
      <c r="Q343" s="33"/>
      <c r="R343" s="33"/>
    </row>
    <row r="344" spans="1:18" ht="12.75">
      <c r="A344" s="273"/>
      <c r="B344" s="33" t="s">
        <v>1271</v>
      </c>
      <c r="C344" s="33"/>
      <c r="D344" s="33"/>
      <c r="E344" s="33"/>
      <c r="F344" s="33"/>
      <c r="G344" s="33"/>
      <c r="H344" s="171" t="s">
        <v>28</v>
      </c>
      <c r="I344" s="33"/>
      <c r="J344" s="33"/>
      <c r="K344" s="33"/>
      <c r="L344" s="33"/>
      <c r="M344" s="195"/>
      <c r="N344" s="191"/>
      <c r="O344" s="191"/>
      <c r="P344" s="33"/>
      <c r="Q344" s="33"/>
      <c r="R344" s="33"/>
    </row>
    <row r="345" spans="1:18" ht="12.75">
      <c r="A345" s="273"/>
      <c r="B345" s="33" t="s">
        <v>522</v>
      </c>
      <c r="C345" s="33"/>
      <c r="D345" s="33"/>
      <c r="E345" s="33"/>
      <c r="F345" s="33"/>
      <c r="G345" s="33"/>
      <c r="H345" s="171" t="s">
        <v>29</v>
      </c>
      <c r="I345" s="33"/>
      <c r="J345" s="33"/>
      <c r="K345" s="33"/>
      <c r="L345" s="33"/>
      <c r="M345" s="195"/>
      <c r="N345" s="191"/>
      <c r="O345" s="191"/>
      <c r="P345" s="33"/>
      <c r="Q345" s="33"/>
      <c r="R345" s="33"/>
    </row>
    <row r="346" spans="1:18" ht="12.75">
      <c r="A346" s="273"/>
      <c r="B346" s="33" t="s">
        <v>522</v>
      </c>
      <c r="C346" s="33"/>
      <c r="D346" s="33"/>
      <c r="E346" s="33"/>
      <c r="F346" s="33"/>
      <c r="G346" s="33"/>
      <c r="H346" s="171" t="s">
        <v>30</v>
      </c>
      <c r="I346" s="33"/>
      <c r="J346" s="33"/>
      <c r="K346" s="33"/>
      <c r="L346" s="33"/>
      <c r="M346" s="195"/>
      <c r="N346" s="191"/>
      <c r="O346" s="191"/>
      <c r="P346" s="33"/>
      <c r="Q346" s="33"/>
      <c r="R346" s="33"/>
    </row>
    <row r="347" spans="1:18" ht="12.75">
      <c r="A347" s="273"/>
      <c r="B347" s="33" t="s">
        <v>522</v>
      </c>
      <c r="C347" s="33"/>
      <c r="D347" s="33"/>
      <c r="E347" s="33"/>
      <c r="F347" s="33"/>
      <c r="G347" s="33"/>
      <c r="H347" s="171" t="s">
        <v>34</v>
      </c>
      <c r="I347" s="33"/>
      <c r="J347" s="33"/>
      <c r="K347" s="33"/>
      <c r="L347" s="33"/>
      <c r="M347" s="195"/>
      <c r="N347" s="191"/>
      <c r="O347" s="191"/>
      <c r="P347" s="33"/>
      <c r="Q347" s="33"/>
      <c r="R347" s="33"/>
    </row>
    <row r="348" spans="1:18" ht="12.75">
      <c r="A348" s="273"/>
      <c r="B348" s="33" t="s">
        <v>522</v>
      </c>
      <c r="C348" s="33"/>
      <c r="D348" s="33"/>
      <c r="E348" s="33"/>
      <c r="F348" s="33"/>
      <c r="G348" s="33"/>
      <c r="H348" s="171" t="s">
        <v>35</v>
      </c>
      <c r="I348" s="33"/>
      <c r="J348" s="33"/>
      <c r="K348" s="33"/>
      <c r="L348" s="33"/>
      <c r="M348" s="192"/>
      <c r="N348" s="191"/>
      <c r="O348" s="191"/>
      <c r="P348" s="33"/>
      <c r="Q348" s="33"/>
      <c r="R348" s="33"/>
    </row>
    <row r="349" spans="1:18" ht="12.75">
      <c r="A349" s="273"/>
      <c r="B349" s="33" t="s">
        <v>78</v>
      </c>
      <c r="C349" s="33"/>
      <c r="D349" s="33"/>
      <c r="E349" s="33"/>
      <c r="F349" s="33"/>
      <c r="G349" s="33"/>
      <c r="H349" s="171" t="s">
        <v>36</v>
      </c>
      <c r="I349" s="33"/>
      <c r="J349" s="33"/>
      <c r="K349" s="33"/>
      <c r="L349" s="33"/>
      <c r="M349" s="192"/>
      <c r="N349" s="191"/>
      <c r="O349" s="195"/>
      <c r="P349" s="33"/>
      <c r="Q349" s="33"/>
      <c r="R349" s="33"/>
    </row>
    <row r="350" spans="1:18" ht="12.75">
      <c r="A350" s="273"/>
      <c r="B350" s="33" t="s">
        <v>78</v>
      </c>
      <c r="C350" s="33"/>
      <c r="D350" s="33"/>
      <c r="E350" s="33"/>
      <c r="F350" s="33"/>
      <c r="G350" s="33"/>
      <c r="H350" s="171" t="s">
        <v>37</v>
      </c>
      <c r="I350" s="33"/>
      <c r="J350" s="33"/>
      <c r="K350" s="33"/>
      <c r="L350" s="33"/>
      <c r="M350" s="192"/>
      <c r="N350" s="191"/>
      <c r="O350" s="195"/>
      <c r="P350" s="33"/>
      <c r="Q350" s="33"/>
      <c r="R350" s="33"/>
    </row>
    <row r="351" spans="1:18" ht="12.75">
      <c r="A351" s="274"/>
      <c r="B351" s="33" t="s">
        <v>78</v>
      </c>
      <c r="C351" s="33"/>
      <c r="D351" s="33"/>
      <c r="E351" s="33"/>
      <c r="F351" s="33"/>
      <c r="G351" s="33"/>
      <c r="H351" s="182" t="s">
        <v>38</v>
      </c>
      <c r="I351" s="33"/>
      <c r="J351" s="33"/>
      <c r="K351" s="33"/>
      <c r="L351" s="33"/>
      <c r="M351" s="192"/>
      <c r="N351" s="191"/>
      <c r="O351" s="195"/>
      <c r="P351" s="33"/>
      <c r="Q351" s="33"/>
      <c r="R351" s="33"/>
    </row>
    <row r="352" spans="1:18" ht="12.75">
      <c r="A352" s="272">
        <v>45469</v>
      </c>
      <c r="B352" s="33" t="s">
        <v>78</v>
      </c>
      <c r="C352" s="33"/>
      <c r="D352" s="33"/>
      <c r="E352" s="33"/>
      <c r="F352" s="33"/>
      <c r="G352" s="33"/>
      <c r="H352" s="180" t="s">
        <v>17</v>
      </c>
      <c r="I352" s="33"/>
      <c r="J352" s="33"/>
      <c r="K352" s="33"/>
      <c r="L352" s="33"/>
      <c r="M352" s="192"/>
      <c r="N352" s="191"/>
      <c r="O352" s="192"/>
      <c r="P352" s="33"/>
      <c r="Q352" s="33"/>
      <c r="R352" s="33"/>
    </row>
    <row r="353" spans="1:18" ht="12.75">
      <c r="A353" s="273"/>
      <c r="B353" s="33" t="s">
        <v>78</v>
      </c>
      <c r="C353" s="33"/>
      <c r="D353" s="33"/>
      <c r="E353" s="33"/>
      <c r="F353" s="33"/>
      <c r="G353" s="33"/>
      <c r="H353" s="171" t="s">
        <v>22</v>
      </c>
      <c r="I353" s="33"/>
      <c r="J353" s="33"/>
      <c r="K353" s="33"/>
      <c r="L353" s="33"/>
      <c r="M353" s="192"/>
      <c r="N353" s="191"/>
      <c r="O353" s="192"/>
      <c r="P353" s="33"/>
      <c r="Q353" s="33"/>
      <c r="R353" s="33"/>
    </row>
    <row r="354" spans="1:18" ht="12.75">
      <c r="A354" s="273"/>
      <c r="B354" s="33" t="s">
        <v>1271</v>
      </c>
      <c r="C354" s="33"/>
      <c r="D354" s="33"/>
      <c r="E354" s="33"/>
      <c r="F354" s="33"/>
      <c r="G354" s="33"/>
      <c r="H354" s="171" t="s">
        <v>24</v>
      </c>
      <c r="I354" s="33"/>
      <c r="J354" s="33"/>
      <c r="K354" s="33"/>
      <c r="L354" s="33"/>
      <c r="M354" s="191"/>
      <c r="N354" s="191"/>
      <c r="O354" s="192"/>
      <c r="P354" s="33"/>
      <c r="Q354" s="33"/>
      <c r="R354" s="33"/>
    </row>
    <row r="355" spans="1:18" ht="12.75">
      <c r="A355" s="273"/>
      <c r="B355" s="33" t="s">
        <v>1271</v>
      </c>
      <c r="C355" s="33"/>
      <c r="D355" s="33"/>
      <c r="E355" s="33"/>
      <c r="F355" s="33"/>
      <c r="G355" s="33"/>
      <c r="H355" s="171" t="s">
        <v>25</v>
      </c>
      <c r="I355" s="33"/>
      <c r="J355" s="33"/>
      <c r="K355" s="33"/>
      <c r="L355" s="33"/>
      <c r="M355" s="191"/>
      <c r="N355" s="191"/>
      <c r="O355" s="192"/>
      <c r="P355" s="33"/>
      <c r="Q355" s="33"/>
      <c r="R355" s="33"/>
    </row>
    <row r="356" spans="1:18" ht="12.75">
      <c r="A356" s="273"/>
      <c r="B356" s="33" t="s">
        <v>1271</v>
      </c>
      <c r="C356" s="33"/>
      <c r="D356" s="33"/>
      <c r="E356" s="33"/>
      <c r="F356" s="33"/>
      <c r="G356" s="33"/>
      <c r="H356" s="171" t="s">
        <v>26</v>
      </c>
      <c r="I356" s="33"/>
      <c r="J356" s="33"/>
      <c r="K356" s="33"/>
      <c r="L356" s="33"/>
      <c r="M356" s="191"/>
      <c r="N356" s="191"/>
      <c r="O356" s="192"/>
      <c r="P356" s="33"/>
      <c r="Q356" s="33"/>
      <c r="R356" s="33"/>
    </row>
    <row r="357" spans="1:18" ht="12.75">
      <c r="A357" s="273"/>
      <c r="B357" s="33" t="s">
        <v>1271</v>
      </c>
      <c r="C357" s="33"/>
      <c r="D357" s="33"/>
      <c r="E357" s="33"/>
      <c r="F357" s="33"/>
      <c r="G357" s="33"/>
      <c r="H357" s="171" t="s">
        <v>27</v>
      </c>
      <c r="I357" s="33"/>
      <c r="J357" s="33"/>
      <c r="K357" s="33"/>
      <c r="L357" s="33"/>
      <c r="M357" s="191"/>
      <c r="N357" s="191"/>
      <c r="O357" s="192"/>
      <c r="P357" s="33"/>
      <c r="Q357" s="33"/>
      <c r="R357" s="33"/>
    </row>
    <row r="358" spans="1:18" ht="12.75">
      <c r="A358" s="273"/>
      <c r="B358" s="33" t="s">
        <v>522</v>
      </c>
      <c r="C358" s="33"/>
      <c r="D358" s="33"/>
      <c r="E358" s="33"/>
      <c r="F358" s="33"/>
      <c r="G358" s="33"/>
      <c r="H358" s="171" t="s">
        <v>28</v>
      </c>
      <c r="I358" s="33"/>
      <c r="J358" s="33"/>
      <c r="K358" s="33"/>
      <c r="L358" s="33"/>
      <c r="M358" s="195"/>
      <c r="N358" s="191"/>
      <c r="O358" s="191"/>
      <c r="P358" s="33"/>
      <c r="Q358" s="33"/>
      <c r="R358" s="33"/>
    </row>
    <row r="359" spans="1:18" ht="12.75">
      <c r="A359" s="273"/>
      <c r="B359" s="33" t="s">
        <v>522</v>
      </c>
      <c r="C359" s="33"/>
      <c r="D359" s="33"/>
      <c r="E359" s="33"/>
      <c r="F359" s="33"/>
      <c r="G359" s="33"/>
      <c r="H359" s="171" t="s">
        <v>29</v>
      </c>
      <c r="I359" s="33"/>
      <c r="J359" s="33"/>
      <c r="K359" s="33"/>
      <c r="L359" s="33"/>
      <c r="M359" s="195"/>
      <c r="N359" s="191"/>
      <c r="O359" s="191"/>
      <c r="P359" s="33"/>
      <c r="Q359" s="33"/>
      <c r="R359" s="33"/>
    </row>
    <row r="360" spans="1:18" ht="12.75">
      <c r="A360" s="273"/>
      <c r="B360" s="33" t="s">
        <v>522</v>
      </c>
      <c r="C360" s="33"/>
      <c r="D360" s="33"/>
      <c r="E360" s="33"/>
      <c r="F360" s="33"/>
      <c r="G360" s="33"/>
      <c r="H360" s="171" t="s">
        <v>30</v>
      </c>
      <c r="I360" s="33"/>
      <c r="J360" s="33"/>
      <c r="K360" s="33"/>
      <c r="L360" s="33"/>
      <c r="M360" s="195"/>
      <c r="N360" s="191"/>
      <c r="O360" s="191"/>
      <c r="P360" s="33"/>
      <c r="Q360" s="33"/>
      <c r="R360" s="33"/>
    </row>
    <row r="361" spans="1:18" ht="12.75">
      <c r="A361" s="273"/>
      <c r="B361" s="33" t="s">
        <v>522</v>
      </c>
      <c r="C361" s="33"/>
      <c r="D361" s="33"/>
      <c r="E361" s="33"/>
      <c r="F361" s="33"/>
      <c r="G361" s="33"/>
      <c r="H361" s="171" t="s">
        <v>34</v>
      </c>
      <c r="I361" s="33"/>
      <c r="J361" s="33"/>
      <c r="K361" s="33"/>
      <c r="L361" s="33"/>
      <c r="M361" s="195"/>
      <c r="N361" s="191"/>
      <c r="O361" s="191"/>
      <c r="P361" s="33"/>
      <c r="Q361" s="33"/>
      <c r="R361" s="33"/>
    </row>
    <row r="362" spans="1:18" ht="12.75">
      <c r="A362" s="273"/>
      <c r="B362" s="33" t="s">
        <v>522</v>
      </c>
      <c r="C362" s="33" t="s">
        <v>41</v>
      </c>
      <c r="D362" s="33" t="s">
        <v>19</v>
      </c>
      <c r="E362" s="33"/>
      <c r="F362" s="33"/>
      <c r="G362" s="160" t="s">
        <v>2244</v>
      </c>
      <c r="H362" s="171" t="s">
        <v>35</v>
      </c>
      <c r="I362" s="33"/>
      <c r="J362" s="33"/>
      <c r="K362" s="33"/>
      <c r="L362" s="33"/>
      <c r="M362" s="192"/>
      <c r="N362" s="191"/>
      <c r="O362" s="191"/>
      <c r="P362" s="33"/>
      <c r="Q362" s="33"/>
      <c r="R362" s="33"/>
    </row>
    <row r="363" spans="1:18" ht="12.75">
      <c r="A363" s="273"/>
      <c r="B363" s="33" t="s">
        <v>78</v>
      </c>
      <c r="C363" s="33"/>
      <c r="D363" s="33"/>
      <c r="E363" s="33"/>
      <c r="F363" s="33"/>
      <c r="G363" s="33"/>
      <c r="H363" s="171" t="s">
        <v>36</v>
      </c>
      <c r="I363" s="33"/>
      <c r="J363" s="33"/>
      <c r="K363" s="33"/>
      <c r="L363" s="33"/>
      <c r="M363" s="192"/>
      <c r="N363" s="191"/>
      <c r="O363" s="195"/>
      <c r="P363" s="33"/>
      <c r="Q363" s="33"/>
      <c r="R363" s="33"/>
    </row>
    <row r="364" spans="1:18" ht="12.75">
      <c r="A364" s="273"/>
      <c r="B364" s="33" t="s">
        <v>78</v>
      </c>
      <c r="C364" s="33"/>
      <c r="D364" s="33"/>
      <c r="E364" s="33"/>
      <c r="F364" s="33"/>
      <c r="G364" s="33"/>
      <c r="H364" s="171" t="s">
        <v>37</v>
      </c>
      <c r="I364" s="33"/>
      <c r="J364" s="33"/>
      <c r="K364" s="33"/>
      <c r="L364" s="33"/>
      <c r="M364" s="192"/>
      <c r="N364" s="191"/>
      <c r="O364" s="195"/>
      <c r="P364" s="33"/>
      <c r="Q364" s="33"/>
      <c r="R364" s="33"/>
    </row>
    <row r="365" spans="1:18" ht="12.75">
      <c r="A365" s="274"/>
      <c r="B365" s="33" t="s">
        <v>78</v>
      </c>
      <c r="C365" s="33"/>
      <c r="D365" s="33"/>
      <c r="E365" s="33"/>
      <c r="F365" s="33"/>
      <c r="G365" s="33"/>
      <c r="H365" s="182" t="s">
        <v>38</v>
      </c>
      <c r="I365" s="33"/>
      <c r="J365" s="33"/>
      <c r="K365" s="33"/>
      <c r="L365" s="33"/>
      <c r="M365" s="192"/>
      <c r="N365" s="191"/>
      <c r="O365" s="195"/>
      <c r="P365" s="33"/>
      <c r="Q365" s="33"/>
      <c r="R365" s="33"/>
    </row>
    <row r="366" spans="1:18" ht="12.75">
      <c r="A366" s="272">
        <v>45470</v>
      </c>
      <c r="B366" s="33" t="s">
        <v>1774</v>
      </c>
      <c r="C366" s="33"/>
      <c r="D366" s="33"/>
      <c r="E366" s="33"/>
      <c r="F366" s="33"/>
      <c r="G366" s="33"/>
      <c r="H366" s="180" t="s">
        <v>17</v>
      </c>
      <c r="I366" s="33"/>
      <c r="J366" s="33"/>
      <c r="K366" s="33"/>
      <c r="L366" s="33"/>
      <c r="M366" s="192"/>
      <c r="N366" s="192"/>
      <c r="O366" s="192"/>
      <c r="P366" s="33"/>
      <c r="Q366" s="33"/>
      <c r="R366" s="33"/>
    </row>
    <row r="367" spans="1:18" ht="12.75">
      <c r="A367" s="273"/>
      <c r="B367" s="33" t="s">
        <v>1774</v>
      </c>
      <c r="C367" s="33"/>
      <c r="D367" s="33"/>
      <c r="E367" s="33"/>
      <c r="F367" s="33"/>
      <c r="G367" s="33"/>
      <c r="H367" s="171" t="s">
        <v>22</v>
      </c>
      <c r="I367" s="33"/>
      <c r="J367" s="33"/>
      <c r="K367" s="33"/>
      <c r="L367" s="33"/>
      <c r="M367" s="192"/>
      <c r="N367" s="192"/>
      <c r="O367" s="192"/>
      <c r="P367" s="33"/>
      <c r="Q367" s="33"/>
      <c r="R367" s="33"/>
    </row>
    <row r="368" spans="1:18" ht="12.75">
      <c r="A368" s="273"/>
      <c r="B368" s="33" t="s">
        <v>2120</v>
      </c>
      <c r="C368" s="33"/>
      <c r="D368" s="33"/>
      <c r="E368" s="33"/>
      <c r="F368" s="33"/>
      <c r="G368" s="33"/>
      <c r="H368" s="171" t="s">
        <v>24</v>
      </c>
      <c r="I368" s="33"/>
      <c r="J368" s="33"/>
      <c r="K368" s="33"/>
      <c r="L368" s="33"/>
      <c r="M368" s="191"/>
      <c r="N368" s="192"/>
      <c r="O368" s="192"/>
      <c r="P368" s="33"/>
      <c r="Q368" s="33"/>
      <c r="R368" s="33"/>
    </row>
    <row r="369" spans="1:18" ht="12.75">
      <c r="A369" s="273"/>
      <c r="B369" s="33" t="s">
        <v>2120</v>
      </c>
      <c r="C369" s="33" t="s">
        <v>102</v>
      </c>
      <c r="D369" s="33" t="s">
        <v>19</v>
      </c>
      <c r="E369" s="33"/>
      <c r="F369" s="33"/>
      <c r="G369" s="33" t="s">
        <v>2245</v>
      </c>
      <c r="H369" s="171" t="s">
        <v>25</v>
      </c>
      <c r="I369" s="33"/>
      <c r="J369" s="33"/>
      <c r="K369" s="33"/>
      <c r="L369" s="33"/>
      <c r="M369" s="191"/>
      <c r="N369" s="192"/>
      <c r="O369" s="192"/>
      <c r="P369" s="33"/>
      <c r="Q369" s="33"/>
      <c r="R369" s="33"/>
    </row>
    <row r="370" spans="1:18" ht="12.75">
      <c r="A370" s="273"/>
      <c r="B370" s="33" t="s">
        <v>2120</v>
      </c>
      <c r="C370" s="33"/>
      <c r="D370" s="33"/>
      <c r="E370" s="33"/>
      <c r="F370" s="33"/>
      <c r="G370" s="33"/>
      <c r="H370" s="171" t="s">
        <v>26</v>
      </c>
      <c r="I370" s="33"/>
      <c r="J370" s="33"/>
      <c r="K370" s="33"/>
      <c r="L370" s="33"/>
      <c r="M370" s="191"/>
      <c r="N370" s="192"/>
      <c r="O370" s="192"/>
      <c r="P370" s="33"/>
      <c r="Q370" s="33"/>
      <c r="R370" s="33"/>
    </row>
    <row r="371" spans="1:18" ht="12.75">
      <c r="A371" s="273"/>
      <c r="B371" s="33" t="s">
        <v>2120</v>
      </c>
      <c r="C371" s="33"/>
      <c r="D371" s="33"/>
      <c r="E371" s="33"/>
      <c r="F371" s="33"/>
      <c r="G371" s="33"/>
      <c r="H371" s="171" t="s">
        <v>27</v>
      </c>
      <c r="I371" s="33"/>
      <c r="J371" s="33"/>
      <c r="K371" s="33"/>
      <c r="L371" s="33"/>
      <c r="M371" s="191"/>
      <c r="N371" s="192"/>
      <c r="O371" s="192"/>
      <c r="P371" s="33"/>
      <c r="Q371" s="33"/>
      <c r="R371" s="33"/>
    </row>
    <row r="372" spans="1:18" ht="12.75">
      <c r="A372" s="273"/>
      <c r="B372" s="33" t="s">
        <v>522</v>
      </c>
      <c r="C372" s="33"/>
      <c r="D372" s="33"/>
      <c r="E372" s="33"/>
      <c r="F372" s="33"/>
      <c r="G372" s="33"/>
      <c r="H372" s="171" t="s">
        <v>28</v>
      </c>
      <c r="I372" s="33"/>
      <c r="J372" s="33"/>
      <c r="K372" s="33"/>
      <c r="L372" s="33"/>
      <c r="M372" s="195"/>
      <c r="N372" s="192"/>
      <c r="O372" s="191"/>
      <c r="P372" s="33"/>
      <c r="Q372" s="33"/>
      <c r="R372" s="33"/>
    </row>
    <row r="373" spans="1:18" ht="12.75">
      <c r="A373" s="273"/>
      <c r="B373" s="33" t="s">
        <v>522</v>
      </c>
      <c r="C373" s="33"/>
      <c r="D373" s="33"/>
      <c r="E373" s="33"/>
      <c r="F373" s="33"/>
      <c r="G373" s="33"/>
      <c r="H373" s="171" t="s">
        <v>29</v>
      </c>
      <c r="I373" s="33"/>
      <c r="J373" s="33"/>
      <c r="K373" s="33"/>
      <c r="L373" s="33"/>
      <c r="M373" s="195"/>
      <c r="N373" s="192"/>
      <c r="O373" s="191"/>
      <c r="P373" s="33"/>
      <c r="Q373" s="33"/>
      <c r="R373" s="33"/>
    </row>
    <row r="374" spans="1:18" ht="12.75">
      <c r="A374" s="273"/>
      <c r="B374" s="33" t="s">
        <v>522</v>
      </c>
      <c r="C374" s="33"/>
      <c r="D374" s="33"/>
      <c r="E374" s="33"/>
      <c r="F374" s="33"/>
      <c r="G374" s="33"/>
      <c r="H374" s="171" t="s">
        <v>30</v>
      </c>
      <c r="I374" s="33"/>
      <c r="J374" s="33"/>
      <c r="K374" s="33"/>
      <c r="L374" s="33"/>
      <c r="M374" s="195"/>
      <c r="N374" s="192"/>
      <c r="O374" s="191"/>
      <c r="P374" s="33"/>
      <c r="Q374" s="33"/>
      <c r="R374" s="33"/>
    </row>
    <row r="375" spans="1:18" ht="12.75">
      <c r="A375" s="273"/>
      <c r="B375" s="33" t="s">
        <v>522</v>
      </c>
      <c r="C375" s="33"/>
      <c r="D375" s="33"/>
      <c r="E375" s="33"/>
      <c r="F375" s="33"/>
      <c r="G375" s="33"/>
      <c r="H375" s="171" t="s">
        <v>34</v>
      </c>
      <c r="I375" s="33"/>
      <c r="J375" s="33"/>
      <c r="K375" s="33"/>
      <c r="L375" s="33"/>
      <c r="M375" s="195"/>
      <c r="N375" s="192"/>
      <c r="O375" s="191"/>
      <c r="P375" s="33"/>
      <c r="Q375" s="33"/>
      <c r="R375" s="33"/>
    </row>
    <row r="376" spans="1:18" ht="12.75">
      <c r="A376" s="273"/>
      <c r="B376" s="33" t="s">
        <v>522</v>
      </c>
      <c r="C376" s="33"/>
      <c r="D376" s="33"/>
      <c r="E376" s="33"/>
      <c r="F376" s="33"/>
      <c r="G376" s="33"/>
      <c r="H376" s="171" t="s">
        <v>35</v>
      </c>
      <c r="I376" s="33"/>
      <c r="J376" s="33"/>
      <c r="K376" s="33"/>
      <c r="L376" s="33"/>
      <c r="M376" s="192"/>
      <c r="N376" s="192"/>
      <c r="O376" s="191"/>
      <c r="P376" s="33"/>
      <c r="Q376" s="33"/>
      <c r="R376" s="33"/>
    </row>
    <row r="377" spans="1:18" ht="12.75">
      <c r="A377" s="273"/>
      <c r="B377" s="33" t="s">
        <v>78</v>
      </c>
      <c r="C377" s="33"/>
      <c r="D377" s="33"/>
      <c r="E377" s="33"/>
      <c r="F377" s="33"/>
      <c r="G377" s="33"/>
      <c r="H377" s="171" t="s">
        <v>36</v>
      </c>
      <c r="I377" s="33"/>
      <c r="J377" s="33"/>
      <c r="K377" s="33"/>
      <c r="L377" s="33"/>
      <c r="M377" s="192"/>
      <c r="N377" s="195"/>
      <c r="O377" s="195"/>
      <c r="P377" s="33"/>
      <c r="Q377" s="33"/>
      <c r="R377" s="33"/>
    </row>
    <row r="378" spans="1:18" ht="12.75">
      <c r="A378" s="273"/>
      <c r="B378" s="33" t="s">
        <v>78</v>
      </c>
      <c r="C378" s="33"/>
      <c r="D378" s="33"/>
      <c r="E378" s="33"/>
      <c r="F378" s="33"/>
      <c r="G378" s="33"/>
      <c r="H378" s="171" t="s">
        <v>37</v>
      </c>
      <c r="I378" s="33"/>
      <c r="J378" s="33"/>
      <c r="K378" s="33"/>
      <c r="L378" s="33"/>
      <c r="M378" s="192"/>
      <c r="N378" s="191"/>
      <c r="O378" s="195"/>
      <c r="P378" s="33"/>
      <c r="Q378" s="33"/>
      <c r="R378" s="33"/>
    </row>
    <row r="379" spans="1:18" ht="12.75">
      <c r="A379" s="274"/>
      <c r="B379" s="33" t="s">
        <v>78</v>
      </c>
      <c r="C379" s="33"/>
      <c r="D379" s="33"/>
      <c r="E379" s="33"/>
      <c r="F379" s="33"/>
      <c r="G379" s="33"/>
      <c r="H379" s="182" t="s">
        <v>38</v>
      </c>
      <c r="I379" s="33"/>
      <c r="J379" s="33"/>
      <c r="K379" s="33"/>
      <c r="L379" s="33"/>
      <c r="M379" s="192"/>
      <c r="N379" s="191"/>
      <c r="O379" s="195"/>
      <c r="P379" s="33"/>
      <c r="Q379" s="33"/>
      <c r="R379" s="33"/>
    </row>
    <row r="380" spans="1:18" ht="12.75">
      <c r="A380" s="272">
        <v>45471</v>
      </c>
      <c r="B380" s="33" t="s">
        <v>1774</v>
      </c>
      <c r="C380" s="33"/>
      <c r="D380" s="33"/>
      <c r="E380" s="33"/>
      <c r="F380" s="33"/>
      <c r="G380" s="33"/>
      <c r="H380" s="180" t="s">
        <v>17</v>
      </c>
      <c r="I380" s="33"/>
      <c r="J380" s="33"/>
      <c r="K380" s="33"/>
      <c r="L380" s="33"/>
      <c r="M380" s="192"/>
      <c r="N380" s="192"/>
      <c r="O380" s="192"/>
      <c r="P380" s="33"/>
      <c r="Q380" s="33"/>
      <c r="R380" s="33"/>
    </row>
    <row r="381" spans="1:18" ht="12.75">
      <c r="A381" s="273"/>
      <c r="B381" s="33" t="s">
        <v>1774</v>
      </c>
      <c r="C381" s="33"/>
      <c r="D381" s="33"/>
      <c r="E381" s="33"/>
      <c r="F381" s="33"/>
      <c r="G381" s="33"/>
      <c r="H381" s="171" t="s">
        <v>22</v>
      </c>
      <c r="I381" s="33"/>
      <c r="J381" s="33"/>
      <c r="K381" s="33"/>
      <c r="L381" s="33"/>
      <c r="M381" s="192"/>
      <c r="N381" s="192"/>
      <c r="O381" s="192"/>
      <c r="P381" s="33"/>
      <c r="Q381" s="33"/>
      <c r="R381" s="33"/>
    </row>
    <row r="382" spans="1:18" ht="12.75">
      <c r="A382" s="273"/>
      <c r="B382" s="33" t="s">
        <v>1271</v>
      </c>
      <c r="C382" s="33"/>
      <c r="D382" s="33"/>
      <c r="E382" s="33"/>
      <c r="F382" s="33"/>
      <c r="G382" s="33"/>
      <c r="H382" s="171" t="s">
        <v>24</v>
      </c>
      <c r="I382" s="33"/>
      <c r="J382" s="33"/>
      <c r="K382" s="33"/>
      <c r="L382" s="33"/>
      <c r="M382" s="191"/>
      <c r="N382" s="192"/>
      <c r="O382" s="192"/>
      <c r="P382" s="33"/>
      <c r="Q382" s="33"/>
      <c r="R382" s="33"/>
    </row>
    <row r="383" spans="1:18" ht="12.75">
      <c r="A383" s="273"/>
      <c r="B383" s="33" t="s">
        <v>1271</v>
      </c>
      <c r="C383" s="33"/>
      <c r="D383" s="33"/>
      <c r="E383" s="33"/>
      <c r="F383" s="33"/>
      <c r="G383" s="33"/>
      <c r="H383" s="171" t="s">
        <v>25</v>
      </c>
      <c r="I383" s="33"/>
      <c r="J383" s="33"/>
      <c r="K383" s="33"/>
      <c r="L383" s="33"/>
      <c r="M383" s="191"/>
      <c r="N383" s="192"/>
      <c r="O383" s="192"/>
      <c r="P383" s="33"/>
      <c r="Q383" s="33"/>
      <c r="R383" s="33"/>
    </row>
    <row r="384" spans="1:18" ht="12.75">
      <c r="A384" s="273"/>
      <c r="B384" s="33" t="s">
        <v>1271</v>
      </c>
      <c r="C384" s="33"/>
      <c r="D384" s="33"/>
      <c r="E384" s="33"/>
      <c r="F384" s="33"/>
      <c r="G384" s="33"/>
      <c r="H384" s="171" t="s">
        <v>26</v>
      </c>
      <c r="I384" s="33"/>
      <c r="J384" s="33"/>
      <c r="K384" s="33"/>
      <c r="L384" s="33"/>
      <c r="M384" s="191"/>
      <c r="N384" s="192"/>
      <c r="O384" s="192"/>
      <c r="P384" s="33"/>
      <c r="Q384" s="33"/>
      <c r="R384" s="33"/>
    </row>
    <row r="385" spans="1:27" ht="12.75">
      <c r="A385" s="273"/>
      <c r="B385" s="33" t="s">
        <v>1271</v>
      </c>
      <c r="C385" s="33"/>
      <c r="D385" s="33"/>
      <c r="E385" s="33"/>
      <c r="F385" s="33"/>
      <c r="G385" s="33"/>
      <c r="H385" s="171" t="s">
        <v>27</v>
      </c>
      <c r="I385" s="33"/>
      <c r="J385" s="33"/>
      <c r="K385" s="33"/>
      <c r="L385" s="33"/>
      <c r="M385" s="191"/>
      <c r="N385" s="192"/>
      <c r="O385" s="192"/>
      <c r="P385" s="33"/>
      <c r="Q385" s="33"/>
      <c r="R385" s="33"/>
    </row>
    <row r="386" spans="1:27" ht="12.75">
      <c r="A386" s="273"/>
      <c r="B386" s="33" t="s">
        <v>522</v>
      </c>
      <c r="C386" s="33"/>
      <c r="D386" s="33"/>
      <c r="E386" s="33"/>
      <c r="F386" s="33"/>
      <c r="G386" s="33"/>
      <c r="H386" s="171" t="s">
        <v>28</v>
      </c>
      <c r="I386" s="33"/>
      <c r="J386" s="33"/>
      <c r="K386" s="33"/>
      <c r="L386" s="33"/>
      <c r="M386" s="195"/>
      <c r="N386" s="192"/>
      <c r="O386" s="191"/>
      <c r="P386" s="33"/>
      <c r="Q386" s="33"/>
      <c r="R386" s="33"/>
    </row>
    <row r="387" spans="1:27" ht="12.75">
      <c r="A387" s="273"/>
      <c r="B387" s="33" t="s">
        <v>522</v>
      </c>
      <c r="C387" s="33"/>
      <c r="D387" s="33"/>
      <c r="E387" s="33"/>
      <c r="F387" s="33"/>
      <c r="G387" s="33"/>
      <c r="H387" s="171" t="s">
        <v>29</v>
      </c>
      <c r="I387" s="33"/>
      <c r="J387" s="33"/>
      <c r="K387" s="33"/>
      <c r="L387" s="33"/>
      <c r="M387" s="195"/>
      <c r="N387" s="192"/>
      <c r="O387" s="191"/>
      <c r="P387" s="33"/>
      <c r="Q387" s="33"/>
      <c r="R387" s="33"/>
    </row>
    <row r="388" spans="1:27" ht="12.75">
      <c r="A388" s="273"/>
      <c r="B388" s="33" t="s">
        <v>522</v>
      </c>
      <c r="C388" s="33"/>
      <c r="D388" s="33"/>
      <c r="E388" s="33"/>
      <c r="F388" s="33"/>
      <c r="G388" s="33"/>
      <c r="H388" s="171" t="s">
        <v>30</v>
      </c>
      <c r="I388" s="33"/>
      <c r="J388" s="33"/>
      <c r="K388" s="33"/>
      <c r="L388" s="33"/>
      <c r="M388" s="195"/>
      <c r="N388" s="192"/>
      <c r="O388" s="191"/>
      <c r="P388" s="33"/>
      <c r="Q388" s="33"/>
      <c r="R388" s="33"/>
    </row>
    <row r="389" spans="1:27" ht="12.75">
      <c r="A389" s="273"/>
      <c r="B389" s="33" t="s">
        <v>522</v>
      </c>
      <c r="C389" s="33"/>
      <c r="D389" s="33"/>
      <c r="E389" s="33"/>
      <c r="F389" s="33"/>
      <c r="G389" s="33"/>
      <c r="H389" s="171" t="s">
        <v>34</v>
      </c>
      <c r="I389" s="33"/>
      <c r="J389" s="33"/>
      <c r="K389" s="33"/>
      <c r="L389" s="33"/>
      <c r="M389" s="195"/>
      <c r="N389" s="192"/>
      <c r="O389" s="191"/>
      <c r="P389" s="33"/>
      <c r="Q389" s="33"/>
      <c r="R389" s="33"/>
    </row>
    <row r="390" spans="1:27" ht="12.75">
      <c r="A390" s="273"/>
      <c r="B390" s="33" t="s">
        <v>522</v>
      </c>
      <c r="C390" s="33"/>
      <c r="D390" s="33"/>
      <c r="E390" s="33"/>
      <c r="F390" s="33"/>
      <c r="G390" s="33"/>
      <c r="H390" s="171" t="s">
        <v>35</v>
      </c>
      <c r="I390" s="33"/>
      <c r="J390" s="33"/>
      <c r="K390" s="33"/>
      <c r="L390" s="33"/>
      <c r="M390" s="192"/>
      <c r="N390" s="192"/>
      <c r="O390" s="191"/>
      <c r="P390" s="33"/>
      <c r="Q390" s="33"/>
      <c r="R390" s="33"/>
    </row>
    <row r="391" spans="1:27" ht="12.75">
      <c r="A391" s="273"/>
      <c r="B391" s="33" t="s">
        <v>78</v>
      </c>
      <c r="C391" s="33"/>
      <c r="D391" s="33"/>
      <c r="E391" s="33"/>
      <c r="F391" s="33"/>
      <c r="G391" s="33"/>
      <c r="H391" s="171" t="s">
        <v>36</v>
      </c>
      <c r="I391" s="33"/>
      <c r="J391" s="33"/>
      <c r="K391" s="33"/>
      <c r="L391" s="33"/>
      <c r="M391" s="192"/>
      <c r="N391" s="195"/>
      <c r="O391" s="195"/>
      <c r="P391" s="33"/>
      <c r="Q391" s="33"/>
      <c r="R391" s="33"/>
    </row>
    <row r="392" spans="1:27" ht="12.75">
      <c r="A392" s="273"/>
      <c r="B392" s="33" t="s">
        <v>78</v>
      </c>
      <c r="C392" s="33"/>
      <c r="D392" s="33"/>
      <c r="E392" s="33"/>
      <c r="F392" s="33"/>
      <c r="G392" s="33"/>
      <c r="H392" s="171" t="s">
        <v>37</v>
      </c>
      <c r="I392" s="33"/>
      <c r="J392" s="33"/>
      <c r="K392" s="33"/>
      <c r="L392" s="33"/>
      <c r="M392" s="192"/>
      <c r="N392" s="191"/>
      <c r="O392" s="195"/>
      <c r="P392" s="33"/>
      <c r="Q392" s="33"/>
      <c r="R392" s="33"/>
    </row>
    <row r="393" spans="1:27" ht="12.75">
      <c r="A393" s="274"/>
      <c r="B393" s="33" t="s">
        <v>78</v>
      </c>
      <c r="C393" s="33"/>
      <c r="D393" s="33"/>
      <c r="E393" s="33"/>
      <c r="F393" s="33"/>
      <c r="G393" s="33"/>
      <c r="H393" s="182" t="s">
        <v>38</v>
      </c>
      <c r="I393" s="33"/>
      <c r="J393" s="33"/>
      <c r="K393" s="33"/>
      <c r="L393" s="33"/>
      <c r="M393" s="192"/>
      <c r="N393" s="191"/>
      <c r="O393" s="195"/>
      <c r="P393" s="33"/>
      <c r="Q393" s="33"/>
      <c r="R393" s="33"/>
    </row>
    <row r="394" spans="1:27" ht="12.75">
      <c r="A394" s="272">
        <v>45472</v>
      </c>
      <c r="B394" s="33" t="s">
        <v>78</v>
      </c>
      <c r="C394" s="33"/>
      <c r="D394" s="33"/>
      <c r="E394" s="33"/>
      <c r="F394" s="33"/>
      <c r="G394" s="33"/>
      <c r="H394" s="180" t="s">
        <v>17</v>
      </c>
      <c r="I394" s="33"/>
      <c r="J394" s="33"/>
      <c r="K394" s="33"/>
      <c r="L394" s="33"/>
      <c r="M394" s="192"/>
      <c r="N394" s="191"/>
      <c r="O394" s="192"/>
      <c r="P394" s="33"/>
      <c r="Q394" s="33"/>
      <c r="R394" s="33"/>
    </row>
    <row r="395" spans="1:27" ht="12.75">
      <c r="A395" s="273"/>
      <c r="B395" s="33" t="s">
        <v>78</v>
      </c>
      <c r="C395" s="33"/>
      <c r="D395" s="33"/>
      <c r="E395" s="33"/>
      <c r="F395" s="33"/>
      <c r="G395" s="33"/>
      <c r="H395" s="171" t="s">
        <v>22</v>
      </c>
      <c r="I395" s="33"/>
      <c r="J395" s="33"/>
      <c r="K395" s="33"/>
      <c r="L395" s="33"/>
      <c r="M395" s="192"/>
      <c r="N395" s="191"/>
      <c r="O395" s="192"/>
      <c r="P395" s="33"/>
      <c r="Q395" s="33"/>
      <c r="R395" s="33"/>
    </row>
    <row r="396" spans="1:27" ht="12.75">
      <c r="A396" s="273"/>
      <c r="B396" s="33" t="s">
        <v>78</v>
      </c>
      <c r="C396" s="33"/>
      <c r="D396" s="33"/>
      <c r="E396" s="33"/>
      <c r="F396" s="33"/>
      <c r="G396" s="33"/>
      <c r="H396" s="171" t="s">
        <v>24</v>
      </c>
      <c r="I396" s="33"/>
      <c r="J396" s="33"/>
      <c r="K396" s="33"/>
      <c r="L396" s="33"/>
      <c r="M396" s="192"/>
      <c r="N396" s="191"/>
      <c r="O396" s="192"/>
      <c r="P396" s="33"/>
      <c r="Q396" s="33"/>
      <c r="R396" s="33"/>
    </row>
    <row r="397" spans="1:27" ht="12.75">
      <c r="A397" s="273"/>
      <c r="B397" s="33" t="s">
        <v>78</v>
      </c>
      <c r="C397" s="33"/>
      <c r="D397" s="33"/>
      <c r="E397" s="33"/>
      <c r="F397" s="33"/>
      <c r="G397" s="33"/>
      <c r="H397" s="171" t="s">
        <v>25</v>
      </c>
      <c r="I397" s="33"/>
      <c r="J397" s="33"/>
      <c r="K397" s="33"/>
      <c r="L397" s="33"/>
      <c r="M397" s="192"/>
      <c r="N397" s="191"/>
      <c r="O397" s="192"/>
      <c r="P397" s="33"/>
      <c r="Q397" s="33"/>
      <c r="R397" s="33"/>
    </row>
    <row r="398" spans="1:27" ht="12.75">
      <c r="A398" s="273"/>
      <c r="B398" s="33" t="s">
        <v>78</v>
      </c>
      <c r="C398" s="33"/>
      <c r="D398" s="33"/>
      <c r="E398" s="33"/>
      <c r="F398" s="33"/>
      <c r="G398" s="33"/>
      <c r="H398" s="171" t="s">
        <v>26</v>
      </c>
      <c r="I398" s="33"/>
      <c r="J398" s="33"/>
      <c r="K398" s="33"/>
      <c r="L398" s="33"/>
      <c r="M398" s="192"/>
      <c r="N398" s="191"/>
      <c r="O398" s="192"/>
      <c r="P398" s="33"/>
      <c r="Q398" s="33"/>
      <c r="R398" s="33"/>
    </row>
    <row r="399" spans="1:27" ht="12.75">
      <c r="A399" s="273"/>
      <c r="B399" s="33" t="s">
        <v>78</v>
      </c>
      <c r="C399" s="33"/>
      <c r="D399" s="33"/>
      <c r="E399" s="33"/>
      <c r="F399" s="33"/>
      <c r="G399" s="33"/>
      <c r="H399" s="171" t="s">
        <v>27</v>
      </c>
      <c r="I399" s="33"/>
      <c r="J399" s="33"/>
      <c r="K399" s="33"/>
      <c r="L399" s="33"/>
      <c r="M399" s="192"/>
      <c r="N399" s="191"/>
      <c r="O399" s="192"/>
      <c r="P399" s="33"/>
      <c r="Q399" s="33"/>
      <c r="R399" s="33"/>
    </row>
    <row r="400" spans="1:27" ht="12.75">
      <c r="A400" s="273"/>
      <c r="B400" s="203" t="s">
        <v>522</v>
      </c>
      <c r="C400" s="203"/>
      <c r="D400" s="203"/>
      <c r="E400" s="284" t="s">
        <v>2246</v>
      </c>
      <c r="F400" s="285"/>
      <c r="G400" s="203"/>
      <c r="H400" s="225" t="s">
        <v>28</v>
      </c>
      <c r="I400" s="169"/>
      <c r="J400" s="169"/>
      <c r="K400" s="169"/>
      <c r="L400" s="169"/>
      <c r="M400" s="169"/>
      <c r="N400" s="169"/>
      <c r="O400" s="169"/>
      <c r="P400" s="169"/>
      <c r="Q400" s="169"/>
      <c r="R400" s="169"/>
      <c r="S400" s="1"/>
      <c r="T400" s="1"/>
      <c r="U400" s="1"/>
      <c r="V400" s="1"/>
      <c r="W400" s="1"/>
      <c r="X400" s="1"/>
      <c r="Y400" s="1"/>
      <c r="Z400" s="1"/>
      <c r="AA400" s="1"/>
    </row>
    <row r="401" spans="1:27" ht="12.75">
      <c r="A401" s="273"/>
      <c r="B401" s="203" t="s">
        <v>522</v>
      </c>
      <c r="C401" s="203"/>
      <c r="D401" s="203"/>
      <c r="E401" s="286"/>
      <c r="F401" s="287"/>
      <c r="G401" s="203"/>
      <c r="H401" s="225" t="s">
        <v>29</v>
      </c>
      <c r="I401" s="169"/>
      <c r="J401" s="169"/>
      <c r="K401" s="169"/>
      <c r="L401" s="169"/>
      <c r="M401" s="169"/>
      <c r="N401" s="169"/>
      <c r="O401" s="169"/>
      <c r="P401" s="169"/>
      <c r="Q401" s="169"/>
      <c r="R401" s="169"/>
      <c r="S401" s="1"/>
      <c r="T401" s="1"/>
      <c r="U401" s="1"/>
      <c r="V401" s="1"/>
      <c r="W401" s="1"/>
      <c r="X401" s="1"/>
      <c r="Y401" s="1"/>
      <c r="Z401" s="1"/>
      <c r="AA401" s="1"/>
    </row>
    <row r="402" spans="1:27" ht="12.75">
      <c r="A402" s="273"/>
      <c r="B402" s="203" t="s">
        <v>522</v>
      </c>
      <c r="C402" s="203"/>
      <c r="D402" s="203"/>
      <c r="E402" s="286"/>
      <c r="F402" s="287"/>
      <c r="G402" s="203"/>
      <c r="H402" s="225" t="s">
        <v>30</v>
      </c>
      <c r="I402" s="169"/>
      <c r="J402" s="169"/>
      <c r="K402" s="169"/>
      <c r="L402" s="169"/>
      <c r="M402" s="169"/>
      <c r="N402" s="169"/>
      <c r="O402" s="169"/>
      <c r="P402" s="169"/>
      <c r="Q402" s="169"/>
      <c r="R402" s="169"/>
      <c r="S402" s="1"/>
      <c r="T402" s="1"/>
      <c r="U402" s="1"/>
      <c r="V402" s="1"/>
      <c r="W402" s="1"/>
      <c r="X402" s="1"/>
      <c r="Y402" s="1"/>
      <c r="Z402" s="1"/>
      <c r="AA402" s="1"/>
    </row>
    <row r="403" spans="1:27" ht="12.75">
      <c r="A403" s="273"/>
      <c r="B403" s="203" t="s">
        <v>522</v>
      </c>
      <c r="C403" s="203" t="s">
        <v>41</v>
      </c>
      <c r="D403" s="192" t="s">
        <v>19</v>
      </c>
      <c r="E403" s="286"/>
      <c r="F403" s="287"/>
      <c r="G403" s="203" t="s">
        <v>2247</v>
      </c>
      <c r="H403" s="225" t="s">
        <v>34</v>
      </c>
      <c r="I403" s="169"/>
      <c r="J403" s="169"/>
      <c r="K403" s="169"/>
      <c r="L403" s="169"/>
      <c r="M403" s="169"/>
      <c r="N403" s="169"/>
      <c r="O403" s="169"/>
      <c r="P403" s="169"/>
      <c r="Q403" s="169"/>
      <c r="R403" s="169"/>
      <c r="S403" s="1"/>
      <c r="T403" s="1"/>
      <c r="U403" s="1"/>
      <c r="V403" s="1"/>
      <c r="W403" s="1"/>
      <c r="X403" s="1"/>
      <c r="Y403" s="1"/>
      <c r="Z403" s="1"/>
      <c r="AA403" s="1"/>
    </row>
    <row r="404" spans="1:27" ht="12.75">
      <c r="A404" s="273"/>
      <c r="B404" s="203" t="s">
        <v>522</v>
      </c>
      <c r="C404" s="203" t="s">
        <v>102</v>
      </c>
      <c r="D404" s="203" t="s">
        <v>19</v>
      </c>
      <c r="E404" s="288"/>
      <c r="F404" s="289"/>
      <c r="G404" s="203" t="s">
        <v>2248</v>
      </c>
      <c r="H404" s="225" t="s">
        <v>35</v>
      </c>
      <c r="I404" s="169"/>
      <c r="J404" s="169"/>
      <c r="K404" s="169"/>
      <c r="L404" s="169"/>
      <c r="M404" s="169"/>
      <c r="N404" s="169"/>
      <c r="O404" s="169"/>
      <c r="P404" s="169"/>
      <c r="Q404" s="169"/>
      <c r="R404" s="169"/>
      <c r="S404" s="1"/>
      <c r="T404" s="1"/>
      <c r="U404" s="1"/>
      <c r="V404" s="1"/>
      <c r="W404" s="1"/>
      <c r="X404" s="1"/>
      <c r="Y404" s="1"/>
      <c r="Z404" s="1"/>
      <c r="AA404" s="1"/>
    </row>
    <row r="405" spans="1:27" ht="12.75">
      <c r="A405" s="273"/>
      <c r="B405" s="33" t="s">
        <v>78</v>
      </c>
      <c r="C405" s="33"/>
      <c r="D405" s="33"/>
      <c r="E405" s="33"/>
      <c r="F405" s="33"/>
      <c r="G405" s="33"/>
      <c r="H405" s="171" t="s">
        <v>36</v>
      </c>
      <c r="I405" s="33"/>
      <c r="J405" s="33"/>
      <c r="K405" s="33"/>
      <c r="L405" s="33"/>
      <c r="M405" s="192"/>
      <c r="N405" s="191"/>
      <c r="O405" s="195"/>
      <c r="P405" s="33"/>
      <c r="Q405" s="33"/>
      <c r="R405" s="33"/>
    </row>
    <row r="406" spans="1:27" ht="12.75">
      <c r="A406" s="273"/>
      <c r="B406" s="33" t="s">
        <v>78</v>
      </c>
      <c r="C406" s="33"/>
      <c r="D406" s="33"/>
      <c r="E406" s="33"/>
      <c r="F406" s="33"/>
      <c r="G406" s="33"/>
      <c r="H406" s="171" t="s">
        <v>37</v>
      </c>
      <c r="I406" s="33"/>
      <c r="J406" s="33"/>
      <c r="K406" s="33"/>
      <c r="L406" s="33"/>
      <c r="M406" s="192"/>
      <c r="N406" s="191"/>
      <c r="O406" s="195"/>
      <c r="P406" s="33"/>
      <c r="Q406" s="33"/>
      <c r="R406" s="33"/>
    </row>
    <row r="407" spans="1:27" ht="12.75">
      <c r="A407" s="274"/>
      <c r="B407" s="33" t="s">
        <v>78</v>
      </c>
      <c r="C407" s="33"/>
      <c r="D407" s="33"/>
      <c r="E407" s="33"/>
      <c r="F407" s="33"/>
      <c r="G407" s="33"/>
      <c r="H407" s="182" t="s">
        <v>38</v>
      </c>
      <c r="I407" s="33"/>
      <c r="J407" s="33"/>
      <c r="K407" s="33"/>
      <c r="L407" s="33"/>
      <c r="M407" s="192"/>
      <c r="N407" s="191"/>
      <c r="O407" s="195"/>
      <c r="P407" s="33"/>
      <c r="Q407" s="33"/>
      <c r="R407" s="33"/>
    </row>
    <row r="408" spans="1:27" ht="12.75">
      <c r="A408" s="272">
        <v>45473</v>
      </c>
      <c r="B408" s="33" t="s">
        <v>78</v>
      </c>
      <c r="C408" s="33"/>
      <c r="D408" s="33"/>
      <c r="E408" s="33"/>
      <c r="F408" s="33"/>
      <c r="G408" s="33"/>
      <c r="H408" s="180" t="s">
        <v>17</v>
      </c>
      <c r="I408" s="33"/>
      <c r="J408" s="33"/>
      <c r="K408" s="33"/>
      <c r="L408" s="33"/>
      <c r="M408" s="192"/>
      <c r="N408" s="191"/>
      <c r="O408" s="192"/>
      <c r="P408" s="33"/>
      <c r="Q408" s="33"/>
      <c r="R408" s="33"/>
    </row>
    <row r="409" spans="1:27" ht="12.75">
      <c r="A409" s="273"/>
      <c r="B409" s="33" t="s">
        <v>78</v>
      </c>
      <c r="C409" s="33"/>
      <c r="D409" s="33"/>
      <c r="E409" s="33"/>
      <c r="F409" s="33"/>
      <c r="G409" s="33"/>
      <c r="H409" s="171" t="s">
        <v>22</v>
      </c>
      <c r="I409" s="33"/>
      <c r="J409" s="33"/>
      <c r="K409" s="33"/>
      <c r="L409" s="33"/>
      <c r="M409" s="192"/>
      <c r="N409" s="191"/>
      <c r="O409" s="192"/>
      <c r="P409" s="33"/>
      <c r="Q409" s="33"/>
      <c r="R409" s="33"/>
    </row>
    <row r="410" spans="1:27" ht="12.75">
      <c r="A410" s="273"/>
      <c r="B410" s="33" t="s">
        <v>78</v>
      </c>
      <c r="C410" s="33"/>
      <c r="D410" s="33"/>
      <c r="E410" s="33"/>
      <c r="F410" s="33"/>
      <c r="G410" s="33"/>
      <c r="H410" s="171" t="s">
        <v>24</v>
      </c>
      <c r="I410" s="33"/>
      <c r="J410" s="33"/>
      <c r="K410" s="33"/>
      <c r="L410" s="33"/>
      <c r="M410" s="192"/>
      <c r="N410" s="191"/>
      <c r="O410" s="192"/>
      <c r="P410" s="33"/>
      <c r="Q410" s="33"/>
      <c r="R410" s="33"/>
    </row>
    <row r="411" spans="1:27" ht="12.75">
      <c r="A411" s="273"/>
      <c r="B411" s="33" t="s">
        <v>78</v>
      </c>
      <c r="C411" s="33"/>
      <c r="D411" s="33"/>
      <c r="E411" s="33"/>
      <c r="F411" s="33"/>
      <c r="G411" s="33"/>
      <c r="H411" s="171" t="s">
        <v>25</v>
      </c>
      <c r="I411" s="33"/>
      <c r="J411" s="33"/>
      <c r="K411" s="33"/>
      <c r="L411" s="33"/>
      <c r="M411" s="192"/>
      <c r="N411" s="191"/>
      <c r="O411" s="192"/>
      <c r="P411" s="33"/>
      <c r="Q411" s="33"/>
      <c r="R411" s="33"/>
    </row>
    <row r="412" spans="1:27" ht="12.75">
      <c r="A412" s="273"/>
      <c r="B412" s="33" t="s">
        <v>78</v>
      </c>
      <c r="C412" s="33"/>
      <c r="D412" s="33"/>
      <c r="E412" s="33"/>
      <c r="F412" s="33"/>
      <c r="G412" s="33"/>
      <c r="H412" s="171" t="s">
        <v>26</v>
      </c>
      <c r="I412" s="33"/>
      <c r="J412" s="33"/>
      <c r="K412" s="33"/>
      <c r="L412" s="33"/>
      <c r="M412" s="192"/>
      <c r="N412" s="191"/>
      <c r="O412" s="192"/>
      <c r="P412" s="33"/>
      <c r="Q412" s="33"/>
      <c r="R412" s="33"/>
    </row>
    <row r="413" spans="1:27" ht="12.75">
      <c r="A413" s="273"/>
      <c r="B413" s="33" t="s">
        <v>78</v>
      </c>
      <c r="C413" s="33"/>
      <c r="D413" s="33"/>
      <c r="E413" s="33"/>
      <c r="F413" s="33"/>
      <c r="G413" s="33"/>
      <c r="H413" s="171" t="s">
        <v>27</v>
      </c>
      <c r="I413" s="33"/>
      <c r="J413" s="33"/>
      <c r="K413" s="33"/>
      <c r="L413" s="33"/>
      <c r="M413" s="192"/>
      <c r="N413" s="191"/>
      <c r="O413" s="192"/>
      <c r="P413" s="33"/>
      <c r="Q413" s="33"/>
      <c r="R413" s="33"/>
    </row>
    <row r="414" spans="1:27" ht="12.75">
      <c r="A414" s="273"/>
      <c r="B414" s="33" t="s">
        <v>522</v>
      </c>
      <c r="C414" s="33"/>
      <c r="D414" s="33"/>
      <c r="E414" s="33"/>
      <c r="F414" s="33"/>
      <c r="G414" s="33"/>
      <c r="H414" s="171" t="s">
        <v>28</v>
      </c>
      <c r="I414" s="33"/>
      <c r="J414" s="33"/>
      <c r="K414" s="33"/>
      <c r="L414" s="33"/>
      <c r="M414" s="192"/>
      <c r="N414" s="191"/>
      <c r="O414" s="191"/>
      <c r="P414" s="33"/>
      <c r="Q414" s="33"/>
      <c r="R414" s="33"/>
    </row>
    <row r="415" spans="1:27" ht="12.75">
      <c r="A415" s="273"/>
      <c r="B415" s="33" t="s">
        <v>522</v>
      </c>
      <c r="C415" s="33"/>
      <c r="D415" s="33"/>
      <c r="E415" s="33"/>
      <c r="F415" s="33"/>
      <c r="G415" s="33"/>
      <c r="H415" s="171" t="s">
        <v>29</v>
      </c>
      <c r="I415" s="33"/>
      <c r="J415" s="33"/>
      <c r="K415" s="33"/>
      <c r="L415" s="33"/>
      <c r="M415" s="192"/>
      <c r="N415" s="191"/>
      <c r="O415" s="191"/>
      <c r="P415" s="33"/>
      <c r="Q415" s="33"/>
      <c r="R415" s="33"/>
    </row>
    <row r="416" spans="1:27" ht="12.75">
      <c r="A416" s="273"/>
      <c r="B416" s="33" t="s">
        <v>522</v>
      </c>
      <c r="C416" s="33"/>
      <c r="D416" s="33"/>
      <c r="E416" s="33"/>
      <c r="F416" s="33"/>
      <c r="G416" s="33"/>
      <c r="H416" s="171" t="s">
        <v>30</v>
      </c>
      <c r="I416" s="33"/>
      <c r="J416" s="33"/>
      <c r="K416" s="33"/>
      <c r="L416" s="33"/>
      <c r="M416" s="192"/>
      <c r="N416" s="191"/>
      <c r="O416" s="191"/>
      <c r="P416" s="33"/>
      <c r="Q416" s="33"/>
      <c r="R416" s="33"/>
    </row>
    <row r="417" spans="1:18" ht="12.75">
      <c r="A417" s="273"/>
      <c r="B417" s="33" t="s">
        <v>522</v>
      </c>
      <c r="C417" s="33"/>
      <c r="D417" s="33"/>
      <c r="E417" s="33"/>
      <c r="F417" s="33"/>
      <c r="G417" s="33"/>
      <c r="H417" s="171" t="s">
        <v>34</v>
      </c>
      <c r="I417" s="33"/>
      <c r="J417" s="33"/>
      <c r="K417" s="33"/>
      <c r="L417" s="33"/>
      <c r="M417" s="192"/>
      <c r="N417" s="191"/>
      <c r="O417" s="191"/>
      <c r="P417" s="33"/>
      <c r="Q417" s="33"/>
      <c r="R417" s="33"/>
    </row>
    <row r="418" spans="1:18" ht="12.75">
      <c r="A418" s="273"/>
      <c r="B418" s="33" t="s">
        <v>522</v>
      </c>
      <c r="C418" s="33"/>
      <c r="D418" s="33"/>
      <c r="E418" s="33"/>
      <c r="F418" s="33"/>
      <c r="G418" s="33"/>
      <c r="H418" s="171" t="s">
        <v>35</v>
      </c>
      <c r="I418" s="33"/>
      <c r="J418" s="33"/>
      <c r="K418" s="33"/>
      <c r="L418" s="33"/>
      <c r="M418" s="192"/>
      <c r="N418" s="191"/>
      <c r="O418" s="191"/>
      <c r="P418" s="33"/>
      <c r="Q418" s="33"/>
      <c r="R418" s="33"/>
    </row>
    <row r="419" spans="1:18" ht="12.75">
      <c r="A419" s="273"/>
      <c r="B419" s="33" t="s">
        <v>78</v>
      </c>
      <c r="C419" s="33"/>
      <c r="D419" s="33"/>
      <c r="E419" s="33"/>
      <c r="F419" s="33"/>
      <c r="G419" s="33"/>
      <c r="H419" s="171" t="s">
        <v>36</v>
      </c>
      <c r="I419" s="33"/>
      <c r="J419" s="33"/>
      <c r="K419" s="33"/>
      <c r="L419" s="33"/>
      <c r="M419" s="192"/>
      <c r="N419" s="191"/>
      <c r="O419" s="195"/>
      <c r="P419" s="33"/>
      <c r="Q419" s="33"/>
      <c r="R419" s="33"/>
    </row>
    <row r="420" spans="1:18" ht="12.75">
      <c r="A420" s="273"/>
      <c r="B420" s="33" t="s">
        <v>78</v>
      </c>
      <c r="C420" s="33"/>
      <c r="D420" s="33"/>
      <c r="E420" s="33"/>
      <c r="F420" s="33"/>
      <c r="G420" s="33"/>
      <c r="H420" s="171" t="s">
        <v>37</v>
      </c>
      <c r="I420" s="33"/>
      <c r="J420" s="33"/>
      <c r="K420" s="33"/>
      <c r="L420" s="33"/>
      <c r="M420" s="192"/>
      <c r="N420" s="191"/>
      <c r="O420" s="195"/>
      <c r="P420" s="33"/>
      <c r="Q420" s="33"/>
      <c r="R420" s="33"/>
    </row>
    <row r="421" spans="1:18" ht="12.75">
      <c r="A421" s="274"/>
      <c r="B421" s="33" t="s">
        <v>78</v>
      </c>
      <c r="C421" s="33"/>
      <c r="D421" s="33"/>
      <c r="E421" s="33"/>
      <c r="F421" s="33"/>
      <c r="G421" s="33"/>
      <c r="H421" s="182" t="s">
        <v>38</v>
      </c>
      <c r="I421" s="33"/>
      <c r="J421" s="33"/>
      <c r="K421" s="33"/>
      <c r="L421" s="33"/>
      <c r="M421" s="192"/>
      <c r="N421" s="191"/>
      <c r="O421" s="195"/>
      <c r="P421" s="33"/>
      <c r="Q421" s="33"/>
      <c r="R421" s="33"/>
    </row>
  </sheetData>
  <autoFilter ref="A1:AA421" xr:uid="{00000000-0009-0000-0000-000021000000}"/>
  <customSheetViews>
    <customSheetView guid="{EE409CCF-41C7-4BE1-8A6A-F342F255A85B}" filter="1" showAutoFilter="1">
      <pageMargins left="0.7" right="0.7" top="0.75" bottom="0.75" header="0.3" footer="0.3"/>
      <autoFilter ref="A1:AA421" xr:uid="{061AEB13-ABB8-4912-BB5F-6493EA62BBDC}"/>
    </customSheetView>
  </customSheetViews>
  <mergeCells count="32">
    <mergeCell ref="E400:F404"/>
    <mergeCell ref="A282:A295"/>
    <mergeCell ref="A296:A309"/>
    <mergeCell ref="A394:A407"/>
    <mergeCell ref="A408:A421"/>
    <mergeCell ref="A310:A323"/>
    <mergeCell ref="A324:A337"/>
    <mergeCell ref="A338:A351"/>
    <mergeCell ref="A352:A365"/>
    <mergeCell ref="A366:A379"/>
    <mergeCell ref="A380:A393"/>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74" r:id="rId1" xr:uid="{00000000-0004-0000-2100-000000000000}"/>
    <hyperlink ref="G74" r:id="rId2" xr:uid="{00000000-0004-0000-2100-000001000000}"/>
    <hyperlink ref="F121" r:id="rId3" xr:uid="{00000000-0004-0000-2100-000002000000}"/>
    <hyperlink ref="F146" r:id="rId4" xr:uid="{00000000-0004-0000-2100-000003000000}"/>
    <hyperlink ref="F238" r:id="rId5" xr:uid="{00000000-0004-0000-2100-000004000000}"/>
    <hyperlink ref="G256" r:id="rId6" xr:uid="{00000000-0004-0000-2100-000005000000}"/>
    <hyperlink ref="F272" r:id="rId7" xr:uid="{00000000-0004-0000-2100-000006000000}"/>
    <hyperlink ref="G272" r:id="rId8" xr:uid="{00000000-0004-0000-2100-000007000000}"/>
    <hyperlink ref="G302" r:id="rId9" xr:uid="{00000000-0004-0000-2100-000008000000}"/>
    <hyperlink ref="G312" r:id="rId10" xr:uid="{00000000-0004-0000-2100-000009000000}"/>
    <hyperlink ref="G362" r:id="rId11" xr:uid="{00000000-0004-0000-2100-00000A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2100-000000000000}">
          <x14:formula1>
            <xm:f>'Служебный лист'!$B$2:$B$1000</xm:f>
          </x14:formula1>
          <xm:sqref>C2:C421</xm:sqref>
        </x14:dataValidation>
        <x14:dataValidation type="list" allowBlank="1" showErrorMessage="1" xr:uid="{00000000-0002-0000-2100-000001000000}">
          <x14:formula1>
            <xm:f>'Служебный лист'!$A$2:$A$1000</xm:f>
          </x14:formula1>
          <xm:sqref>B2:B421</xm:sqref>
        </x14:dataValidation>
        <x14:dataValidation type="list" allowBlank="1" showErrorMessage="1" xr:uid="{00000000-0002-0000-2100-000002000000}">
          <x14:formula1>
            <xm:f>'Служебный лист'!$C$2:$C$1000</xm:f>
          </x14:formula1>
          <xm:sqref>D2:D421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AA435"/>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2.7109375" defaultRowHeight="15.75" customHeight="1"/>
  <cols>
    <col min="1" max="1" width="13.28515625" customWidth="1"/>
    <col min="2" max="2" width="15.28515625" customWidth="1"/>
    <col min="3" max="3" width="15" customWidth="1"/>
    <col min="4" max="4" width="17.42578125" customWidth="1"/>
    <col min="5" max="5" width="17.7109375" customWidth="1"/>
    <col min="6" max="6" width="19.28515625" customWidth="1"/>
    <col min="7" max="7" width="30.7109375" customWidth="1"/>
    <col min="8" max="8" width="9.85546875" customWidth="1"/>
  </cols>
  <sheetData>
    <row r="1" spans="1:27" ht="38.25">
      <c r="A1" s="153" t="s">
        <v>7</v>
      </c>
      <c r="B1" s="153" t="s">
        <v>8</v>
      </c>
      <c r="C1" s="153" t="s">
        <v>4</v>
      </c>
      <c r="D1" s="153" t="s">
        <v>9</v>
      </c>
      <c r="E1" s="153" t="s">
        <v>10</v>
      </c>
      <c r="F1" s="153" t="s">
        <v>11</v>
      </c>
      <c r="G1" s="153" t="s">
        <v>12</v>
      </c>
      <c r="H1" s="153" t="s">
        <v>13</v>
      </c>
      <c r="I1" s="153" t="s">
        <v>328</v>
      </c>
      <c r="J1" s="153" t="s">
        <v>329</v>
      </c>
      <c r="K1" s="153" t="s">
        <v>330</v>
      </c>
      <c r="L1" s="153" t="s">
        <v>331</v>
      </c>
      <c r="M1" s="153" t="s">
        <v>332</v>
      </c>
      <c r="N1" s="153" t="s">
        <v>333</v>
      </c>
      <c r="O1" s="226" t="s">
        <v>334</v>
      </c>
      <c r="P1" s="226" t="s">
        <v>335</v>
      </c>
      <c r="Q1" s="153" t="s">
        <v>336</v>
      </c>
      <c r="R1" s="8"/>
      <c r="S1" s="8"/>
      <c r="T1" s="8"/>
      <c r="U1" s="8"/>
      <c r="V1" s="8"/>
      <c r="W1" s="8"/>
      <c r="X1" s="8"/>
      <c r="Y1" s="8"/>
      <c r="Z1" s="8"/>
      <c r="AA1" s="8"/>
    </row>
    <row r="2" spans="1:27" ht="12.75">
      <c r="A2" s="272">
        <v>45413</v>
      </c>
      <c r="B2" s="33"/>
      <c r="C2" s="33"/>
      <c r="D2" s="33"/>
      <c r="E2" s="33"/>
      <c r="F2" s="33"/>
      <c r="G2" s="33"/>
      <c r="H2" s="155" t="s">
        <v>17</v>
      </c>
      <c r="I2" s="33"/>
      <c r="J2" s="192"/>
      <c r="K2" s="192"/>
      <c r="L2" s="33"/>
      <c r="M2" s="33"/>
      <c r="N2" s="192"/>
      <c r="O2" s="192"/>
      <c r="P2" s="227"/>
      <c r="Q2" s="33"/>
    </row>
    <row r="3" spans="1:27" ht="12.75">
      <c r="A3" s="273"/>
      <c r="B3" s="33"/>
      <c r="C3" s="33"/>
      <c r="D3" s="33"/>
      <c r="E3" s="33"/>
      <c r="F3" s="33"/>
      <c r="G3" s="33"/>
      <c r="H3" s="33" t="s">
        <v>22</v>
      </c>
      <c r="I3" s="33"/>
      <c r="J3" s="192"/>
      <c r="K3" s="192"/>
      <c r="L3" s="33"/>
      <c r="M3" s="33"/>
      <c r="N3" s="192"/>
      <c r="O3" s="192"/>
      <c r="P3" s="228"/>
      <c r="Q3" s="33"/>
    </row>
    <row r="4" spans="1:27" ht="12.75">
      <c r="A4" s="273"/>
      <c r="B4" s="33"/>
      <c r="C4" s="33"/>
      <c r="D4" s="33"/>
      <c r="E4" s="33"/>
      <c r="F4" s="33"/>
      <c r="G4" s="33"/>
      <c r="H4" s="33" t="s">
        <v>24</v>
      </c>
      <c r="I4" s="33"/>
      <c r="J4" s="192"/>
      <c r="K4" s="192"/>
      <c r="L4" s="33"/>
      <c r="M4" s="33"/>
      <c r="N4" s="192"/>
      <c r="O4" s="192"/>
      <c r="P4" s="228"/>
      <c r="Q4" s="33"/>
    </row>
    <row r="5" spans="1:27" ht="12.75">
      <c r="A5" s="273"/>
      <c r="B5" s="33" t="s">
        <v>1271</v>
      </c>
      <c r="C5" s="33"/>
      <c r="D5" s="33"/>
      <c r="E5" s="33"/>
      <c r="F5" s="33"/>
      <c r="G5" s="33"/>
      <c r="H5" s="33" t="s">
        <v>25</v>
      </c>
      <c r="I5" s="33"/>
      <c r="J5" s="192"/>
      <c r="K5" s="192"/>
      <c r="L5" s="33"/>
      <c r="M5" s="33"/>
      <c r="N5" s="192"/>
      <c r="O5" s="192"/>
      <c r="P5" s="228"/>
      <c r="Q5" s="33"/>
    </row>
    <row r="6" spans="1:27" ht="12.75">
      <c r="A6" s="273"/>
      <c r="B6" s="33" t="s">
        <v>1271</v>
      </c>
      <c r="C6" s="33"/>
      <c r="D6" s="33"/>
      <c r="E6" s="33"/>
      <c r="F6" s="33"/>
      <c r="G6" s="33"/>
      <c r="H6" s="33" t="s">
        <v>26</v>
      </c>
      <c r="I6" s="33"/>
      <c r="J6" s="192"/>
      <c r="K6" s="192"/>
      <c r="L6" s="33"/>
      <c r="M6" s="33"/>
      <c r="N6" s="192"/>
      <c r="O6" s="192"/>
      <c r="P6" s="228"/>
      <c r="Q6" s="33"/>
    </row>
    <row r="7" spans="1:27" ht="12.75">
      <c r="A7" s="273"/>
      <c r="B7" s="33" t="s">
        <v>1271</v>
      </c>
      <c r="C7" s="33"/>
      <c r="D7" s="33"/>
      <c r="E7" s="33"/>
      <c r="F7" s="33"/>
      <c r="G7" s="33"/>
      <c r="H7" s="33" t="s">
        <v>27</v>
      </c>
      <c r="I7" s="33"/>
      <c r="J7" s="192"/>
      <c r="K7" s="192"/>
      <c r="L7" s="33"/>
      <c r="M7" s="33"/>
      <c r="N7" s="192"/>
      <c r="O7" s="192"/>
      <c r="P7" s="228"/>
      <c r="Q7" s="33"/>
    </row>
    <row r="8" spans="1:27" ht="12.75">
      <c r="A8" s="273"/>
      <c r="B8" s="33"/>
      <c r="C8" s="33"/>
      <c r="D8" s="33"/>
      <c r="E8" s="33"/>
      <c r="F8" s="33"/>
      <c r="G8" s="33"/>
      <c r="H8" s="33" t="s">
        <v>28</v>
      </c>
      <c r="I8" s="33"/>
      <c r="J8" s="192"/>
      <c r="K8" s="192"/>
      <c r="L8" s="33"/>
      <c r="M8" s="33"/>
      <c r="N8" s="192"/>
      <c r="O8" s="192"/>
      <c r="P8" s="228"/>
      <c r="Q8" s="33"/>
    </row>
    <row r="9" spans="1:27" ht="14.25">
      <c r="A9" s="273"/>
      <c r="B9" s="157"/>
      <c r="C9" s="33"/>
      <c r="D9" s="157"/>
      <c r="E9" s="157"/>
      <c r="F9" s="33"/>
      <c r="G9" s="33"/>
      <c r="H9" s="33" t="s">
        <v>29</v>
      </c>
      <c r="I9" s="33"/>
      <c r="J9" s="192"/>
      <c r="K9" s="192"/>
      <c r="L9" s="33"/>
      <c r="M9" s="33"/>
      <c r="N9" s="192"/>
      <c r="O9" s="192"/>
      <c r="P9" s="228"/>
      <c r="Q9" s="33"/>
    </row>
    <row r="10" spans="1:27" ht="14.25">
      <c r="A10" s="273"/>
      <c r="B10" s="33"/>
      <c r="C10" s="33"/>
      <c r="D10" s="33"/>
      <c r="E10" s="157"/>
      <c r="F10" s="33"/>
      <c r="G10" s="119"/>
      <c r="H10" s="33" t="s">
        <v>30</v>
      </c>
      <c r="I10" s="33"/>
      <c r="J10" s="192"/>
      <c r="K10" s="192"/>
      <c r="L10" s="33"/>
      <c r="M10" s="33"/>
      <c r="N10" s="192"/>
      <c r="O10" s="192"/>
      <c r="P10" s="228"/>
      <c r="Q10" s="33"/>
    </row>
    <row r="11" spans="1:27" ht="12.75">
      <c r="A11" s="273"/>
      <c r="B11" s="33"/>
      <c r="C11" s="33"/>
      <c r="D11" s="33"/>
      <c r="E11" s="33"/>
      <c r="F11" s="33"/>
      <c r="G11" s="33"/>
      <c r="H11" s="158" t="s">
        <v>34</v>
      </c>
      <c r="I11" s="33"/>
      <c r="J11" s="192"/>
      <c r="K11" s="192"/>
      <c r="L11" s="33"/>
      <c r="M11" s="33"/>
      <c r="N11" s="192"/>
      <c r="O11" s="192"/>
      <c r="P11" s="228"/>
      <c r="Q11" s="33"/>
    </row>
    <row r="12" spans="1:27" ht="12.75">
      <c r="A12" s="273"/>
      <c r="B12" s="33"/>
      <c r="C12" s="33"/>
      <c r="D12" s="33"/>
      <c r="E12" s="33"/>
      <c r="F12" s="33"/>
      <c r="G12" s="33"/>
      <c r="H12" s="159" t="s">
        <v>35</v>
      </c>
      <c r="I12" s="33"/>
      <c r="J12" s="192"/>
      <c r="K12" s="192"/>
      <c r="L12" s="33"/>
      <c r="M12" s="33"/>
      <c r="N12" s="192"/>
      <c r="O12" s="192"/>
      <c r="P12" s="228"/>
      <c r="Q12" s="33"/>
    </row>
    <row r="13" spans="1:27" ht="12.75">
      <c r="A13" s="273"/>
      <c r="B13" s="33" t="s">
        <v>78</v>
      </c>
      <c r="C13" s="33"/>
      <c r="D13" s="33"/>
      <c r="E13" s="33"/>
      <c r="F13" s="33"/>
      <c r="G13" s="33"/>
      <c r="H13" s="159" t="s">
        <v>36</v>
      </c>
      <c r="I13" s="33"/>
      <c r="J13" s="192"/>
      <c r="K13" s="192"/>
      <c r="L13" s="33"/>
      <c r="M13" s="33"/>
      <c r="N13" s="191"/>
      <c r="O13" s="192"/>
      <c r="P13" s="228"/>
      <c r="Q13" s="33"/>
    </row>
    <row r="14" spans="1:27" ht="12.75">
      <c r="A14" s="273"/>
      <c r="B14" s="33" t="s">
        <v>78</v>
      </c>
      <c r="C14" s="33"/>
      <c r="D14" s="33"/>
      <c r="E14" s="33"/>
      <c r="F14" s="33"/>
      <c r="G14" s="33"/>
      <c r="H14" s="159" t="s">
        <v>37</v>
      </c>
      <c r="I14" s="33"/>
      <c r="J14" s="192"/>
      <c r="K14" s="192"/>
      <c r="L14" s="33"/>
      <c r="M14" s="33"/>
      <c r="N14" s="191"/>
      <c r="O14" s="192"/>
      <c r="P14" s="228"/>
      <c r="Q14" s="33"/>
    </row>
    <row r="15" spans="1:27" ht="12.75">
      <c r="A15" s="274"/>
      <c r="B15" s="33" t="s">
        <v>78</v>
      </c>
      <c r="C15" s="33"/>
      <c r="D15" s="33"/>
      <c r="E15" s="33"/>
      <c r="F15" s="33"/>
      <c r="G15" s="33"/>
      <c r="H15" s="159" t="s">
        <v>38</v>
      </c>
      <c r="I15" s="33"/>
      <c r="J15" s="192"/>
      <c r="K15" s="192"/>
      <c r="L15" s="33"/>
      <c r="M15" s="33"/>
      <c r="N15" s="191"/>
      <c r="O15" s="192"/>
      <c r="P15" s="228"/>
      <c r="Q15" s="33"/>
    </row>
    <row r="16" spans="1:27" ht="12.75">
      <c r="A16" s="272">
        <v>45414</v>
      </c>
      <c r="B16" s="33" t="s">
        <v>78</v>
      </c>
      <c r="C16" s="33"/>
      <c r="D16" s="33"/>
      <c r="E16" s="33"/>
      <c r="F16" s="33"/>
      <c r="G16" s="33"/>
      <c r="H16" s="155" t="s">
        <v>17</v>
      </c>
      <c r="I16" s="33"/>
      <c r="J16" s="192"/>
      <c r="K16" s="191"/>
      <c r="L16" s="33"/>
      <c r="M16" s="192"/>
      <c r="N16" s="191"/>
      <c r="O16" s="192"/>
      <c r="P16" s="228"/>
      <c r="Q16" s="33"/>
    </row>
    <row r="17" spans="1:17" ht="12.75">
      <c r="A17" s="273"/>
      <c r="B17" s="33" t="s">
        <v>78</v>
      </c>
      <c r="C17" s="33"/>
      <c r="D17" s="33"/>
      <c r="E17" s="33"/>
      <c r="F17" s="33"/>
      <c r="G17" s="33"/>
      <c r="H17" s="33" t="s">
        <v>22</v>
      </c>
      <c r="I17" s="33"/>
      <c r="J17" s="192"/>
      <c r="K17" s="191"/>
      <c r="L17" s="33"/>
      <c r="M17" s="192"/>
      <c r="N17" s="191"/>
      <c r="O17" s="192"/>
      <c r="P17" s="228"/>
      <c r="Q17" s="33"/>
    </row>
    <row r="18" spans="1:17" ht="19.5" customHeight="1">
      <c r="A18" s="273"/>
      <c r="B18" s="33" t="s">
        <v>78</v>
      </c>
      <c r="C18" s="33"/>
      <c r="D18" s="33"/>
      <c r="E18" s="33"/>
      <c r="F18" s="33"/>
      <c r="G18" s="33"/>
      <c r="H18" s="33" t="s">
        <v>24</v>
      </c>
      <c r="I18" s="33"/>
      <c r="J18" s="192"/>
      <c r="K18" s="191"/>
      <c r="L18" s="33"/>
      <c r="M18" s="192"/>
      <c r="N18" s="191"/>
      <c r="O18" s="192"/>
      <c r="P18" s="228"/>
      <c r="Q18" s="33"/>
    </row>
    <row r="19" spans="1:17" ht="12.75">
      <c r="A19" s="273"/>
      <c r="B19" s="33" t="s">
        <v>1774</v>
      </c>
      <c r="C19" s="33"/>
      <c r="D19" s="33"/>
      <c r="E19" s="33"/>
      <c r="F19" s="33"/>
      <c r="G19" s="33"/>
      <c r="H19" s="33" t="s">
        <v>25</v>
      </c>
      <c r="I19" s="33"/>
      <c r="J19" s="192"/>
      <c r="K19" s="191"/>
      <c r="L19" s="33"/>
      <c r="M19" s="192"/>
      <c r="N19" s="192"/>
      <c r="O19" s="192"/>
      <c r="P19" s="228"/>
      <c r="Q19" s="33"/>
    </row>
    <row r="20" spans="1:17" ht="12.75">
      <c r="A20" s="273"/>
      <c r="B20" s="33" t="s">
        <v>1774</v>
      </c>
      <c r="C20" s="33"/>
      <c r="D20" s="33"/>
      <c r="E20" s="33"/>
      <c r="F20" s="33"/>
      <c r="G20" s="33"/>
      <c r="H20" s="33" t="s">
        <v>26</v>
      </c>
      <c r="I20" s="33"/>
      <c r="J20" s="192"/>
      <c r="K20" s="191"/>
      <c r="L20" s="33"/>
      <c r="M20" s="192"/>
      <c r="N20" s="192"/>
      <c r="O20" s="192"/>
      <c r="P20" s="228"/>
      <c r="Q20" s="33"/>
    </row>
    <row r="21" spans="1:17" ht="12.75">
      <c r="A21" s="273"/>
      <c r="B21" s="33" t="s">
        <v>1774</v>
      </c>
      <c r="C21" s="33"/>
      <c r="D21" s="33"/>
      <c r="G21" s="33"/>
      <c r="H21" s="33" t="s">
        <v>27</v>
      </c>
      <c r="I21" s="33"/>
      <c r="J21" s="192"/>
      <c r="K21" s="191"/>
      <c r="L21" s="33"/>
      <c r="M21" s="192"/>
      <c r="N21" s="192"/>
      <c r="O21" s="192"/>
      <c r="P21" s="228"/>
      <c r="Q21" s="33"/>
    </row>
    <row r="22" spans="1:17" ht="12.75">
      <c r="A22" s="273"/>
      <c r="B22" s="33" t="s">
        <v>1774</v>
      </c>
      <c r="C22" s="33"/>
      <c r="D22" s="33"/>
      <c r="E22" s="33"/>
      <c r="F22" s="33"/>
      <c r="G22" s="33"/>
      <c r="H22" s="33" t="s">
        <v>28</v>
      </c>
      <c r="I22" s="33"/>
      <c r="J22" s="192"/>
      <c r="K22" s="191"/>
      <c r="L22" s="33"/>
      <c r="M22" s="192"/>
      <c r="N22" s="192"/>
      <c r="O22" s="192"/>
      <c r="P22" s="228"/>
      <c r="Q22" s="33"/>
    </row>
    <row r="23" spans="1:17" ht="12.75">
      <c r="A23" s="273"/>
      <c r="B23" s="33" t="s">
        <v>2022</v>
      </c>
      <c r="C23" s="33"/>
      <c r="D23" s="33"/>
      <c r="E23" s="33"/>
      <c r="F23" s="33"/>
      <c r="G23" s="33"/>
      <c r="H23" s="33" t="s">
        <v>29</v>
      </c>
      <c r="I23" s="33"/>
      <c r="J23" s="192"/>
      <c r="K23" s="192"/>
      <c r="L23" s="33"/>
      <c r="M23" s="191"/>
      <c r="N23" s="192"/>
      <c r="O23" s="192"/>
      <c r="P23" s="228"/>
      <c r="Q23" s="33"/>
    </row>
    <row r="24" spans="1:17" ht="12.75">
      <c r="A24" s="273"/>
      <c r="B24" s="33" t="s">
        <v>2022</v>
      </c>
      <c r="C24" s="33"/>
      <c r="D24" s="33"/>
      <c r="E24" s="33"/>
      <c r="F24" s="33"/>
      <c r="G24" s="33"/>
      <c r="H24" s="33" t="s">
        <v>30</v>
      </c>
      <c r="I24" s="33"/>
      <c r="J24" s="192"/>
      <c r="K24" s="192"/>
      <c r="L24" s="33"/>
      <c r="M24" s="191"/>
      <c r="N24" s="192"/>
      <c r="O24" s="192"/>
      <c r="P24" s="228"/>
      <c r="Q24" s="33"/>
    </row>
    <row r="25" spans="1:17" ht="12.75">
      <c r="A25" s="273"/>
      <c r="B25" s="33" t="s">
        <v>2022</v>
      </c>
      <c r="C25" s="33"/>
      <c r="D25" s="33"/>
      <c r="E25" s="33"/>
      <c r="F25" s="33"/>
      <c r="G25" s="33"/>
      <c r="H25" s="158" t="s">
        <v>34</v>
      </c>
      <c r="I25" s="33"/>
      <c r="J25" s="192"/>
      <c r="K25" s="192"/>
      <c r="L25" s="33"/>
      <c r="M25" s="191"/>
      <c r="N25" s="192"/>
      <c r="O25" s="191"/>
      <c r="P25" s="228"/>
      <c r="Q25" s="33"/>
    </row>
    <row r="26" spans="1:17" ht="12.75">
      <c r="A26" s="273"/>
      <c r="B26" s="33" t="s">
        <v>78</v>
      </c>
      <c r="C26" s="33"/>
      <c r="D26" s="33"/>
      <c r="E26" s="33"/>
      <c r="F26" s="33"/>
      <c r="G26" s="33"/>
      <c r="H26" s="159" t="s">
        <v>35</v>
      </c>
      <c r="I26" s="33"/>
      <c r="J26" s="192"/>
      <c r="K26" s="192"/>
      <c r="L26" s="33"/>
      <c r="M26" s="191"/>
      <c r="N26" s="192"/>
      <c r="O26" s="191"/>
      <c r="P26" s="228"/>
      <c r="Q26" s="33"/>
    </row>
    <row r="27" spans="1:17" ht="12.75">
      <c r="A27" s="273"/>
      <c r="B27" s="33" t="s">
        <v>522</v>
      </c>
      <c r="C27" s="33"/>
      <c r="D27" s="33"/>
      <c r="E27" s="33"/>
      <c r="F27" s="33"/>
      <c r="G27" s="33"/>
      <c r="H27" s="159" t="s">
        <v>36</v>
      </c>
      <c r="I27" s="33"/>
      <c r="J27" s="192"/>
      <c r="K27" s="192"/>
      <c r="L27" s="33"/>
      <c r="M27" s="191"/>
      <c r="N27" s="192"/>
      <c r="O27" s="191"/>
      <c r="P27" s="228"/>
      <c r="Q27" s="33"/>
    </row>
    <row r="28" spans="1:17" ht="12.75">
      <c r="A28" s="273"/>
      <c r="B28" s="33" t="s">
        <v>522</v>
      </c>
      <c r="C28" s="33"/>
      <c r="D28" s="33"/>
      <c r="E28" s="33"/>
      <c r="F28" s="33"/>
      <c r="G28" s="33"/>
      <c r="H28" s="159" t="s">
        <v>37</v>
      </c>
      <c r="I28" s="33"/>
      <c r="J28" s="192"/>
      <c r="K28" s="192"/>
      <c r="L28" s="33"/>
      <c r="M28" s="191"/>
      <c r="N28" s="192"/>
      <c r="O28" s="191"/>
      <c r="P28" s="228"/>
      <c r="Q28" s="33"/>
    </row>
    <row r="29" spans="1:17" ht="12.75">
      <c r="A29" s="274"/>
      <c r="B29" s="76" t="s">
        <v>522</v>
      </c>
      <c r="C29" s="76"/>
      <c r="D29" s="76"/>
      <c r="E29" s="33"/>
      <c r="F29" s="33"/>
      <c r="G29" s="33"/>
      <c r="H29" s="161" t="s">
        <v>38</v>
      </c>
      <c r="I29" s="33"/>
      <c r="J29" s="192"/>
      <c r="K29" s="192"/>
      <c r="L29" s="33"/>
      <c r="M29" s="191"/>
      <c r="N29" s="192"/>
      <c r="O29" s="191"/>
      <c r="P29" s="228"/>
      <c r="Q29" s="33"/>
    </row>
    <row r="30" spans="1:17" ht="14.25">
      <c r="A30" s="272">
        <v>45415</v>
      </c>
      <c r="B30" s="157" t="s">
        <v>1774</v>
      </c>
      <c r="C30" s="33"/>
      <c r="D30" s="33"/>
      <c r="E30" s="33"/>
      <c r="F30" s="33"/>
      <c r="G30" s="33"/>
      <c r="H30" s="155" t="s">
        <v>17</v>
      </c>
      <c r="I30" s="33"/>
      <c r="J30" s="192"/>
      <c r="K30" s="191"/>
      <c r="L30" s="33"/>
      <c r="M30" s="192"/>
      <c r="N30" s="193"/>
      <c r="O30" s="192"/>
      <c r="P30" s="228"/>
      <c r="Q30" s="191"/>
    </row>
    <row r="31" spans="1:17" ht="12.75">
      <c r="A31" s="273"/>
      <c r="B31" s="33" t="s">
        <v>1774</v>
      </c>
      <c r="C31" s="33"/>
      <c r="D31" s="33"/>
      <c r="E31" s="33"/>
      <c r="F31" s="33"/>
      <c r="G31" s="33"/>
      <c r="H31" s="33" t="s">
        <v>22</v>
      </c>
      <c r="I31" s="33"/>
      <c r="J31" s="192"/>
      <c r="K31" s="191"/>
      <c r="L31" s="33"/>
      <c r="M31" s="192"/>
      <c r="N31" s="192"/>
      <c r="O31" s="192"/>
      <c r="P31" s="228"/>
      <c r="Q31" s="191"/>
    </row>
    <row r="32" spans="1:17" ht="12.75">
      <c r="A32" s="273"/>
      <c r="B32" s="33" t="s">
        <v>1774</v>
      </c>
      <c r="C32" s="33"/>
      <c r="D32" s="33"/>
      <c r="E32" s="33"/>
      <c r="F32" s="33"/>
      <c r="G32" s="33"/>
      <c r="H32" s="33" t="s">
        <v>24</v>
      </c>
      <c r="I32" s="33"/>
      <c r="J32" s="192"/>
      <c r="K32" s="191"/>
      <c r="L32" s="33"/>
      <c r="M32" s="192"/>
      <c r="N32" s="192"/>
      <c r="O32" s="192"/>
      <c r="P32" s="228"/>
      <c r="Q32" s="191"/>
    </row>
    <row r="33" spans="1:17" ht="12.75">
      <c r="A33" s="273"/>
      <c r="B33" s="33" t="s">
        <v>2022</v>
      </c>
      <c r="C33" s="33"/>
      <c r="D33" s="33"/>
      <c r="E33" s="33"/>
      <c r="F33" s="33"/>
      <c r="G33" s="33"/>
      <c r="H33" s="33" t="s">
        <v>25</v>
      </c>
      <c r="I33" s="33"/>
      <c r="J33" s="192"/>
      <c r="K33" s="191"/>
      <c r="L33" s="33"/>
      <c r="M33" s="192"/>
      <c r="N33" s="192"/>
      <c r="O33" s="192"/>
      <c r="P33" s="228"/>
      <c r="Q33" s="191"/>
    </row>
    <row r="34" spans="1:17" ht="12.75">
      <c r="A34" s="273"/>
      <c r="B34" s="33" t="s">
        <v>2022</v>
      </c>
      <c r="C34" s="33"/>
      <c r="D34" s="33"/>
      <c r="E34" s="33"/>
      <c r="F34" s="33"/>
      <c r="G34" s="33"/>
      <c r="H34" s="33" t="s">
        <v>26</v>
      </c>
      <c r="I34" s="33"/>
      <c r="J34" s="192"/>
      <c r="K34" s="191"/>
      <c r="L34" s="33"/>
      <c r="M34" s="192"/>
      <c r="N34" s="192"/>
      <c r="O34" s="192"/>
      <c r="P34" s="228"/>
      <c r="Q34" s="191"/>
    </row>
    <row r="35" spans="1:17" ht="12.75">
      <c r="A35" s="273"/>
      <c r="B35" s="33" t="s">
        <v>2022</v>
      </c>
      <c r="C35" s="33"/>
      <c r="D35" s="33"/>
      <c r="E35" s="33"/>
      <c r="F35" s="33"/>
      <c r="G35" s="33"/>
      <c r="H35" s="33" t="s">
        <v>27</v>
      </c>
      <c r="I35" s="33"/>
      <c r="J35" s="192"/>
      <c r="K35" s="191"/>
      <c r="L35" s="33"/>
      <c r="M35" s="192"/>
      <c r="N35" s="192"/>
      <c r="O35" s="192"/>
      <c r="P35" s="228"/>
      <c r="Q35" s="192"/>
    </row>
    <row r="36" spans="1:17" ht="12.75">
      <c r="A36" s="273"/>
      <c r="B36" s="33" t="s">
        <v>2022</v>
      </c>
      <c r="C36" s="33"/>
      <c r="D36" s="33"/>
      <c r="E36" s="33"/>
      <c r="F36" s="33"/>
      <c r="G36" s="33"/>
      <c r="H36" s="33" t="s">
        <v>28</v>
      </c>
      <c r="I36" s="33"/>
      <c r="J36" s="192"/>
      <c r="K36" s="192"/>
      <c r="L36" s="33"/>
      <c r="M36" s="192"/>
      <c r="N36" s="192"/>
      <c r="O36" s="192"/>
      <c r="P36" s="228"/>
      <c r="Q36" s="192"/>
    </row>
    <row r="37" spans="1:17" ht="12.75">
      <c r="A37" s="273"/>
      <c r="B37" s="33"/>
      <c r="C37" s="33"/>
      <c r="D37" s="33"/>
      <c r="E37" s="33"/>
      <c r="F37" s="33"/>
      <c r="G37" s="33"/>
      <c r="H37" s="33" t="s">
        <v>29</v>
      </c>
      <c r="I37" s="33"/>
      <c r="J37" s="192"/>
      <c r="K37" s="192"/>
      <c r="L37" s="33"/>
      <c r="M37" s="192"/>
      <c r="N37" s="192"/>
      <c r="O37" s="191"/>
      <c r="P37" s="228"/>
      <c r="Q37" s="192"/>
    </row>
    <row r="38" spans="1:17" ht="12.75">
      <c r="A38" s="273"/>
      <c r="B38" s="33"/>
      <c r="C38" s="33"/>
      <c r="D38" s="33"/>
      <c r="E38" s="33"/>
      <c r="F38" s="33"/>
      <c r="G38" s="33"/>
      <c r="H38" s="33" t="s">
        <v>30</v>
      </c>
      <c r="I38" s="33"/>
      <c r="J38" s="192"/>
      <c r="K38" s="192"/>
      <c r="L38" s="33"/>
      <c r="M38" s="192"/>
      <c r="N38" s="192"/>
      <c r="O38" s="191"/>
      <c r="P38" s="228"/>
      <c r="Q38" s="192"/>
    </row>
    <row r="39" spans="1:17" ht="12.75">
      <c r="A39" s="273"/>
      <c r="B39" s="33"/>
      <c r="C39" s="33"/>
      <c r="D39" s="33"/>
      <c r="E39" s="33"/>
      <c r="F39" s="33"/>
      <c r="G39" s="33"/>
      <c r="H39" s="158" t="s">
        <v>34</v>
      </c>
      <c r="I39" s="33"/>
      <c r="J39" s="192"/>
      <c r="K39" s="192"/>
      <c r="L39" s="33"/>
      <c r="M39" s="192"/>
      <c r="N39" s="192"/>
      <c r="O39" s="191"/>
      <c r="P39" s="227"/>
      <c r="Q39" s="192"/>
    </row>
    <row r="40" spans="1:17" ht="12.75">
      <c r="A40" s="273"/>
      <c r="B40" s="33" t="s">
        <v>522</v>
      </c>
      <c r="C40" s="33"/>
      <c r="D40" s="33"/>
      <c r="E40" s="33"/>
      <c r="F40" s="33"/>
      <c r="G40" s="33"/>
      <c r="H40" s="159" t="s">
        <v>35</v>
      </c>
      <c r="I40" s="33"/>
      <c r="J40" s="192"/>
      <c r="K40" s="192"/>
      <c r="L40" s="33"/>
      <c r="M40" s="192"/>
      <c r="N40" s="192"/>
      <c r="O40" s="191"/>
      <c r="P40" s="228"/>
      <c r="Q40" s="192"/>
    </row>
    <row r="41" spans="1:17" ht="12.75">
      <c r="A41" s="273"/>
      <c r="B41" s="33" t="s">
        <v>522</v>
      </c>
      <c r="C41" s="33"/>
      <c r="D41" s="33"/>
      <c r="E41" s="33"/>
      <c r="F41" s="33"/>
      <c r="G41" s="33"/>
      <c r="H41" s="159" t="s">
        <v>36</v>
      </c>
      <c r="I41" s="33"/>
      <c r="J41" s="192"/>
      <c r="K41" s="192"/>
      <c r="L41" s="33"/>
      <c r="M41" s="192"/>
      <c r="N41" s="192"/>
      <c r="O41" s="191"/>
      <c r="P41" s="228"/>
      <c r="Q41" s="192"/>
    </row>
    <row r="42" spans="1:17" ht="12.75">
      <c r="A42" s="273"/>
      <c r="B42" s="33" t="s">
        <v>522</v>
      </c>
      <c r="C42" s="33"/>
      <c r="D42" s="33"/>
      <c r="E42" s="33"/>
      <c r="F42" s="33"/>
      <c r="G42" s="33"/>
      <c r="H42" s="159" t="s">
        <v>37</v>
      </c>
      <c r="I42" s="33"/>
      <c r="J42" s="192"/>
      <c r="K42" s="192"/>
      <c r="L42" s="33"/>
      <c r="M42" s="192"/>
      <c r="N42" s="192"/>
      <c r="O42" s="191"/>
      <c r="P42" s="228"/>
      <c r="Q42" s="192"/>
    </row>
    <row r="43" spans="1:17" ht="12.75">
      <c r="A43" s="274"/>
      <c r="B43" s="33" t="s">
        <v>522</v>
      </c>
      <c r="C43" s="33"/>
      <c r="D43" s="33"/>
      <c r="E43" s="33"/>
      <c r="F43" s="33"/>
      <c r="G43" s="33"/>
      <c r="H43" s="159" t="s">
        <v>38</v>
      </c>
      <c r="I43" s="33"/>
      <c r="J43" s="192"/>
      <c r="K43" s="192"/>
      <c r="L43" s="33"/>
      <c r="M43" s="192"/>
      <c r="N43" s="192"/>
      <c r="O43" s="191"/>
      <c r="P43" s="228"/>
      <c r="Q43" s="192"/>
    </row>
    <row r="44" spans="1:17" ht="14.25">
      <c r="A44" s="272">
        <v>45416</v>
      </c>
      <c r="B44" s="157" t="s">
        <v>2021</v>
      </c>
      <c r="C44" s="33"/>
      <c r="D44" s="33"/>
      <c r="E44" s="33"/>
      <c r="F44" s="33"/>
      <c r="G44" s="33"/>
      <c r="H44" s="155" t="s">
        <v>17</v>
      </c>
      <c r="I44" s="33"/>
      <c r="J44" s="192"/>
      <c r="K44" s="191"/>
      <c r="L44" s="33"/>
      <c r="M44" s="192"/>
      <c r="N44" s="192"/>
      <c r="O44" s="192"/>
      <c r="P44" s="228"/>
      <c r="Q44" s="192"/>
    </row>
    <row r="45" spans="1:17" ht="14.25">
      <c r="A45" s="273"/>
      <c r="B45" s="157" t="s">
        <v>2021</v>
      </c>
      <c r="C45" s="157" t="s">
        <v>102</v>
      </c>
      <c r="D45" s="157" t="s">
        <v>19</v>
      </c>
      <c r="E45" s="157" t="s">
        <v>2249</v>
      </c>
      <c r="F45" s="157" t="s">
        <v>2250</v>
      </c>
      <c r="G45" s="157" t="s">
        <v>2251</v>
      </c>
      <c r="H45" s="33" t="s">
        <v>22</v>
      </c>
      <c r="I45" s="33"/>
      <c r="J45" s="192"/>
      <c r="K45" s="191"/>
      <c r="L45" s="33"/>
      <c r="M45" s="192"/>
      <c r="N45" s="192"/>
      <c r="O45" s="192"/>
      <c r="P45" s="228"/>
      <c r="Q45" s="192"/>
    </row>
    <row r="46" spans="1:17" ht="14.25">
      <c r="A46" s="273"/>
      <c r="B46" s="157" t="s">
        <v>2021</v>
      </c>
      <c r="C46" s="33"/>
      <c r="D46" s="33"/>
      <c r="E46" s="33"/>
      <c r="F46" s="33"/>
      <c r="G46" s="33"/>
      <c r="H46" s="33" t="s">
        <v>24</v>
      </c>
      <c r="I46" s="33"/>
      <c r="J46" s="192"/>
      <c r="K46" s="191"/>
      <c r="L46" s="33"/>
      <c r="M46" s="192"/>
      <c r="N46" s="192"/>
      <c r="O46" s="192"/>
      <c r="P46" s="228"/>
      <c r="Q46" s="192"/>
    </row>
    <row r="47" spans="1:17" ht="14.25">
      <c r="A47" s="273"/>
      <c r="B47" s="157" t="s">
        <v>2021</v>
      </c>
      <c r="C47" s="33"/>
      <c r="D47" s="33"/>
      <c r="E47" s="33"/>
      <c r="F47" s="33"/>
      <c r="G47" s="33"/>
      <c r="H47" s="33" t="s">
        <v>25</v>
      </c>
      <c r="I47" s="33"/>
      <c r="J47" s="192"/>
      <c r="K47" s="191"/>
      <c r="L47" s="33"/>
      <c r="M47" s="192"/>
      <c r="N47" s="192"/>
      <c r="O47" s="192"/>
      <c r="P47" s="227"/>
      <c r="Q47" s="192"/>
    </row>
    <row r="48" spans="1:17" ht="12.75">
      <c r="A48" s="273"/>
      <c r="B48" s="33" t="s">
        <v>2022</v>
      </c>
      <c r="C48" s="33"/>
      <c r="D48" s="33"/>
      <c r="E48" s="33"/>
      <c r="F48" s="33"/>
      <c r="G48" s="33"/>
      <c r="H48" s="33" t="s">
        <v>26</v>
      </c>
      <c r="I48" s="33"/>
      <c r="J48" s="192"/>
      <c r="K48" s="192"/>
      <c r="L48" s="33"/>
      <c r="M48" s="192"/>
      <c r="N48" s="192"/>
      <c r="O48" s="192"/>
      <c r="P48" s="228"/>
      <c r="Q48" s="192"/>
    </row>
    <row r="49" spans="1:17" ht="16.5" customHeight="1">
      <c r="A49" s="273"/>
      <c r="B49" s="33" t="s">
        <v>2022</v>
      </c>
      <c r="C49" s="33"/>
      <c r="D49" s="157"/>
      <c r="E49" s="135"/>
      <c r="F49" s="129"/>
      <c r="G49" s="33"/>
      <c r="H49" s="33" t="s">
        <v>27</v>
      </c>
      <c r="I49" s="33"/>
      <c r="J49" s="192"/>
      <c r="K49" s="192"/>
      <c r="L49" s="33"/>
      <c r="M49" s="192"/>
      <c r="N49" s="192"/>
      <c r="O49" s="192"/>
      <c r="P49" s="228"/>
      <c r="Q49" s="192"/>
    </row>
    <row r="50" spans="1:17" ht="12.75">
      <c r="A50" s="273"/>
      <c r="B50" s="33" t="s">
        <v>2022</v>
      </c>
      <c r="C50" s="33"/>
      <c r="D50" s="33"/>
      <c r="E50" s="33"/>
      <c r="F50" s="33"/>
      <c r="G50" s="33"/>
      <c r="H50" s="33" t="s">
        <v>28</v>
      </c>
      <c r="I50" s="33"/>
      <c r="J50" s="192"/>
      <c r="K50" s="192"/>
      <c r="L50" s="33"/>
      <c r="M50" s="192"/>
      <c r="N50" s="192"/>
      <c r="O50" s="192"/>
      <c r="P50" s="228"/>
      <c r="Q50" s="192"/>
    </row>
    <row r="51" spans="1:17" ht="12.75">
      <c r="A51" s="273"/>
      <c r="B51" s="33" t="s">
        <v>2022</v>
      </c>
      <c r="C51" s="33"/>
      <c r="D51" s="33"/>
      <c r="E51" s="33"/>
      <c r="F51" s="33"/>
      <c r="G51" s="33"/>
      <c r="H51" s="33" t="s">
        <v>29</v>
      </c>
      <c r="I51" s="33"/>
      <c r="J51" s="192"/>
      <c r="K51" s="192"/>
      <c r="L51" s="33"/>
      <c r="M51" s="192"/>
      <c r="N51" s="192"/>
      <c r="O51" s="192"/>
      <c r="P51" s="228"/>
      <c r="Q51" s="192"/>
    </row>
    <row r="52" spans="1:17" ht="12.75">
      <c r="A52" s="273"/>
      <c r="B52" s="33"/>
      <c r="C52" s="33"/>
      <c r="D52" s="33"/>
      <c r="E52" s="33"/>
      <c r="F52" s="33"/>
      <c r="G52" s="33"/>
      <c r="H52" s="33" t="s">
        <v>30</v>
      </c>
      <c r="I52" s="33"/>
      <c r="J52" s="192"/>
      <c r="K52" s="192"/>
      <c r="L52" s="33"/>
      <c r="M52" s="192"/>
      <c r="N52" s="192"/>
      <c r="O52" s="192"/>
      <c r="P52" s="228"/>
      <c r="Q52" s="192"/>
    </row>
    <row r="53" spans="1:17" ht="12.75">
      <c r="A53" s="273"/>
      <c r="B53" s="33"/>
      <c r="C53" s="33"/>
      <c r="D53" s="33"/>
      <c r="E53" s="33"/>
      <c r="F53" s="33"/>
      <c r="G53" s="33"/>
      <c r="H53" s="158" t="s">
        <v>34</v>
      </c>
      <c r="I53" s="33"/>
      <c r="J53" s="192"/>
      <c r="K53" s="192"/>
      <c r="L53" s="33"/>
      <c r="M53" s="192"/>
      <c r="N53" s="192"/>
      <c r="O53" s="195"/>
      <c r="P53" s="228"/>
      <c r="Q53" s="192"/>
    </row>
    <row r="54" spans="1:17" ht="12.75">
      <c r="A54" s="273"/>
      <c r="B54" s="33" t="s">
        <v>2096</v>
      </c>
      <c r="C54" s="33"/>
      <c r="D54" s="33"/>
      <c r="E54" s="33"/>
      <c r="F54" s="33"/>
      <c r="G54" s="33"/>
      <c r="H54" s="159" t="s">
        <v>35</v>
      </c>
      <c r="I54" s="33"/>
      <c r="J54" s="192"/>
      <c r="K54" s="192"/>
      <c r="L54" s="33"/>
      <c r="M54" s="192"/>
      <c r="N54" s="192"/>
      <c r="O54" s="195"/>
      <c r="P54" s="229"/>
      <c r="Q54" s="192"/>
    </row>
    <row r="55" spans="1:17" ht="12.75">
      <c r="A55" s="273"/>
      <c r="B55" s="33" t="s">
        <v>2096</v>
      </c>
      <c r="C55" s="33"/>
      <c r="D55" s="33"/>
      <c r="E55" s="33"/>
      <c r="F55" s="33"/>
      <c r="G55" s="33"/>
      <c r="H55" s="159" t="s">
        <v>36</v>
      </c>
      <c r="I55" s="33"/>
      <c r="J55" s="192"/>
      <c r="K55" s="192"/>
      <c r="L55" s="33"/>
      <c r="M55" s="192"/>
      <c r="N55" s="192"/>
      <c r="O55" s="195"/>
      <c r="P55" s="230"/>
      <c r="Q55" s="192"/>
    </row>
    <row r="56" spans="1:17" ht="12.75">
      <c r="A56" s="273"/>
      <c r="B56" s="33" t="s">
        <v>2096</v>
      </c>
      <c r="C56" s="33"/>
      <c r="D56" s="33"/>
      <c r="E56" s="33"/>
      <c r="F56" s="33"/>
      <c r="G56" s="33"/>
      <c r="H56" s="159" t="s">
        <v>37</v>
      </c>
      <c r="I56" s="33"/>
      <c r="J56" s="192"/>
      <c r="K56" s="192"/>
      <c r="L56" s="33"/>
      <c r="M56" s="192"/>
      <c r="N56" s="192"/>
      <c r="O56" s="195"/>
      <c r="P56" s="230"/>
      <c r="Q56" s="192"/>
    </row>
    <row r="57" spans="1:17" ht="12.75">
      <c r="A57" s="274"/>
      <c r="B57" s="33" t="s">
        <v>2096</v>
      </c>
      <c r="C57" s="33"/>
      <c r="D57" s="33"/>
      <c r="E57" s="33"/>
      <c r="F57" s="33"/>
      <c r="G57" s="33"/>
      <c r="H57" s="159" t="s">
        <v>38</v>
      </c>
      <c r="I57" s="33"/>
      <c r="J57" s="192"/>
      <c r="K57" s="192"/>
      <c r="L57" s="33"/>
      <c r="M57" s="192"/>
      <c r="N57" s="192"/>
      <c r="O57" s="195"/>
      <c r="P57" s="230"/>
      <c r="Q57" s="192"/>
    </row>
    <row r="58" spans="1:17" ht="12.75">
      <c r="A58" s="272">
        <v>45417</v>
      </c>
      <c r="B58" s="33" t="s">
        <v>78</v>
      </c>
      <c r="C58" s="33"/>
      <c r="D58" s="33"/>
      <c r="E58" s="33"/>
      <c r="F58" s="33"/>
      <c r="G58" s="33"/>
      <c r="H58" s="164" t="s">
        <v>17</v>
      </c>
      <c r="I58" s="33"/>
      <c r="J58" s="192"/>
      <c r="K58" s="192"/>
      <c r="L58" s="33"/>
      <c r="M58" s="192"/>
      <c r="N58" s="195"/>
      <c r="O58" s="192"/>
      <c r="P58" s="192"/>
      <c r="Q58" s="192"/>
    </row>
    <row r="59" spans="1:17" ht="12.75">
      <c r="A59" s="273"/>
      <c r="B59" s="33" t="s">
        <v>78</v>
      </c>
      <c r="C59" s="33"/>
      <c r="D59" s="33"/>
      <c r="E59" s="33"/>
      <c r="F59" s="33"/>
      <c r="G59" s="33"/>
      <c r="H59" s="156" t="s">
        <v>22</v>
      </c>
      <c r="I59" s="33"/>
      <c r="J59" s="192"/>
      <c r="K59" s="192"/>
      <c r="L59" s="33"/>
      <c r="M59" s="192"/>
      <c r="N59" s="195"/>
      <c r="O59" s="192"/>
      <c r="P59" s="192"/>
      <c r="Q59" s="192"/>
    </row>
    <row r="60" spans="1:17" ht="14.25">
      <c r="A60" s="273"/>
      <c r="B60" s="33" t="s">
        <v>1774</v>
      </c>
      <c r="C60" s="33"/>
      <c r="D60" s="157"/>
      <c r="E60" s="135"/>
      <c r="F60" s="129"/>
      <c r="G60" s="33"/>
      <c r="H60" s="156" t="s">
        <v>24</v>
      </c>
      <c r="I60" s="33"/>
      <c r="J60" s="192"/>
      <c r="K60" s="192"/>
      <c r="L60" s="33"/>
      <c r="M60" s="192"/>
      <c r="N60" s="192"/>
      <c r="O60" s="192"/>
      <c r="P60" s="192"/>
      <c r="Q60" s="191"/>
    </row>
    <row r="61" spans="1:17" ht="12.75">
      <c r="A61" s="273"/>
      <c r="B61" s="33" t="s">
        <v>1774</v>
      </c>
      <c r="C61" s="33"/>
      <c r="D61" s="33"/>
      <c r="E61" s="33"/>
      <c r="F61" s="33"/>
      <c r="G61" s="33"/>
      <c r="H61" s="156" t="s">
        <v>25</v>
      </c>
      <c r="I61" s="33"/>
      <c r="J61" s="192"/>
      <c r="K61" s="192"/>
      <c r="L61" s="33"/>
      <c r="M61" s="192"/>
      <c r="N61" s="192"/>
      <c r="O61" s="192"/>
      <c r="P61" s="192"/>
      <c r="Q61" s="191"/>
    </row>
    <row r="62" spans="1:17" ht="12.75">
      <c r="A62" s="273"/>
      <c r="B62" s="33" t="s">
        <v>1774</v>
      </c>
      <c r="C62" s="33"/>
      <c r="D62" s="33"/>
      <c r="E62" s="33"/>
      <c r="F62" s="33"/>
      <c r="G62" s="33"/>
      <c r="H62" s="156" t="s">
        <v>26</v>
      </c>
      <c r="I62" s="33"/>
      <c r="J62" s="192"/>
      <c r="K62" s="192"/>
      <c r="L62" s="33"/>
      <c r="M62" s="192"/>
      <c r="N62" s="192"/>
      <c r="O62" s="192"/>
      <c r="P62" s="192"/>
      <c r="Q62" s="191"/>
    </row>
    <row r="63" spans="1:17" ht="12.75">
      <c r="A63" s="273"/>
      <c r="B63" s="33" t="s">
        <v>1774</v>
      </c>
      <c r="C63" s="33"/>
      <c r="D63" s="33"/>
      <c r="E63" s="33"/>
      <c r="F63" s="33"/>
      <c r="G63" s="33"/>
      <c r="H63" s="156" t="s">
        <v>27</v>
      </c>
      <c r="I63" s="33"/>
      <c r="J63" s="192"/>
      <c r="K63" s="192"/>
      <c r="L63" s="33"/>
      <c r="M63" s="192"/>
      <c r="N63" s="192"/>
      <c r="O63" s="192"/>
      <c r="P63" s="192"/>
      <c r="Q63" s="195"/>
    </row>
    <row r="64" spans="1:17" ht="12.75">
      <c r="A64" s="273"/>
      <c r="B64" s="33" t="s">
        <v>1774</v>
      </c>
      <c r="C64" s="33"/>
      <c r="D64" s="33"/>
      <c r="E64" s="33"/>
      <c r="F64" s="33"/>
      <c r="G64" s="33"/>
      <c r="H64" s="156" t="s">
        <v>28</v>
      </c>
      <c r="I64" s="33"/>
      <c r="J64" s="192"/>
      <c r="K64" s="192"/>
      <c r="L64" s="33"/>
      <c r="M64" s="192"/>
      <c r="N64" s="192"/>
      <c r="O64" s="192"/>
      <c r="P64" s="192"/>
      <c r="Q64" s="195"/>
    </row>
    <row r="65" spans="1:17" ht="14.25">
      <c r="A65" s="273"/>
      <c r="B65" s="33"/>
      <c r="C65" s="33"/>
      <c r="D65" s="157"/>
      <c r="E65" s="165"/>
      <c r="F65" s="166"/>
      <c r="G65" s="33"/>
      <c r="H65" s="156" t="s">
        <v>29</v>
      </c>
      <c r="I65" s="33"/>
      <c r="J65" s="192"/>
      <c r="K65" s="192"/>
      <c r="L65" s="33"/>
      <c r="M65" s="192"/>
      <c r="N65" s="192"/>
      <c r="O65" s="195"/>
      <c r="P65" s="227"/>
      <c r="Q65" s="192"/>
    </row>
    <row r="66" spans="1:17" ht="12.75">
      <c r="A66" s="273"/>
      <c r="B66" s="33"/>
      <c r="C66" s="33"/>
      <c r="D66" s="33"/>
      <c r="E66" s="33"/>
      <c r="F66" s="33"/>
      <c r="G66" s="33"/>
      <c r="H66" s="156" t="s">
        <v>30</v>
      </c>
      <c r="I66" s="33"/>
      <c r="J66" s="192"/>
      <c r="K66" s="192"/>
      <c r="L66" s="33"/>
      <c r="M66" s="192"/>
      <c r="N66" s="192"/>
      <c r="O66" s="195"/>
      <c r="P66" s="228"/>
      <c r="Q66" s="192"/>
    </row>
    <row r="67" spans="1:17" ht="12.75">
      <c r="A67" s="273"/>
      <c r="B67" s="33"/>
      <c r="C67" s="33"/>
      <c r="D67" s="33"/>
      <c r="E67" s="33"/>
      <c r="F67" s="33"/>
      <c r="G67" s="33"/>
      <c r="H67" s="167" t="s">
        <v>34</v>
      </c>
      <c r="I67" s="33"/>
      <c r="J67" s="192"/>
      <c r="K67" s="192"/>
      <c r="L67" s="33"/>
      <c r="M67" s="192"/>
      <c r="N67" s="192"/>
      <c r="O67" s="195"/>
      <c r="P67" s="228"/>
      <c r="Q67" s="192"/>
    </row>
    <row r="68" spans="1:17" ht="12.75">
      <c r="A68" s="273"/>
      <c r="B68" s="33"/>
      <c r="C68" s="33"/>
      <c r="D68" s="33"/>
      <c r="E68" s="33"/>
      <c r="F68" s="33"/>
      <c r="G68" s="33"/>
      <c r="H68" s="167" t="s">
        <v>35</v>
      </c>
      <c r="I68" s="33"/>
      <c r="J68" s="192"/>
      <c r="K68" s="192"/>
      <c r="L68" s="33"/>
      <c r="M68" s="192"/>
      <c r="N68" s="192"/>
      <c r="O68" s="195"/>
      <c r="P68" s="228"/>
      <c r="Q68" s="192"/>
    </row>
    <row r="69" spans="1:17" ht="12.75">
      <c r="A69" s="273"/>
      <c r="B69" s="33"/>
      <c r="C69" s="33"/>
      <c r="D69" s="33"/>
      <c r="E69" s="33"/>
      <c r="F69" s="33"/>
      <c r="G69" s="33"/>
      <c r="H69" s="167" t="s">
        <v>36</v>
      </c>
      <c r="I69" s="33"/>
      <c r="J69" s="192"/>
      <c r="K69" s="192"/>
      <c r="L69" s="33"/>
      <c r="M69" s="192"/>
      <c r="N69" s="192"/>
      <c r="O69" s="192"/>
      <c r="P69" s="228"/>
      <c r="Q69" s="192"/>
    </row>
    <row r="70" spans="1:17" ht="12.75">
      <c r="A70" s="273"/>
      <c r="B70" s="33"/>
      <c r="C70" s="33"/>
      <c r="D70" s="33"/>
      <c r="E70" s="33"/>
      <c r="F70" s="33"/>
      <c r="G70" s="33"/>
      <c r="H70" s="167" t="s">
        <v>37</v>
      </c>
      <c r="I70" s="33"/>
      <c r="J70" s="192"/>
      <c r="K70" s="192"/>
      <c r="L70" s="33"/>
      <c r="M70" s="192"/>
      <c r="N70" s="192"/>
      <c r="O70" s="192"/>
      <c r="P70" s="228"/>
      <c r="Q70" s="192"/>
    </row>
    <row r="71" spans="1:17" ht="12.75">
      <c r="A71" s="274"/>
      <c r="B71" s="33"/>
      <c r="C71" s="33"/>
      <c r="D71" s="33"/>
      <c r="E71" s="33"/>
      <c r="F71" s="33"/>
      <c r="G71" s="33"/>
      <c r="H71" s="156" t="s">
        <v>38</v>
      </c>
      <c r="I71" s="33"/>
      <c r="J71" s="192"/>
      <c r="K71" s="192"/>
      <c r="L71" s="33"/>
      <c r="M71" s="192"/>
      <c r="N71" s="192"/>
      <c r="O71" s="192"/>
      <c r="P71" s="228"/>
      <c r="Q71" s="192"/>
    </row>
    <row r="72" spans="1:17" ht="12.75">
      <c r="A72" s="272">
        <v>45418</v>
      </c>
      <c r="B72" s="33" t="s">
        <v>78</v>
      </c>
      <c r="C72" s="33"/>
      <c r="D72" s="33"/>
      <c r="E72" s="33"/>
      <c r="F72" s="33"/>
      <c r="G72" s="33"/>
      <c r="H72" s="164" t="s">
        <v>17</v>
      </c>
      <c r="I72" s="33"/>
      <c r="J72" s="192"/>
      <c r="K72" s="191"/>
      <c r="L72" s="192"/>
      <c r="M72" s="192"/>
      <c r="N72" s="195"/>
      <c r="O72" s="202"/>
      <c r="P72" s="191"/>
      <c r="Q72" s="192"/>
    </row>
    <row r="73" spans="1:17" ht="12.75">
      <c r="A73" s="273"/>
      <c r="B73" s="33" t="s">
        <v>78</v>
      </c>
      <c r="C73" s="33"/>
      <c r="D73" s="33"/>
      <c r="E73" s="33"/>
      <c r="F73" s="33"/>
      <c r="G73" s="33"/>
      <c r="H73" s="156" t="s">
        <v>22</v>
      </c>
      <c r="I73" s="33"/>
      <c r="J73" s="192"/>
      <c r="K73" s="191"/>
      <c r="L73" s="192"/>
      <c r="M73" s="192"/>
      <c r="N73" s="195"/>
      <c r="O73" s="202"/>
      <c r="P73" s="191"/>
      <c r="Q73" s="192"/>
    </row>
    <row r="74" spans="1:17" ht="12.75">
      <c r="A74" s="273"/>
      <c r="B74" s="33" t="s">
        <v>1774</v>
      </c>
      <c r="C74" s="33"/>
      <c r="D74" s="33"/>
      <c r="E74" s="33"/>
      <c r="F74" s="33"/>
      <c r="G74" s="33"/>
      <c r="H74" s="156" t="s">
        <v>24</v>
      </c>
      <c r="I74" s="33"/>
      <c r="J74" s="192"/>
      <c r="K74" s="191"/>
      <c r="L74" s="192"/>
      <c r="M74" s="192"/>
      <c r="N74" s="195"/>
      <c r="O74" s="202"/>
      <c r="P74" s="191"/>
      <c r="Q74" s="191"/>
    </row>
    <row r="75" spans="1:17" ht="12.75">
      <c r="A75" s="273"/>
      <c r="B75" s="33" t="s">
        <v>1774</v>
      </c>
      <c r="C75" s="33"/>
      <c r="D75" s="33"/>
      <c r="E75" s="33"/>
      <c r="F75" s="33"/>
      <c r="G75" s="33"/>
      <c r="H75" s="156" t="s">
        <v>25</v>
      </c>
      <c r="I75" s="33"/>
      <c r="J75" s="192"/>
      <c r="K75" s="191"/>
      <c r="L75" s="192"/>
      <c r="M75" s="192"/>
      <c r="N75" s="195"/>
      <c r="O75" s="202"/>
      <c r="P75" s="191"/>
      <c r="Q75" s="191"/>
    </row>
    <row r="76" spans="1:17" ht="12.75">
      <c r="A76" s="273"/>
      <c r="B76" s="33" t="s">
        <v>2022</v>
      </c>
      <c r="C76" s="33"/>
      <c r="D76" s="33"/>
      <c r="E76" s="33"/>
      <c r="F76" s="33"/>
      <c r="G76" s="33"/>
      <c r="H76" s="156" t="s">
        <v>26</v>
      </c>
      <c r="I76" s="33"/>
      <c r="J76" s="192"/>
      <c r="K76" s="191"/>
      <c r="L76" s="191"/>
      <c r="M76" s="191"/>
      <c r="N76" s="195"/>
      <c r="O76" s="195"/>
      <c r="P76" s="191"/>
      <c r="Q76" s="192"/>
    </row>
    <row r="77" spans="1:17" ht="12.75">
      <c r="A77" s="273"/>
      <c r="B77" s="33" t="s">
        <v>2022</v>
      </c>
      <c r="C77" s="33" t="s">
        <v>41</v>
      </c>
      <c r="D77" s="33" t="s">
        <v>19</v>
      </c>
      <c r="E77" s="33"/>
      <c r="F77" s="160" t="s">
        <v>2252</v>
      </c>
      <c r="G77" s="33" t="s">
        <v>2253</v>
      </c>
      <c r="H77" s="156" t="s">
        <v>27</v>
      </c>
      <c r="I77" s="33"/>
      <c r="J77" s="192"/>
      <c r="K77" s="192"/>
      <c r="L77" s="191"/>
      <c r="M77" s="191"/>
      <c r="N77" s="195"/>
      <c r="O77" s="195"/>
      <c r="P77" s="191"/>
      <c r="Q77" s="192"/>
    </row>
    <row r="78" spans="1:17" ht="14.25">
      <c r="A78" s="273"/>
      <c r="B78" s="33" t="s">
        <v>2022</v>
      </c>
      <c r="C78" s="33" t="s">
        <v>41</v>
      </c>
      <c r="D78" s="33" t="s">
        <v>19</v>
      </c>
      <c r="E78" s="33" t="s">
        <v>2254</v>
      </c>
      <c r="F78" s="157" t="s">
        <v>2255</v>
      </c>
      <c r="G78" s="160" t="s">
        <v>2256</v>
      </c>
      <c r="H78" s="156" t="s">
        <v>28</v>
      </c>
      <c r="I78" s="33"/>
      <c r="J78" s="192"/>
      <c r="K78" s="192"/>
      <c r="L78" s="191"/>
      <c r="M78" s="191"/>
      <c r="N78" s="195"/>
      <c r="O78" s="195"/>
      <c r="P78" s="192"/>
      <c r="Q78" s="192"/>
    </row>
    <row r="79" spans="1:17" ht="12.75">
      <c r="A79" s="273"/>
      <c r="B79" s="33" t="s">
        <v>2022</v>
      </c>
      <c r="C79" s="33" t="s">
        <v>102</v>
      </c>
      <c r="D79" s="33" t="s">
        <v>19</v>
      </c>
      <c r="E79" s="33"/>
      <c r="F79" s="160" t="s">
        <v>2257</v>
      </c>
      <c r="G79" s="33" t="s">
        <v>2258</v>
      </c>
      <c r="H79" s="156" t="s">
        <v>29</v>
      </c>
      <c r="I79" s="33"/>
      <c r="J79" s="192"/>
      <c r="K79" s="192"/>
      <c r="L79" s="191"/>
      <c r="M79" s="191"/>
      <c r="N79" s="195"/>
      <c r="O79" s="195"/>
      <c r="P79" s="192"/>
      <c r="Q79" s="195"/>
    </row>
    <row r="80" spans="1:17" ht="12.75">
      <c r="A80" s="273"/>
      <c r="B80" s="33" t="s">
        <v>2120</v>
      </c>
      <c r="C80" s="33"/>
      <c r="D80" s="33"/>
      <c r="E80" s="33"/>
      <c r="F80" s="33"/>
      <c r="G80" s="33"/>
      <c r="H80" s="156" t="s">
        <v>30</v>
      </c>
      <c r="I80" s="33"/>
      <c r="J80" s="192"/>
      <c r="K80" s="192"/>
      <c r="L80" s="192"/>
      <c r="M80" s="191"/>
      <c r="N80" s="195"/>
      <c r="O80" s="195"/>
      <c r="P80" s="192"/>
      <c r="Q80" s="195"/>
    </row>
    <row r="81" spans="1:27" ht="14.25">
      <c r="A81" s="273"/>
      <c r="B81" s="33" t="s">
        <v>2120</v>
      </c>
      <c r="C81" s="33"/>
      <c r="D81" s="157"/>
      <c r="E81" s="33"/>
      <c r="F81" s="33"/>
      <c r="G81" s="33"/>
      <c r="H81" s="167" t="s">
        <v>34</v>
      </c>
      <c r="I81" s="33"/>
      <c r="J81" s="192"/>
      <c r="K81" s="192"/>
      <c r="L81" s="192"/>
      <c r="M81" s="191"/>
      <c r="N81" s="195"/>
      <c r="O81" s="195"/>
      <c r="P81" s="192"/>
      <c r="Q81" s="195"/>
    </row>
    <row r="82" spans="1:27" ht="12.75">
      <c r="A82" s="273"/>
      <c r="B82" s="33" t="s">
        <v>2120</v>
      </c>
      <c r="C82" s="33"/>
      <c r="D82" s="33"/>
      <c r="E82" s="33"/>
      <c r="F82" s="33"/>
      <c r="G82" s="33"/>
      <c r="H82" s="167" t="s">
        <v>35</v>
      </c>
      <c r="I82" s="33"/>
      <c r="J82" s="192"/>
      <c r="K82" s="192"/>
      <c r="L82" s="192"/>
      <c r="M82" s="191"/>
      <c r="N82" s="195"/>
      <c r="O82" s="192"/>
      <c r="P82" s="192"/>
      <c r="Q82" s="195"/>
    </row>
    <row r="83" spans="1:27" ht="12.75">
      <c r="A83" s="273"/>
      <c r="B83" s="33" t="s">
        <v>1774</v>
      </c>
      <c r="C83" s="33"/>
      <c r="D83" s="33"/>
      <c r="E83" s="33"/>
      <c r="F83" s="33"/>
      <c r="G83" s="33"/>
      <c r="H83" s="167" t="s">
        <v>36</v>
      </c>
      <c r="I83" s="33"/>
      <c r="J83" s="192"/>
      <c r="K83" s="192"/>
      <c r="L83" s="192"/>
      <c r="M83" s="191"/>
      <c r="N83" s="195"/>
      <c r="O83" s="192"/>
      <c r="P83" s="192"/>
      <c r="Q83" s="191"/>
    </row>
    <row r="84" spans="1:27" ht="14.25">
      <c r="A84" s="273"/>
      <c r="B84" s="33" t="s">
        <v>1774</v>
      </c>
      <c r="C84" s="33" t="s">
        <v>44</v>
      </c>
      <c r="D84" s="33" t="s">
        <v>19</v>
      </c>
      <c r="E84" s="135" t="s">
        <v>2259</v>
      </c>
      <c r="F84" s="160" t="s">
        <v>2260</v>
      </c>
      <c r="G84" s="33" t="s">
        <v>2261</v>
      </c>
      <c r="H84" s="167" t="s">
        <v>37</v>
      </c>
      <c r="I84" s="33"/>
      <c r="J84" s="33"/>
      <c r="K84" s="33"/>
      <c r="L84" s="33"/>
      <c r="M84" s="33"/>
      <c r="N84" s="33"/>
      <c r="O84" s="33"/>
      <c r="P84" s="33"/>
      <c r="Q84" s="33"/>
    </row>
    <row r="85" spans="1:27" ht="12.75">
      <c r="A85" s="274"/>
      <c r="B85" s="33" t="s">
        <v>1774</v>
      </c>
      <c r="C85" s="33"/>
      <c r="D85" s="33"/>
      <c r="E85" s="33"/>
      <c r="F85" s="33"/>
      <c r="G85" s="33"/>
      <c r="H85" s="156" t="s">
        <v>38</v>
      </c>
      <c r="I85" s="33"/>
      <c r="J85" s="192"/>
      <c r="K85" s="192"/>
      <c r="L85" s="192"/>
      <c r="M85" s="191"/>
      <c r="N85" s="195"/>
      <c r="O85" s="192"/>
      <c r="P85" s="192"/>
      <c r="Q85" s="191"/>
    </row>
    <row r="86" spans="1:27" ht="12.75">
      <c r="A86" s="272">
        <v>45419</v>
      </c>
      <c r="B86" s="33" t="s">
        <v>78</v>
      </c>
      <c r="C86" s="33"/>
      <c r="D86" s="33"/>
      <c r="E86" s="33"/>
      <c r="F86" s="33"/>
      <c r="G86" s="33"/>
      <c r="H86" s="164" t="s">
        <v>17</v>
      </c>
      <c r="I86" s="33"/>
      <c r="J86" s="192"/>
      <c r="K86" s="191"/>
      <c r="L86" s="192"/>
      <c r="M86" s="192"/>
      <c r="N86" s="191"/>
      <c r="O86" s="192"/>
      <c r="P86" s="192"/>
      <c r="Q86" s="33"/>
    </row>
    <row r="87" spans="1:27" ht="12.75">
      <c r="A87" s="273"/>
      <c r="B87" s="209" t="s">
        <v>78</v>
      </c>
      <c r="C87" s="209" t="s">
        <v>41</v>
      </c>
      <c r="D87" s="209" t="s">
        <v>19</v>
      </c>
      <c r="E87" s="209" t="s">
        <v>2262</v>
      </c>
      <c r="F87" s="213" t="s">
        <v>2263</v>
      </c>
      <c r="G87" s="209" t="s">
        <v>2264</v>
      </c>
      <c r="H87" s="211" t="s">
        <v>22</v>
      </c>
      <c r="I87" s="209"/>
      <c r="J87" s="209"/>
      <c r="K87" s="209"/>
      <c r="L87" s="209"/>
      <c r="M87" s="209"/>
      <c r="N87" s="209"/>
      <c r="O87" s="209"/>
      <c r="P87" s="209"/>
      <c r="Q87" s="209"/>
      <c r="R87" s="212"/>
      <c r="S87" s="212"/>
      <c r="T87" s="212"/>
      <c r="U87" s="212"/>
      <c r="V87" s="212"/>
      <c r="W87" s="212"/>
      <c r="X87" s="212"/>
      <c r="Y87" s="212"/>
      <c r="Z87" s="212"/>
      <c r="AA87" s="212"/>
    </row>
    <row r="88" spans="1:27" ht="12.75">
      <c r="A88" s="273"/>
      <c r="B88" s="33" t="s">
        <v>78</v>
      </c>
      <c r="C88" s="33"/>
      <c r="D88" s="33"/>
      <c r="E88" s="33"/>
      <c r="F88" s="33"/>
      <c r="G88" s="33"/>
      <c r="H88" s="156" t="s">
        <v>24</v>
      </c>
      <c r="I88" s="33"/>
      <c r="J88" s="192"/>
      <c r="K88" s="191"/>
      <c r="L88" s="192"/>
      <c r="M88" s="192"/>
      <c r="N88" s="191"/>
      <c r="O88" s="192"/>
      <c r="P88" s="192"/>
      <c r="Q88" s="33"/>
    </row>
    <row r="89" spans="1:27" ht="12.75">
      <c r="A89" s="273"/>
      <c r="B89" s="33" t="s">
        <v>78</v>
      </c>
      <c r="C89" s="33"/>
      <c r="D89" s="33"/>
      <c r="E89" s="33"/>
      <c r="F89" s="33"/>
      <c r="G89" s="33"/>
      <c r="H89" s="156" t="s">
        <v>25</v>
      </c>
      <c r="I89" s="33"/>
      <c r="J89" s="192"/>
      <c r="K89" s="191"/>
      <c r="L89" s="192"/>
      <c r="M89" s="192"/>
      <c r="N89" s="191"/>
      <c r="O89" s="192"/>
      <c r="P89" s="192"/>
      <c r="Q89" s="33"/>
    </row>
    <row r="90" spans="1:27" ht="12.75">
      <c r="A90" s="273"/>
      <c r="B90" s="33" t="s">
        <v>2120</v>
      </c>
      <c r="C90" s="33"/>
      <c r="D90" s="33"/>
      <c r="E90" s="33"/>
      <c r="F90" s="33"/>
      <c r="G90" s="33"/>
      <c r="H90" s="156" t="s">
        <v>26</v>
      </c>
      <c r="I90" s="33"/>
      <c r="J90" s="192"/>
      <c r="K90" s="191"/>
      <c r="L90" s="192"/>
      <c r="M90" s="191"/>
      <c r="N90" s="191"/>
      <c r="O90" s="195"/>
      <c r="P90" s="192"/>
      <c r="Q90" s="33"/>
    </row>
    <row r="91" spans="1:27" ht="12.75">
      <c r="A91" s="273"/>
      <c r="B91" s="33" t="s">
        <v>2120</v>
      </c>
      <c r="C91" s="33"/>
      <c r="D91" s="33"/>
      <c r="E91" s="33"/>
      <c r="F91" s="33"/>
      <c r="G91" s="33"/>
      <c r="H91" s="156" t="s">
        <v>27</v>
      </c>
      <c r="I91" s="33"/>
      <c r="J91" s="192"/>
      <c r="K91" s="192"/>
      <c r="L91" s="192"/>
      <c r="M91" s="191"/>
      <c r="N91" s="191"/>
      <c r="O91" s="195"/>
      <c r="P91" s="192"/>
      <c r="Q91" s="33"/>
    </row>
    <row r="92" spans="1:27" ht="12.75">
      <c r="A92" s="273"/>
      <c r="B92" s="33" t="s">
        <v>2120</v>
      </c>
      <c r="C92" s="33"/>
      <c r="D92" s="33"/>
      <c r="E92" s="33"/>
      <c r="F92" s="33"/>
      <c r="G92" s="33"/>
      <c r="H92" s="156" t="s">
        <v>28</v>
      </c>
      <c r="I92" s="33"/>
      <c r="J92" s="192"/>
      <c r="K92" s="192"/>
      <c r="L92" s="192"/>
      <c r="M92" s="191"/>
      <c r="N92" s="191"/>
      <c r="O92" s="195"/>
      <c r="P92" s="192"/>
      <c r="Q92" s="33"/>
    </row>
    <row r="93" spans="1:27" ht="14.25">
      <c r="A93" s="273"/>
      <c r="B93" s="33" t="s">
        <v>522</v>
      </c>
      <c r="C93" s="33"/>
      <c r="D93" s="33"/>
      <c r="E93" s="33"/>
      <c r="F93" s="157"/>
      <c r="G93" s="157"/>
      <c r="H93" s="156" t="s">
        <v>29</v>
      </c>
      <c r="I93" s="33"/>
      <c r="J93" s="192"/>
      <c r="K93" s="192"/>
      <c r="L93" s="192"/>
      <c r="M93" s="191"/>
      <c r="N93" s="191"/>
      <c r="O93" s="191"/>
      <c r="P93" s="192"/>
      <c r="Q93" s="33"/>
    </row>
    <row r="94" spans="1:27" ht="12.75">
      <c r="A94" s="273"/>
      <c r="B94" s="33" t="s">
        <v>522</v>
      </c>
      <c r="C94" s="33"/>
      <c r="D94" s="33"/>
      <c r="E94" s="33"/>
      <c r="F94" s="33"/>
      <c r="G94" s="33"/>
      <c r="H94" s="156" t="s">
        <v>30</v>
      </c>
      <c r="I94" s="33"/>
      <c r="J94" s="192"/>
      <c r="K94" s="192"/>
      <c r="L94" s="192"/>
      <c r="M94" s="191"/>
      <c r="N94" s="191"/>
      <c r="O94" s="191"/>
      <c r="P94" s="192"/>
      <c r="Q94" s="33"/>
    </row>
    <row r="95" spans="1:27" ht="12.75">
      <c r="A95" s="273"/>
      <c r="B95" s="33" t="s">
        <v>522</v>
      </c>
      <c r="C95" s="33"/>
      <c r="D95" s="33"/>
      <c r="E95" s="33"/>
      <c r="F95" s="33"/>
      <c r="G95" s="33"/>
      <c r="H95" s="167" t="s">
        <v>34</v>
      </c>
      <c r="I95" s="33"/>
      <c r="J95" s="192"/>
      <c r="K95" s="192"/>
      <c r="L95" s="192"/>
      <c r="M95" s="191"/>
      <c r="N95" s="191"/>
      <c r="O95" s="191"/>
      <c r="P95" s="192"/>
      <c r="Q95" s="33"/>
    </row>
    <row r="96" spans="1:27" ht="12.75">
      <c r="A96" s="273"/>
      <c r="B96" s="33" t="s">
        <v>522</v>
      </c>
      <c r="C96" s="33"/>
      <c r="D96" s="33"/>
      <c r="E96" s="33"/>
      <c r="F96" s="33"/>
      <c r="G96" s="33"/>
      <c r="H96" s="167" t="s">
        <v>35</v>
      </c>
      <c r="I96" s="33"/>
      <c r="J96" s="192"/>
      <c r="K96" s="192"/>
      <c r="L96" s="192"/>
      <c r="M96" s="191"/>
      <c r="N96" s="191"/>
      <c r="O96" s="191"/>
      <c r="P96" s="192"/>
      <c r="Q96" s="33"/>
    </row>
    <row r="97" spans="1:27" ht="12.75">
      <c r="A97" s="273"/>
      <c r="B97" s="209" t="s">
        <v>78</v>
      </c>
      <c r="C97" s="209" t="s">
        <v>355</v>
      </c>
      <c r="D97" s="209" t="s">
        <v>19</v>
      </c>
      <c r="E97" s="209" t="s">
        <v>2265</v>
      </c>
      <c r="F97" s="213" t="s">
        <v>2266</v>
      </c>
      <c r="G97" s="213" t="s">
        <v>2267</v>
      </c>
      <c r="H97" s="231" t="s">
        <v>36</v>
      </c>
      <c r="I97" s="209"/>
      <c r="J97" s="209"/>
      <c r="K97" s="209"/>
      <c r="L97" s="209"/>
      <c r="M97" s="209"/>
      <c r="N97" s="209"/>
      <c r="O97" s="209"/>
      <c r="P97" s="209"/>
      <c r="Q97" s="209"/>
      <c r="R97" s="212"/>
      <c r="S97" s="212"/>
      <c r="T97" s="212"/>
      <c r="U97" s="212"/>
      <c r="V97" s="212"/>
      <c r="W97" s="212"/>
      <c r="X97" s="212"/>
      <c r="Y97" s="212"/>
      <c r="Z97" s="212"/>
      <c r="AA97" s="212"/>
    </row>
    <row r="98" spans="1:27" ht="12.75">
      <c r="A98" s="273"/>
      <c r="B98" s="33" t="s">
        <v>78</v>
      </c>
      <c r="C98" s="33"/>
      <c r="D98" s="33"/>
      <c r="E98" s="33"/>
      <c r="F98" s="33"/>
      <c r="G98" s="33"/>
      <c r="H98" s="167" t="s">
        <v>37</v>
      </c>
      <c r="I98" s="33"/>
      <c r="J98" s="192"/>
      <c r="K98" s="192"/>
      <c r="L98" s="192"/>
      <c r="M98" s="191"/>
      <c r="N98" s="191"/>
      <c r="O98" s="195"/>
      <c r="P98" s="191"/>
      <c r="Q98" s="33"/>
    </row>
    <row r="99" spans="1:27" ht="12.75">
      <c r="A99" s="274"/>
      <c r="B99" s="33" t="s">
        <v>78</v>
      </c>
      <c r="C99" s="33"/>
      <c r="D99" s="33"/>
      <c r="E99" s="33"/>
      <c r="F99" s="33"/>
      <c r="G99" s="33"/>
      <c r="H99" s="156" t="s">
        <v>38</v>
      </c>
      <c r="I99" s="33"/>
      <c r="J99" s="192"/>
      <c r="K99" s="192"/>
      <c r="L99" s="192"/>
      <c r="M99" s="191"/>
      <c r="N99" s="191"/>
      <c r="O99" s="195"/>
      <c r="P99" s="191"/>
      <c r="Q99" s="33"/>
    </row>
    <row r="100" spans="1:27" ht="14.25">
      <c r="A100" s="272">
        <v>45420</v>
      </c>
      <c r="B100" s="157" t="s">
        <v>78</v>
      </c>
      <c r="C100" s="33"/>
      <c r="D100" s="33"/>
      <c r="E100" s="33"/>
      <c r="F100" s="33"/>
      <c r="G100" s="33"/>
      <c r="H100" s="164" t="s">
        <v>17</v>
      </c>
      <c r="I100" s="33"/>
      <c r="J100" s="192"/>
      <c r="K100" s="191"/>
      <c r="L100" s="192"/>
      <c r="M100" s="192"/>
      <c r="N100" s="191"/>
      <c r="O100" s="192"/>
      <c r="P100" s="192"/>
      <c r="Q100" s="33"/>
    </row>
    <row r="101" spans="1:27" ht="14.25">
      <c r="A101" s="273"/>
      <c r="B101" s="157" t="s">
        <v>78</v>
      </c>
      <c r="C101" s="33"/>
      <c r="D101" s="33"/>
      <c r="E101" s="33"/>
      <c r="F101" s="33"/>
      <c r="G101" s="33"/>
      <c r="H101" s="156" t="s">
        <v>22</v>
      </c>
      <c r="I101" s="33"/>
      <c r="J101" s="192"/>
      <c r="K101" s="191"/>
      <c r="L101" s="192"/>
      <c r="M101" s="192"/>
      <c r="N101" s="191"/>
      <c r="O101" s="192"/>
      <c r="P101" s="192"/>
      <c r="Q101" s="33"/>
    </row>
    <row r="102" spans="1:27" ht="14.25">
      <c r="A102" s="273"/>
      <c r="B102" s="157" t="s">
        <v>78</v>
      </c>
      <c r="C102" s="33"/>
      <c r="D102" s="33"/>
      <c r="E102" s="33"/>
      <c r="F102" s="33"/>
      <c r="G102" s="33"/>
      <c r="H102" s="156" t="s">
        <v>24</v>
      </c>
      <c r="I102" s="33"/>
      <c r="J102" s="192"/>
      <c r="K102" s="191"/>
      <c r="L102" s="192"/>
      <c r="M102" s="192"/>
      <c r="N102" s="191"/>
      <c r="O102" s="192"/>
      <c r="P102" s="192"/>
      <c r="Q102" s="33"/>
    </row>
    <row r="103" spans="1:27" ht="14.25">
      <c r="A103" s="273"/>
      <c r="B103" s="157" t="s">
        <v>78</v>
      </c>
      <c r="C103" s="157"/>
      <c r="D103" s="157"/>
      <c r="E103" s="157"/>
      <c r="F103" s="215"/>
      <c r="G103" s="157"/>
      <c r="H103" s="156" t="s">
        <v>25</v>
      </c>
      <c r="I103" s="33"/>
      <c r="J103" s="192"/>
      <c r="K103" s="191"/>
      <c r="L103" s="192"/>
      <c r="M103" s="192"/>
      <c r="N103" s="191"/>
      <c r="O103" s="192"/>
      <c r="P103" s="192"/>
      <c r="Q103" s="33"/>
    </row>
    <row r="104" spans="1:27" ht="12.75">
      <c r="A104" s="273"/>
      <c r="B104" s="33" t="s">
        <v>1774</v>
      </c>
      <c r="C104" s="33"/>
      <c r="D104" s="33"/>
      <c r="E104" s="33"/>
      <c r="F104" s="33"/>
      <c r="G104" s="33"/>
      <c r="H104" s="156" t="s">
        <v>26</v>
      </c>
      <c r="I104" s="33"/>
      <c r="J104" s="192"/>
      <c r="K104" s="191"/>
      <c r="L104" s="192"/>
      <c r="M104" s="192"/>
      <c r="N104" s="191"/>
      <c r="O104" s="192"/>
      <c r="P104" s="192"/>
      <c r="Q104" s="191"/>
    </row>
    <row r="105" spans="1:27" ht="12.75">
      <c r="A105" s="273"/>
      <c r="B105" s="33" t="s">
        <v>1774</v>
      </c>
      <c r="C105" s="33"/>
      <c r="D105" s="33"/>
      <c r="E105" s="33"/>
      <c r="F105" s="33"/>
      <c r="G105" s="33"/>
      <c r="H105" s="156" t="s">
        <v>27</v>
      </c>
      <c r="I105" s="33"/>
      <c r="J105" s="192"/>
      <c r="K105" s="191"/>
      <c r="L105" s="192"/>
      <c r="M105" s="192"/>
      <c r="N105" s="191"/>
      <c r="O105" s="192"/>
      <c r="P105" s="192"/>
      <c r="Q105" s="191"/>
    </row>
    <row r="106" spans="1:27" ht="12.75">
      <c r="A106" s="273"/>
      <c r="B106" s="33" t="s">
        <v>1774</v>
      </c>
      <c r="C106" s="33"/>
      <c r="D106" s="33"/>
      <c r="E106" s="33"/>
      <c r="F106" s="33"/>
      <c r="G106" s="33"/>
      <c r="H106" s="156" t="s">
        <v>28</v>
      </c>
      <c r="I106" s="33"/>
      <c r="J106" s="192"/>
      <c r="K106" s="192"/>
      <c r="L106" s="192"/>
      <c r="M106" s="192"/>
      <c r="N106" s="191"/>
      <c r="O106" s="192"/>
      <c r="P106" s="192"/>
      <c r="Q106" s="191"/>
    </row>
    <row r="107" spans="1:27" ht="12.75">
      <c r="A107" s="273"/>
      <c r="B107" s="33" t="s">
        <v>1774</v>
      </c>
      <c r="C107" s="33"/>
      <c r="D107" s="33"/>
      <c r="E107" s="33"/>
      <c r="F107" s="33"/>
      <c r="G107" s="33"/>
      <c r="H107" s="156" t="s">
        <v>29</v>
      </c>
      <c r="I107" s="33"/>
      <c r="J107" s="192"/>
      <c r="K107" s="192"/>
      <c r="L107" s="192"/>
      <c r="M107" s="192"/>
      <c r="N107" s="191"/>
      <c r="O107" s="192"/>
      <c r="P107" s="192"/>
      <c r="Q107" s="191"/>
    </row>
    <row r="108" spans="1:27" ht="12.75">
      <c r="A108" s="273"/>
      <c r="B108" s="33" t="s">
        <v>1774</v>
      </c>
      <c r="C108" s="33"/>
      <c r="D108" s="33"/>
      <c r="E108" s="33"/>
      <c r="F108" s="33"/>
      <c r="G108" s="33"/>
      <c r="H108" s="156" t="s">
        <v>30</v>
      </c>
      <c r="I108" s="33"/>
      <c r="J108" s="192"/>
      <c r="K108" s="192"/>
      <c r="L108" s="192"/>
      <c r="M108" s="192"/>
      <c r="N108" s="191"/>
      <c r="O108" s="192"/>
      <c r="P108" s="192"/>
      <c r="Q108" s="191"/>
    </row>
    <row r="109" spans="1:27" ht="12.75">
      <c r="A109" s="273"/>
      <c r="B109" s="33" t="s">
        <v>522</v>
      </c>
      <c r="C109" s="33"/>
      <c r="D109" s="33"/>
      <c r="E109" s="33"/>
      <c r="F109" s="33"/>
      <c r="G109" s="33"/>
      <c r="H109" s="167" t="s">
        <v>34</v>
      </c>
      <c r="I109" s="33"/>
      <c r="J109" s="192"/>
      <c r="K109" s="192"/>
      <c r="L109" s="192"/>
      <c r="M109" s="191"/>
      <c r="N109" s="191"/>
      <c r="O109" s="191"/>
      <c r="P109" s="192"/>
      <c r="Q109" s="33"/>
    </row>
    <row r="110" spans="1:27" ht="14.25">
      <c r="A110" s="273"/>
      <c r="B110" s="157" t="s">
        <v>522</v>
      </c>
      <c r="C110" s="33"/>
      <c r="D110" s="33"/>
      <c r="E110" s="33"/>
      <c r="F110" s="33"/>
      <c r="G110" s="33"/>
      <c r="H110" s="167" t="s">
        <v>35</v>
      </c>
      <c r="I110" s="33"/>
      <c r="J110" s="192"/>
      <c r="K110" s="192"/>
      <c r="L110" s="192"/>
      <c r="M110" s="191"/>
      <c r="N110" s="191"/>
      <c r="O110" s="191"/>
      <c r="P110" s="192"/>
      <c r="Q110" s="33"/>
    </row>
    <row r="111" spans="1:27" ht="14.25">
      <c r="A111" s="273"/>
      <c r="B111" s="157" t="s">
        <v>522</v>
      </c>
      <c r="C111" s="33"/>
      <c r="D111" s="33"/>
      <c r="E111" s="33"/>
      <c r="F111" s="33"/>
      <c r="G111" s="33"/>
      <c r="H111" s="167" t="s">
        <v>36</v>
      </c>
      <c r="I111" s="33"/>
      <c r="J111" s="192"/>
      <c r="K111" s="192"/>
      <c r="L111" s="192"/>
      <c r="M111" s="191"/>
      <c r="N111" s="191"/>
      <c r="O111" s="191"/>
      <c r="P111" s="192"/>
      <c r="Q111" s="33"/>
    </row>
    <row r="112" spans="1:27" ht="14.25">
      <c r="A112" s="273"/>
      <c r="B112" s="157" t="s">
        <v>522</v>
      </c>
      <c r="C112" s="33"/>
      <c r="D112" s="33"/>
      <c r="E112" s="33"/>
      <c r="F112" s="33"/>
      <c r="G112" s="33"/>
      <c r="H112" s="167" t="s">
        <v>37</v>
      </c>
      <c r="I112" s="33"/>
      <c r="J112" s="192"/>
      <c r="K112" s="192"/>
      <c r="L112" s="192"/>
      <c r="M112" s="191"/>
      <c r="N112" s="191"/>
      <c r="O112" s="191"/>
      <c r="P112" s="192"/>
      <c r="Q112" s="33"/>
    </row>
    <row r="113" spans="1:17" ht="12.75">
      <c r="A113" s="274"/>
      <c r="B113" s="33" t="s">
        <v>78</v>
      </c>
      <c r="C113" s="33"/>
      <c r="D113" s="33"/>
      <c r="E113" s="33"/>
      <c r="F113" s="33"/>
      <c r="G113" s="33"/>
      <c r="H113" s="156" t="s">
        <v>38</v>
      </c>
      <c r="I113" s="33"/>
      <c r="J113" s="192"/>
      <c r="K113" s="192"/>
      <c r="L113" s="192"/>
      <c r="M113" s="192"/>
      <c r="N113" s="191"/>
      <c r="O113" s="192"/>
      <c r="P113" s="192"/>
      <c r="Q113" s="33"/>
    </row>
    <row r="114" spans="1:17" ht="14.25">
      <c r="A114" s="272">
        <v>45421</v>
      </c>
      <c r="B114" s="157" t="s">
        <v>2096</v>
      </c>
      <c r="C114" s="33"/>
      <c r="D114" s="33"/>
      <c r="E114" s="33"/>
      <c r="F114" s="33"/>
      <c r="G114" s="33"/>
      <c r="H114" s="164" t="s">
        <v>17</v>
      </c>
      <c r="I114" s="33"/>
      <c r="J114" s="192"/>
      <c r="K114" s="192"/>
      <c r="L114" s="192"/>
      <c r="M114" s="192"/>
      <c r="N114" s="192"/>
      <c r="O114" s="192"/>
      <c r="P114" s="191"/>
      <c r="Q114" s="33"/>
    </row>
    <row r="115" spans="1:17" ht="14.25">
      <c r="A115" s="273"/>
      <c r="B115" s="157" t="s">
        <v>2096</v>
      </c>
      <c r="C115" s="33"/>
      <c r="D115" s="33"/>
      <c r="E115" s="33"/>
      <c r="F115" s="33"/>
      <c r="G115" s="33"/>
      <c r="H115" s="156" t="s">
        <v>22</v>
      </c>
      <c r="I115" s="33"/>
      <c r="J115" s="192"/>
      <c r="K115" s="192"/>
      <c r="L115" s="192"/>
      <c r="M115" s="192"/>
      <c r="N115" s="192"/>
      <c r="O115" s="192"/>
      <c r="P115" s="191"/>
      <c r="Q115" s="33"/>
    </row>
    <row r="116" spans="1:17" ht="14.25">
      <c r="A116" s="273"/>
      <c r="B116" s="157" t="s">
        <v>2096</v>
      </c>
      <c r="C116" s="33"/>
      <c r="D116" s="33"/>
      <c r="E116" s="33"/>
      <c r="F116" s="33"/>
      <c r="G116" s="33"/>
      <c r="H116" s="156" t="s">
        <v>24</v>
      </c>
      <c r="I116" s="33"/>
      <c r="J116" s="192"/>
      <c r="K116" s="192"/>
      <c r="L116" s="192"/>
      <c r="M116" s="192"/>
      <c r="N116" s="192"/>
      <c r="O116" s="192"/>
      <c r="P116" s="191"/>
      <c r="Q116" s="33"/>
    </row>
    <row r="117" spans="1:17" ht="12.75">
      <c r="A117" s="273"/>
      <c r="B117" s="33" t="s">
        <v>2120</v>
      </c>
      <c r="C117" s="33"/>
      <c r="D117" s="33"/>
      <c r="E117" s="33"/>
      <c r="F117" s="33"/>
      <c r="G117" s="33"/>
      <c r="H117" s="156" t="s">
        <v>25</v>
      </c>
      <c r="I117" s="33"/>
      <c r="J117" s="192"/>
      <c r="K117" s="192"/>
      <c r="L117" s="192"/>
      <c r="M117" s="192"/>
      <c r="N117" s="192"/>
      <c r="O117" s="192"/>
      <c r="P117" s="192"/>
      <c r="Q117" s="33"/>
    </row>
    <row r="118" spans="1:17" ht="12.75">
      <c r="A118" s="273"/>
      <c r="B118" s="33" t="s">
        <v>2120</v>
      </c>
      <c r="C118" s="33"/>
      <c r="D118" s="33"/>
      <c r="E118" s="33"/>
      <c r="F118" s="33"/>
      <c r="G118" s="33"/>
      <c r="H118" s="156" t="s">
        <v>26</v>
      </c>
      <c r="I118" s="33"/>
      <c r="J118" s="192"/>
      <c r="K118" s="192"/>
      <c r="L118" s="192"/>
      <c r="M118" s="195"/>
      <c r="N118" s="192"/>
      <c r="O118" s="192"/>
      <c r="P118" s="192"/>
      <c r="Q118" s="33"/>
    </row>
    <row r="119" spans="1:17" ht="12.75">
      <c r="A119" s="273"/>
      <c r="B119" s="33" t="s">
        <v>2120</v>
      </c>
      <c r="C119" s="33"/>
      <c r="D119" s="33"/>
      <c r="E119" s="33"/>
      <c r="F119" s="33"/>
      <c r="G119" s="33"/>
      <c r="H119" s="156" t="s">
        <v>27</v>
      </c>
      <c r="I119" s="33"/>
      <c r="J119" s="192"/>
      <c r="K119" s="192"/>
      <c r="L119" s="192"/>
      <c r="M119" s="195"/>
      <c r="N119" s="192"/>
      <c r="O119" s="192"/>
      <c r="P119" s="192"/>
      <c r="Q119" s="33"/>
    </row>
    <row r="120" spans="1:17" ht="12.75">
      <c r="A120" s="273"/>
      <c r="B120" s="33" t="s">
        <v>522</v>
      </c>
      <c r="C120" s="33"/>
      <c r="D120" s="33"/>
      <c r="E120" s="33"/>
      <c r="F120" s="33"/>
      <c r="G120" s="33"/>
      <c r="H120" s="156" t="s">
        <v>28</v>
      </c>
      <c r="I120" s="33"/>
      <c r="J120" s="192"/>
      <c r="K120" s="192"/>
      <c r="L120" s="192"/>
      <c r="M120" s="195"/>
      <c r="N120" s="192"/>
      <c r="O120" s="192"/>
      <c r="P120" s="192"/>
      <c r="Q120" s="33"/>
    </row>
    <row r="121" spans="1:17" ht="12.75">
      <c r="A121" s="273"/>
      <c r="B121" s="33" t="s">
        <v>522</v>
      </c>
      <c r="C121" s="33"/>
      <c r="D121" s="33"/>
      <c r="E121" s="33"/>
      <c r="F121" s="33"/>
      <c r="G121" s="33"/>
      <c r="H121" s="156" t="s">
        <v>29</v>
      </c>
      <c r="I121" s="33"/>
      <c r="J121" s="192"/>
      <c r="K121" s="192"/>
      <c r="L121" s="192"/>
      <c r="M121" s="195"/>
      <c r="N121" s="192"/>
      <c r="O121" s="192"/>
      <c r="P121" s="192"/>
      <c r="Q121" s="33"/>
    </row>
    <row r="122" spans="1:17" ht="12.75">
      <c r="A122" s="273"/>
      <c r="B122" s="33" t="s">
        <v>522</v>
      </c>
      <c r="C122" s="33"/>
      <c r="D122" s="33"/>
      <c r="E122" s="33"/>
      <c r="F122" s="33"/>
      <c r="G122" s="33"/>
      <c r="H122" s="156" t="s">
        <v>30</v>
      </c>
      <c r="I122" s="33"/>
      <c r="J122" s="192"/>
      <c r="K122" s="192"/>
      <c r="L122" s="192"/>
      <c r="M122" s="195"/>
      <c r="N122" s="192"/>
      <c r="O122" s="191"/>
      <c r="P122" s="192"/>
      <c r="Q122" s="33"/>
    </row>
    <row r="123" spans="1:17" ht="12.75">
      <c r="A123" s="273"/>
      <c r="B123" s="33" t="s">
        <v>522</v>
      </c>
      <c r="C123" s="33"/>
      <c r="D123" s="33"/>
      <c r="E123" s="33"/>
      <c r="F123" s="33"/>
      <c r="G123" s="33"/>
      <c r="H123" s="167" t="s">
        <v>34</v>
      </c>
      <c r="I123" s="33"/>
      <c r="J123" s="192"/>
      <c r="K123" s="192"/>
      <c r="L123" s="192"/>
      <c r="M123" s="195"/>
      <c r="N123" s="192"/>
      <c r="O123" s="191"/>
      <c r="P123" s="192"/>
      <c r="Q123" s="33"/>
    </row>
    <row r="124" spans="1:17" ht="12.75">
      <c r="A124" s="273"/>
      <c r="B124" s="33" t="s">
        <v>522</v>
      </c>
      <c r="C124" s="33"/>
      <c r="D124" s="33"/>
      <c r="E124" s="33"/>
      <c r="F124" s="33"/>
      <c r="G124" s="33"/>
      <c r="H124" s="167" t="s">
        <v>35</v>
      </c>
      <c r="I124" s="33"/>
      <c r="J124" s="192"/>
      <c r="K124" s="192"/>
      <c r="L124" s="192"/>
      <c r="M124" s="195"/>
      <c r="N124" s="192"/>
      <c r="O124" s="191"/>
      <c r="P124" s="192"/>
      <c r="Q124" s="33"/>
    </row>
    <row r="125" spans="1:17" ht="12.75">
      <c r="A125" s="273"/>
      <c r="B125" s="33" t="s">
        <v>522</v>
      </c>
      <c r="C125" s="33"/>
      <c r="D125" s="33"/>
      <c r="E125" s="33"/>
      <c r="F125" s="33"/>
      <c r="G125" s="33"/>
      <c r="H125" s="167" t="s">
        <v>36</v>
      </c>
      <c r="I125" s="33"/>
      <c r="J125" s="192"/>
      <c r="K125" s="192"/>
      <c r="L125" s="192"/>
      <c r="M125" s="195"/>
      <c r="N125" s="192"/>
      <c r="O125" s="191"/>
      <c r="P125" s="192"/>
      <c r="Q125" s="33"/>
    </row>
    <row r="126" spans="1:17" ht="12.75">
      <c r="A126" s="273"/>
      <c r="B126" s="33" t="s">
        <v>522</v>
      </c>
      <c r="C126" s="33"/>
      <c r="D126" s="33"/>
      <c r="E126" s="33"/>
      <c r="F126" s="33"/>
      <c r="G126" s="33"/>
      <c r="H126" s="167" t="s">
        <v>37</v>
      </c>
      <c r="I126" s="33"/>
      <c r="J126" s="192"/>
      <c r="K126" s="192"/>
      <c r="L126" s="192"/>
      <c r="M126" s="195"/>
      <c r="N126" s="195"/>
      <c r="O126" s="192"/>
      <c r="P126" s="192"/>
      <c r="Q126" s="33"/>
    </row>
    <row r="127" spans="1:17" ht="14.25">
      <c r="A127" s="274"/>
      <c r="B127" s="33" t="s">
        <v>522</v>
      </c>
      <c r="C127" s="33"/>
      <c r="D127" s="33"/>
      <c r="E127" s="33"/>
      <c r="F127" s="157"/>
      <c r="G127" s="33"/>
      <c r="H127" s="156" t="s">
        <v>38</v>
      </c>
      <c r="I127" s="33"/>
      <c r="J127" s="192"/>
      <c r="K127" s="192"/>
      <c r="L127" s="192"/>
      <c r="M127" s="195"/>
      <c r="N127" s="195"/>
      <c r="O127" s="192"/>
      <c r="P127" s="192"/>
      <c r="Q127" s="33"/>
    </row>
    <row r="128" spans="1:17" ht="12.75">
      <c r="A128" s="272">
        <v>45422</v>
      </c>
      <c r="B128" s="33" t="s">
        <v>2096</v>
      </c>
      <c r="C128" s="33"/>
      <c r="D128" s="33"/>
      <c r="E128" s="33"/>
      <c r="F128" s="33"/>
      <c r="G128" s="33"/>
      <c r="H128" s="164" t="s">
        <v>17</v>
      </c>
      <c r="I128" s="33"/>
      <c r="J128" s="192"/>
      <c r="K128" s="227"/>
      <c r="L128" s="192"/>
      <c r="M128" s="192"/>
      <c r="N128" s="192"/>
      <c r="O128" s="192"/>
      <c r="P128" s="191"/>
      <c r="Q128" s="33"/>
    </row>
    <row r="129" spans="1:17" ht="12.75">
      <c r="A129" s="273"/>
      <c r="B129" s="33" t="s">
        <v>2096</v>
      </c>
      <c r="C129" s="33"/>
      <c r="D129" s="33"/>
      <c r="E129" s="33"/>
      <c r="F129" s="33"/>
      <c r="G129" s="33"/>
      <c r="H129" s="156" t="s">
        <v>22</v>
      </c>
      <c r="I129" s="33"/>
      <c r="J129" s="192"/>
      <c r="K129" s="228"/>
      <c r="L129" s="192"/>
      <c r="M129" s="192"/>
      <c r="N129" s="192"/>
      <c r="O129" s="192"/>
      <c r="P129" s="191"/>
      <c r="Q129" s="33"/>
    </row>
    <row r="130" spans="1:17" ht="12.75">
      <c r="A130" s="273"/>
      <c r="B130" s="33" t="s">
        <v>2096</v>
      </c>
      <c r="C130" s="33"/>
      <c r="D130" s="33"/>
      <c r="E130" s="33"/>
      <c r="F130" s="33"/>
      <c r="G130" s="33"/>
      <c r="H130" s="156" t="s">
        <v>24</v>
      </c>
      <c r="I130" s="33"/>
      <c r="J130" s="192"/>
      <c r="K130" s="228"/>
      <c r="L130" s="192"/>
      <c r="M130" s="192"/>
      <c r="N130" s="192"/>
      <c r="O130" s="192"/>
      <c r="P130" s="191"/>
      <c r="Q130" s="33"/>
    </row>
    <row r="131" spans="1:17" ht="12.75">
      <c r="A131" s="273"/>
      <c r="B131" s="33" t="s">
        <v>1774</v>
      </c>
      <c r="C131" s="33"/>
      <c r="D131" s="33"/>
      <c r="E131" s="33"/>
      <c r="F131" s="33"/>
      <c r="G131" s="33"/>
      <c r="H131" s="156" t="s">
        <v>25</v>
      </c>
      <c r="I131" s="33"/>
      <c r="J131" s="192"/>
      <c r="K131" s="228"/>
      <c r="L131" s="192"/>
      <c r="M131" s="192"/>
      <c r="N131" s="192"/>
      <c r="O131" s="192"/>
      <c r="P131" s="192"/>
      <c r="Q131" s="191"/>
    </row>
    <row r="132" spans="1:17" ht="12.75">
      <c r="A132" s="273"/>
      <c r="B132" s="33" t="s">
        <v>1774</v>
      </c>
      <c r="C132" s="33"/>
      <c r="D132" s="33"/>
      <c r="E132" s="33"/>
      <c r="F132" s="33"/>
      <c r="G132" s="33"/>
      <c r="H132" s="156" t="s">
        <v>26</v>
      </c>
      <c r="I132" s="33"/>
      <c r="J132" s="192"/>
      <c r="K132" s="207"/>
      <c r="L132" s="192"/>
      <c r="M132" s="191"/>
      <c r="N132" s="192"/>
      <c r="O132" s="191"/>
      <c r="P132" s="192"/>
      <c r="Q132" s="191"/>
    </row>
    <row r="133" spans="1:17" ht="12.75">
      <c r="A133" s="273"/>
      <c r="B133" s="33" t="s">
        <v>1774</v>
      </c>
      <c r="C133" s="33"/>
      <c r="D133" s="33"/>
      <c r="E133" s="33"/>
      <c r="F133" s="33"/>
      <c r="G133" s="33"/>
      <c r="H133" s="156" t="s">
        <v>27</v>
      </c>
      <c r="I133" s="33"/>
      <c r="J133" s="192"/>
      <c r="K133" s="208"/>
      <c r="L133" s="192"/>
      <c r="M133" s="191"/>
      <c r="N133" s="192"/>
      <c r="O133" s="191"/>
      <c r="P133" s="192"/>
      <c r="Q133" s="191"/>
    </row>
    <row r="134" spans="1:17" ht="12.75">
      <c r="A134" s="273"/>
      <c r="B134" s="33" t="s">
        <v>1774</v>
      </c>
      <c r="C134" s="33"/>
      <c r="D134" s="33"/>
      <c r="E134" s="33"/>
      <c r="F134" s="33"/>
      <c r="G134" s="33"/>
      <c r="H134" s="156" t="s">
        <v>28</v>
      </c>
      <c r="I134" s="33"/>
      <c r="J134" s="192"/>
      <c r="K134" s="208"/>
      <c r="L134" s="192"/>
      <c r="M134" s="191"/>
      <c r="N134" s="192"/>
      <c r="O134" s="191"/>
      <c r="P134" s="192"/>
      <c r="Q134" s="191"/>
    </row>
    <row r="135" spans="1:17" ht="12.75">
      <c r="A135" s="273"/>
      <c r="B135" s="33" t="s">
        <v>1774</v>
      </c>
      <c r="C135" s="33"/>
      <c r="D135" s="33"/>
      <c r="E135" s="33"/>
      <c r="F135" s="33"/>
      <c r="G135" s="33"/>
      <c r="H135" s="156" t="s">
        <v>29</v>
      </c>
      <c r="I135" s="33"/>
      <c r="J135" s="192"/>
      <c r="K135" s="208"/>
      <c r="L135" s="192"/>
      <c r="M135" s="191"/>
      <c r="N135" s="192"/>
      <c r="O135" s="191"/>
      <c r="P135" s="192"/>
      <c r="Q135" s="191"/>
    </row>
    <row r="136" spans="1:17" ht="12.75">
      <c r="A136" s="273"/>
      <c r="B136" s="33" t="s">
        <v>522</v>
      </c>
      <c r="C136" s="33"/>
      <c r="D136" s="33"/>
      <c r="E136" s="33"/>
      <c r="F136" s="33"/>
      <c r="G136" s="76"/>
      <c r="H136" s="156" t="s">
        <v>30</v>
      </c>
      <c r="I136" s="33"/>
      <c r="J136" s="192"/>
      <c r="K136" s="228"/>
      <c r="L136" s="192"/>
      <c r="M136" s="191"/>
      <c r="N136" s="192"/>
      <c r="O136" s="191"/>
      <c r="P136" s="192"/>
      <c r="Q136" s="33"/>
    </row>
    <row r="137" spans="1:17" ht="12.75">
      <c r="A137" s="273"/>
      <c r="B137" s="33" t="s">
        <v>522</v>
      </c>
      <c r="C137" s="33"/>
      <c r="D137" s="33"/>
      <c r="E137" s="33"/>
      <c r="F137" s="33"/>
      <c r="G137" s="33"/>
      <c r="H137" s="167" t="s">
        <v>34</v>
      </c>
      <c r="I137" s="33"/>
      <c r="J137" s="192"/>
      <c r="K137" s="228"/>
      <c r="L137" s="192"/>
      <c r="M137" s="191"/>
      <c r="N137" s="192"/>
      <c r="O137" s="191"/>
      <c r="P137" s="192"/>
      <c r="Q137" s="33"/>
    </row>
    <row r="138" spans="1:17" ht="12.75">
      <c r="A138" s="273"/>
      <c r="B138" s="33" t="s">
        <v>522</v>
      </c>
      <c r="C138" s="33"/>
      <c r="D138" s="33"/>
      <c r="E138" s="33"/>
      <c r="F138" s="33"/>
      <c r="G138" s="33"/>
      <c r="H138" s="167" t="s">
        <v>35</v>
      </c>
      <c r="I138" s="33"/>
      <c r="J138" s="192"/>
      <c r="K138" s="228"/>
      <c r="L138" s="192"/>
      <c r="M138" s="191"/>
      <c r="N138" s="192"/>
      <c r="O138" s="191"/>
      <c r="P138" s="192"/>
      <c r="Q138" s="33"/>
    </row>
    <row r="139" spans="1:17" ht="14.25">
      <c r="A139" s="273"/>
      <c r="B139" s="33" t="s">
        <v>522</v>
      </c>
      <c r="C139" s="33"/>
      <c r="D139" s="33"/>
      <c r="E139" s="157"/>
      <c r="F139" s="33"/>
      <c r="G139" s="33"/>
      <c r="H139" s="167" t="s">
        <v>36</v>
      </c>
      <c r="I139" s="33"/>
      <c r="J139" s="192"/>
      <c r="K139" s="228"/>
      <c r="L139" s="192"/>
      <c r="M139" s="191"/>
      <c r="N139" s="192"/>
      <c r="O139" s="191"/>
      <c r="P139" s="192"/>
      <c r="Q139" s="33"/>
    </row>
    <row r="140" spans="1:17" ht="12.75">
      <c r="A140" s="273"/>
      <c r="B140" s="33" t="s">
        <v>2120</v>
      </c>
      <c r="C140" s="33"/>
      <c r="D140" s="33"/>
      <c r="E140" s="33"/>
      <c r="F140" s="33"/>
      <c r="G140" s="33"/>
      <c r="H140" s="167" t="s">
        <v>37</v>
      </c>
      <c r="I140" s="33"/>
      <c r="J140" s="192"/>
      <c r="K140" s="228"/>
      <c r="L140" s="192"/>
      <c r="M140" s="191"/>
      <c r="N140" s="195"/>
      <c r="O140" s="195"/>
      <c r="P140" s="192"/>
      <c r="Q140" s="33"/>
    </row>
    <row r="141" spans="1:17" ht="12.75">
      <c r="A141" s="274"/>
      <c r="B141" s="33" t="s">
        <v>2120</v>
      </c>
      <c r="C141" s="33"/>
      <c r="D141" s="33"/>
      <c r="E141" s="33"/>
      <c r="F141" s="33"/>
      <c r="G141" s="33"/>
      <c r="H141" s="156" t="s">
        <v>38</v>
      </c>
      <c r="I141" s="33"/>
      <c r="J141" s="192"/>
      <c r="K141" s="228"/>
      <c r="L141" s="192"/>
      <c r="M141" s="191"/>
      <c r="N141" s="195"/>
      <c r="O141" s="195"/>
      <c r="P141" s="192"/>
      <c r="Q141" s="33"/>
    </row>
    <row r="142" spans="1:17" ht="12.75">
      <c r="A142" s="272">
        <v>45423</v>
      </c>
      <c r="B142" s="33" t="s">
        <v>2096</v>
      </c>
      <c r="C142" s="33"/>
      <c r="D142" s="33"/>
      <c r="E142" s="33"/>
      <c r="F142" s="33"/>
      <c r="G142" s="33"/>
      <c r="H142" s="164" t="s">
        <v>17</v>
      </c>
      <c r="I142" s="33"/>
      <c r="J142" s="192"/>
      <c r="K142" s="227"/>
      <c r="L142" s="192"/>
      <c r="M142" s="192"/>
      <c r="N142" s="192"/>
      <c r="O142" s="192"/>
      <c r="P142" s="191"/>
      <c r="Q142" s="192"/>
    </row>
    <row r="143" spans="1:17" ht="12.75">
      <c r="A143" s="273"/>
      <c r="B143" s="33" t="s">
        <v>2096</v>
      </c>
      <c r="C143" s="33"/>
      <c r="D143" s="33"/>
      <c r="E143" s="33"/>
      <c r="F143" s="33"/>
      <c r="G143" s="33"/>
      <c r="H143" s="156" t="s">
        <v>22</v>
      </c>
      <c r="I143" s="33"/>
      <c r="J143" s="192"/>
      <c r="K143" s="228"/>
      <c r="L143" s="192"/>
      <c r="M143" s="192"/>
      <c r="N143" s="192"/>
      <c r="O143" s="192"/>
      <c r="P143" s="191"/>
      <c r="Q143" s="192"/>
    </row>
    <row r="144" spans="1:17" ht="12.75">
      <c r="A144" s="273"/>
      <c r="B144" s="33" t="s">
        <v>2096</v>
      </c>
      <c r="C144" s="33"/>
      <c r="D144" s="33"/>
      <c r="E144" s="33"/>
      <c r="F144" s="33"/>
      <c r="G144" s="33"/>
      <c r="H144" s="156" t="s">
        <v>24</v>
      </c>
      <c r="I144" s="33"/>
      <c r="J144" s="192"/>
      <c r="K144" s="228"/>
      <c r="L144" s="192"/>
      <c r="M144" s="192"/>
      <c r="N144" s="192"/>
      <c r="O144" s="192"/>
      <c r="P144" s="191"/>
      <c r="Q144" s="192"/>
    </row>
    <row r="145" spans="1:17" ht="12.75">
      <c r="A145" s="273"/>
      <c r="B145" s="33" t="s">
        <v>2120</v>
      </c>
      <c r="C145" s="33"/>
      <c r="D145" s="33"/>
      <c r="E145" s="33"/>
      <c r="F145" s="33"/>
      <c r="G145" s="33"/>
      <c r="H145" s="156" t="s">
        <v>25</v>
      </c>
      <c r="I145" s="33"/>
      <c r="J145" s="192"/>
      <c r="K145" s="228"/>
      <c r="L145" s="192"/>
      <c r="M145" s="192"/>
      <c r="N145" s="192"/>
      <c r="O145" s="192"/>
      <c r="P145" s="191"/>
      <c r="Q145" s="192"/>
    </row>
    <row r="146" spans="1:17" ht="12.75">
      <c r="A146" s="273"/>
      <c r="B146" s="33" t="s">
        <v>2120</v>
      </c>
      <c r="C146" s="33"/>
      <c r="D146" s="33"/>
      <c r="E146" s="33"/>
      <c r="F146" s="33"/>
      <c r="G146" s="33"/>
      <c r="H146" s="156" t="s">
        <v>26</v>
      </c>
      <c r="I146" s="33"/>
      <c r="J146" s="192"/>
      <c r="K146" s="207"/>
      <c r="L146" s="192"/>
      <c r="M146" s="195"/>
      <c r="N146" s="192"/>
      <c r="O146" s="192"/>
      <c r="P146" s="191"/>
      <c r="Q146" s="192"/>
    </row>
    <row r="147" spans="1:17" ht="12.75">
      <c r="A147" s="273"/>
      <c r="B147" s="33" t="s">
        <v>2120</v>
      </c>
      <c r="C147" s="33"/>
      <c r="D147" s="33"/>
      <c r="E147" s="33"/>
      <c r="F147" s="33"/>
      <c r="G147" s="33"/>
      <c r="H147" s="156" t="s">
        <v>27</v>
      </c>
      <c r="I147" s="33"/>
      <c r="J147" s="192"/>
      <c r="K147" s="208"/>
      <c r="L147" s="192"/>
      <c r="M147" s="195"/>
      <c r="N147" s="192"/>
      <c r="O147" s="192"/>
      <c r="P147" s="191"/>
      <c r="Q147" s="192"/>
    </row>
    <row r="148" spans="1:17" ht="12.75">
      <c r="A148" s="273"/>
      <c r="B148" s="33" t="s">
        <v>2120</v>
      </c>
      <c r="C148" s="33"/>
      <c r="D148" s="33"/>
      <c r="E148" s="33"/>
      <c r="F148" s="33"/>
      <c r="G148" s="33"/>
      <c r="H148" s="156" t="s">
        <v>28</v>
      </c>
      <c r="I148" s="33"/>
      <c r="J148" s="192"/>
      <c r="K148" s="208"/>
      <c r="L148" s="192"/>
      <c r="M148" s="195"/>
      <c r="N148" s="192"/>
      <c r="O148" s="192"/>
      <c r="P148" s="192"/>
      <c r="Q148" s="192"/>
    </row>
    <row r="149" spans="1:17" ht="12.75">
      <c r="A149" s="273"/>
      <c r="B149" s="33" t="s">
        <v>2120</v>
      </c>
      <c r="C149" s="33"/>
      <c r="D149" s="33"/>
      <c r="E149" s="33"/>
      <c r="F149" s="33"/>
      <c r="G149" s="33"/>
      <c r="H149" s="156" t="s">
        <v>29</v>
      </c>
      <c r="I149" s="33"/>
      <c r="J149" s="192"/>
      <c r="K149" s="208"/>
      <c r="L149" s="192"/>
      <c r="M149" s="195"/>
      <c r="N149" s="192"/>
      <c r="O149" s="192"/>
      <c r="P149" s="192"/>
      <c r="Q149" s="192"/>
    </row>
    <row r="150" spans="1:17" ht="12.75">
      <c r="A150" s="273"/>
      <c r="B150" s="33" t="s">
        <v>2120</v>
      </c>
      <c r="C150" s="33"/>
      <c r="D150" s="33"/>
      <c r="E150" s="33"/>
      <c r="F150" s="33"/>
      <c r="G150" s="33"/>
      <c r="H150" s="156" t="s">
        <v>30</v>
      </c>
      <c r="I150" s="33"/>
      <c r="J150" s="192"/>
      <c r="K150" s="228"/>
      <c r="L150" s="192"/>
      <c r="M150" s="195"/>
      <c r="N150" s="192"/>
      <c r="O150" s="192"/>
      <c r="P150" s="192"/>
      <c r="Q150" s="192"/>
    </row>
    <row r="151" spans="1:17" ht="12.75">
      <c r="A151" s="273"/>
      <c r="B151" s="33" t="s">
        <v>522</v>
      </c>
      <c r="C151" s="33"/>
      <c r="D151" s="33"/>
      <c r="E151" s="33"/>
      <c r="F151" s="33"/>
      <c r="G151" s="33"/>
      <c r="H151" s="167" t="s">
        <v>34</v>
      </c>
      <c r="I151" s="33"/>
      <c r="J151" s="192"/>
      <c r="K151" s="228"/>
      <c r="L151" s="192"/>
      <c r="M151" s="195"/>
      <c r="N151" s="192"/>
      <c r="O151" s="195"/>
      <c r="P151" s="192"/>
      <c r="Q151" s="192"/>
    </row>
    <row r="152" spans="1:17" ht="14.25">
      <c r="A152" s="273"/>
      <c r="B152" s="157" t="s">
        <v>522</v>
      </c>
      <c r="C152" s="33"/>
      <c r="D152" s="33"/>
      <c r="E152" s="33"/>
      <c r="F152" s="33"/>
      <c r="G152" s="33"/>
      <c r="H152" s="167" t="s">
        <v>35</v>
      </c>
      <c r="I152" s="33"/>
      <c r="J152" s="192"/>
      <c r="K152" s="228"/>
      <c r="L152" s="192"/>
      <c r="M152" s="195"/>
      <c r="N152" s="192"/>
      <c r="O152" s="195"/>
      <c r="P152" s="192"/>
      <c r="Q152" s="192"/>
    </row>
    <row r="153" spans="1:17" ht="12.75">
      <c r="A153" s="273"/>
      <c r="B153" s="33" t="s">
        <v>522</v>
      </c>
      <c r="C153" s="33"/>
      <c r="D153" s="33"/>
      <c r="E153" s="33"/>
      <c r="F153" s="33"/>
      <c r="G153" s="33"/>
      <c r="H153" s="167" t="s">
        <v>36</v>
      </c>
      <c r="I153" s="33"/>
      <c r="J153" s="192"/>
      <c r="K153" s="228"/>
      <c r="L153" s="192"/>
      <c r="M153" s="195"/>
      <c r="N153" s="195"/>
      <c r="O153" s="195"/>
      <c r="P153" s="192"/>
      <c r="Q153" s="192"/>
    </row>
    <row r="154" spans="1:17" ht="12.75">
      <c r="A154" s="273"/>
      <c r="B154" s="33" t="s">
        <v>78</v>
      </c>
      <c r="C154" s="33"/>
      <c r="D154" s="33"/>
      <c r="E154" s="33"/>
      <c r="F154" s="33"/>
      <c r="G154" s="33"/>
      <c r="H154" s="167" t="s">
        <v>37</v>
      </c>
      <c r="I154" s="33"/>
      <c r="J154" s="192"/>
      <c r="K154" s="228"/>
      <c r="L154" s="192"/>
      <c r="M154" s="195"/>
      <c r="N154" s="191"/>
      <c r="O154" s="195"/>
      <c r="P154" s="192"/>
      <c r="Q154" s="192"/>
    </row>
    <row r="155" spans="1:17" ht="12.75">
      <c r="A155" s="274"/>
      <c r="B155" s="33" t="s">
        <v>78</v>
      </c>
      <c r="C155" s="33"/>
      <c r="D155" s="33"/>
      <c r="E155" s="33"/>
      <c r="F155" s="33"/>
      <c r="G155" s="33"/>
      <c r="H155" s="156" t="s">
        <v>38</v>
      </c>
      <c r="I155" s="33"/>
      <c r="J155" s="192"/>
      <c r="K155" s="228"/>
      <c r="L155" s="192"/>
      <c r="M155" s="195"/>
      <c r="N155" s="191"/>
      <c r="O155" s="195"/>
      <c r="P155" s="192"/>
      <c r="Q155" s="192"/>
    </row>
    <row r="156" spans="1:17" ht="14.25">
      <c r="A156" s="272">
        <v>45424</v>
      </c>
      <c r="B156" s="157" t="s">
        <v>2096</v>
      </c>
      <c r="C156" s="33"/>
      <c r="D156" s="33"/>
      <c r="E156" s="33"/>
      <c r="F156" s="33"/>
      <c r="G156" s="33"/>
      <c r="H156" s="164" t="s">
        <v>17</v>
      </c>
      <c r="I156" s="33"/>
      <c r="J156" s="192"/>
      <c r="K156" s="227"/>
      <c r="L156" s="192"/>
      <c r="M156" s="192"/>
      <c r="N156" s="192"/>
      <c r="O156" s="192"/>
      <c r="P156" s="191"/>
      <c r="Q156" s="192"/>
    </row>
    <row r="157" spans="1:17" ht="14.25">
      <c r="A157" s="273"/>
      <c r="B157" s="157" t="s">
        <v>2096</v>
      </c>
      <c r="C157" s="33"/>
      <c r="D157" s="33"/>
      <c r="E157" s="33"/>
      <c r="F157" s="33"/>
      <c r="G157" s="33"/>
      <c r="H157" s="156" t="s">
        <v>22</v>
      </c>
      <c r="I157" s="33"/>
      <c r="J157" s="192"/>
      <c r="K157" s="228"/>
      <c r="L157" s="192"/>
      <c r="M157" s="192"/>
      <c r="N157" s="192"/>
      <c r="O157" s="192"/>
      <c r="P157" s="191"/>
      <c r="Q157" s="192"/>
    </row>
    <row r="158" spans="1:17" ht="14.25">
      <c r="A158" s="273"/>
      <c r="B158" s="157" t="s">
        <v>2096</v>
      </c>
      <c r="C158" s="33"/>
      <c r="D158" s="33"/>
      <c r="E158" s="33"/>
      <c r="F158" s="33"/>
      <c r="G158" s="33"/>
      <c r="H158" s="156" t="s">
        <v>24</v>
      </c>
      <c r="I158" s="33"/>
      <c r="J158" s="192"/>
      <c r="K158" s="228"/>
      <c r="L158" s="192"/>
      <c r="M158" s="192"/>
      <c r="N158" s="192"/>
      <c r="O158" s="192"/>
      <c r="P158" s="191"/>
      <c r="Q158" s="192"/>
    </row>
    <row r="159" spans="1:17" ht="14.25">
      <c r="A159" s="273"/>
      <c r="B159" s="157" t="s">
        <v>2120</v>
      </c>
      <c r="C159" s="33"/>
      <c r="D159" s="33"/>
      <c r="E159" s="33"/>
      <c r="F159" s="33"/>
      <c r="G159" s="33"/>
      <c r="H159" s="156" t="s">
        <v>25</v>
      </c>
      <c r="I159" s="33"/>
      <c r="J159" s="192"/>
      <c r="K159" s="228"/>
      <c r="L159" s="192"/>
      <c r="M159" s="195"/>
      <c r="N159" s="192"/>
      <c r="O159" s="192"/>
      <c r="P159" s="192"/>
      <c r="Q159" s="192"/>
    </row>
    <row r="160" spans="1:17" ht="14.25">
      <c r="A160" s="273"/>
      <c r="B160" s="33" t="s">
        <v>2120</v>
      </c>
      <c r="C160" s="33"/>
      <c r="D160" s="33"/>
      <c r="E160" s="33"/>
      <c r="F160" s="157"/>
      <c r="G160" s="33"/>
      <c r="H160" s="156" t="s">
        <v>26</v>
      </c>
      <c r="I160" s="33"/>
      <c r="J160" s="192"/>
      <c r="K160" s="228"/>
      <c r="L160" s="192"/>
      <c r="M160" s="195"/>
      <c r="N160" s="192"/>
      <c r="O160" s="192"/>
      <c r="P160" s="192"/>
      <c r="Q160" s="192"/>
    </row>
    <row r="161" spans="1:17" ht="12.75">
      <c r="A161" s="273"/>
      <c r="B161" s="33" t="s">
        <v>2120</v>
      </c>
      <c r="C161" s="33"/>
      <c r="D161" s="33"/>
      <c r="E161" s="33"/>
      <c r="F161" s="33"/>
      <c r="G161" s="33"/>
      <c r="H161" s="156" t="s">
        <v>27</v>
      </c>
      <c r="I161" s="33"/>
      <c r="J161" s="192"/>
      <c r="K161" s="228"/>
      <c r="L161" s="192"/>
      <c r="M161" s="195"/>
      <c r="N161" s="192"/>
      <c r="O161" s="192"/>
      <c r="P161" s="192"/>
      <c r="Q161" s="192"/>
    </row>
    <row r="162" spans="1:17" ht="12.75">
      <c r="A162" s="273"/>
      <c r="B162" s="33" t="s">
        <v>2120</v>
      </c>
      <c r="C162" s="33"/>
      <c r="D162" s="33"/>
      <c r="E162" s="33"/>
      <c r="F162" s="33"/>
      <c r="G162" s="33"/>
      <c r="H162" s="156" t="s">
        <v>28</v>
      </c>
      <c r="I162" s="33"/>
      <c r="J162" s="192"/>
      <c r="K162" s="228"/>
      <c r="L162" s="192"/>
      <c r="M162" s="195"/>
      <c r="N162" s="192"/>
      <c r="O162" s="192"/>
      <c r="P162" s="192"/>
      <c r="Q162" s="192"/>
    </row>
    <row r="163" spans="1:17" ht="12.75">
      <c r="A163" s="273"/>
      <c r="B163" s="33" t="s">
        <v>2120</v>
      </c>
      <c r="C163" s="33"/>
      <c r="D163" s="33"/>
      <c r="E163" s="33"/>
      <c r="F163" s="33"/>
      <c r="G163" s="33"/>
      <c r="H163" s="156" t="s">
        <v>29</v>
      </c>
      <c r="I163" s="33"/>
      <c r="J163" s="192"/>
      <c r="K163" s="228"/>
      <c r="L163" s="192"/>
      <c r="M163" s="195"/>
      <c r="N163" s="192"/>
      <c r="O163" s="195"/>
      <c r="P163" s="192"/>
      <c r="Q163" s="192"/>
    </row>
    <row r="164" spans="1:17" ht="12.75">
      <c r="A164" s="273"/>
      <c r="B164" s="33" t="s">
        <v>522</v>
      </c>
      <c r="C164" s="33"/>
      <c r="D164" s="33"/>
      <c r="E164" s="33"/>
      <c r="F164" s="33"/>
      <c r="G164" s="33"/>
      <c r="H164" s="156" t="s">
        <v>30</v>
      </c>
      <c r="I164" s="33"/>
      <c r="J164" s="192"/>
      <c r="K164" s="228"/>
      <c r="L164" s="192"/>
      <c r="M164" s="195"/>
      <c r="N164" s="192"/>
      <c r="O164" s="195"/>
      <c r="P164" s="192"/>
      <c r="Q164" s="192"/>
    </row>
    <row r="165" spans="1:17" ht="14.25">
      <c r="A165" s="273"/>
      <c r="B165" s="33" t="s">
        <v>522</v>
      </c>
      <c r="C165" s="33"/>
      <c r="D165" s="33"/>
      <c r="E165" s="157"/>
      <c r="F165" s="33"/>
      <c r="G165" s="33"/>
      <c r="H165" s="167" t="s">
        <v>34</v>
      </c>
      <c r="I165" s="33"/>
      <c r="J165" s="192"/>
      <c r="K165" s="228"/>
      <c r="L165" s="192"/>
      <c r="M165" s="195"/>
      <c r="N165" s="192"/>
      <c r="O165" s="195"/>
      <c r="P165" s="192"/>
      <c r="Q165" s="192"/>
    </row>
    <row r="166" spans="1:17" ht="12.75">
      <c r="A166" s="273"/>
      <c r="B166" s="33" t="s">
        <v>522</v>
      </c>
      <c r="C166" s="33"/>
      <c r="D166" s="33"/>
      <c r="E166" s="33"/>
      <c r="F166" s="33"/>
      <c r="G166" s="33"/>
      <c r="H166" s="167" t="s">
        <v>35</v>
      </c>
      <c r="I166" s="33"/>
      <c r="J166" s="192"/>
      <c r="K166" s="228"/>
      <c r="L166" s="192"/>
      <c r="M166" s="195"/>
      <c r="N166" s="192"/>
      <c r="O166" s="195"/>
      <c r="P166" s="192"/>
      <c r="Q166" s="192"/>
    </row>
    <row r="167" spans="1:17" ht="12.75">
      <c r="A167" s="273"/>
      <c r="B167" s="33" t="s">
        <v>522</v>
      </c>
      <c r="C167" s="33"/>
      <c r="D167" s="33"/>
      <c r="E167" s="33"/>
      <c r="F167" s="33"/>
      <c r="G167" s="33"/>
      <c r="H167" s="167" t="s">
        <v>36</v>
      </c>
      <c r="I167" s="33"/>
      <c r="J167" s="192"/>
      <c r="K167" s="228"/>
      <c r="L167" s="192"/>
      <c r="M167" s="195"/>
      <c r="N167" s="195"/>
      <c r="O167" s="195"/>
      <c r="P167" s="192"/>
      <c r="Q167" s="192"/>
    </row>
    <row r="168" spans="1:17" ht="12.75">
      <c r="A168" s="273"/>
      <c r="B168" s="33" t="s">
        <v>78</v>
      </c>
      <c r="C168" s="33"/>
      <c r="D168" s="33"/>
      <c r="E168" s="33"/>
      <c r="F168" s="33"/>
      <c r="G168" s="33"/>
      <c r="H168" s="167" t="s">
        <v>37</v>
      </c>
      <c r="I168" s="33"/>
      <c r="J168" s="192"/>
      <c r="K168" s="228"/>
      <c r="L168" s="192"/>
      <c r="M168" s="195"/>
      <c r="N168" s="191"/>
      <c r="O168" s="192"/>
      <c r="P168" s="192"/>
      <c r="Q168" s="192"/>
    </row>
    <row r="169" spans="1:17" ht="12.75">
      <c r="A169" s="274"/>
      <c r="B169" s="33" t="s">
        <v>78</v>
      </c>
      <c r="C169" s="33"/>
      <c r="D169" s="33"/>
      <c r="E169" s="33"/>
      <c r="F169" s="33"/>
      <c r="G169" s="33"/>
      <c r="H169" s="167" t="s">
        <v>38</v>
      </c>
      <c r="I169" s="33"/>
      <c r="J169" s="192"/>
      <c r="K169" s="228"/>
      <c r="L169" s="192"/>
      <c r="M169" s="195"/>
      <c r="N169" s="191"/>
      <c r="O169" s="192"/>
      <c r="P169" s="192"/>
      <c r="Q169" s="192"/>
    </row>
    <row r="170" spans="1:17" ht="14.25">
      <c r="A170" s="272">
        <v>45425</v>
      </c>
      <c r="B170" s="157"/>
      <c r="C170" s="33"/>
      <c r="D170" s="33"/>
      <c r="E170" s="33"/>
      <c r="F170" s="33"/>
      <c r="G170" s="33"/>
      <c r="H170" s="164" t="s">
        <v>17</v>
      </c>
      <c r="I170" s="192"/>
      <c r="J170" s="192"/>
      <c r="K170" s="227"/>
      <c r="L170" s="33"/>
      <c r="M170" s="192"/>
      <c r="N170" s="192"/>
      <c r="O170" s="192"/>
      <c r="P170" s="192"/>
      <c r="Q170" s="192"/>
    </row>
    <row r="171" spans="1:17" ht="14.25">
      <c r="A171" s="273"/>
      <c r="B171" s="157"/>
      <c r="C171" s="157"/>
      <c r="D171" s="157"/>
      <c r="E171" s="157"/>
      <c r="F171" s="157"/>
      <c r="G171" s="157"/>
      <c r="H171" s="84" t="s">
        <v>22</v>
      </c>
      <c r="I171" s="192"/>
      <c r="J171" s="192"/>
      <c r="K171" s="227"/>
      <c r="L171" s="33"/>
      <c r="M171" s="192"/>
      <c r="N171" s="192"/>
      <c r="O171" s="192"/>
      <c r="P171" s="192"/>
      <c r="Q171" s="192"/>
    </row>
    <row r="172" spans="1:17" ht="14.25">
      <c r="A172" s="273"/>
      <c r="B172" s="157"/>
      <c r="C172" s="157"/>
      <c r="D172" s="157"/>
      <c r="E172" s="157"/>
      <c r="F172" s="157"/>
      <c r="G172" s="157"/>
      <c r="H172" s="84" t="s">
        <v>24</v>
      </c>
      <c r="I172" s="192"/>
      <c r="J172" s="192"/>
      <c r="K172" s="227"/>
      <c r="L172" s="33"/>
      <c r="M172" s="192"/>
      <c r="N172" s="192"/>
      <c r="O172" s="192"/>
      <c r="P172" s="192"/>
      <c r="Q172" s="192"/>
    </row>
    <row r="173" spans="1:17" ht="14.25">
      <c r="A173" s="273"/>
      <c r="B173" s="157" t="s">
        <v>1774</v>
      </c>
      <c r="C173" s="157"/>
      <c r="D173" s="157"/>
      <c r="E173" s="215"/>
      <c r="F173" s="157"/>
      <c r="G173" s="157"/>
      <c r="H173" s="84" t="s">
        <v>25</v>
      </c>
      <c r="I173" s="192"/>
      <c r="J173" s="192"/>
      <c r="K173" s="227"/>
      <c r="L173" s="33"/>
      <c r="M173" s="192"/>
      <c r="N173" s="192"/>
      <c r="O173" s="192"/>
      <c r="P173" s="192"/>
      <c r="Q173" s="191"/>
    </row>
    <row r="174" spans="1:17" ht="14.25">
      <c r="A174" s="273"/>
      <c r="B174" s="157" t="s">
        <v>1774</v>
      </c>
      <c r="C174" s="157"/>
      <c r="D174" s="157"/>
      <c r="E174" s="157"/>
      <c r="F174" s="157"/>
      <c r="G174" s="157"/>
      <c r="H174" s="84" t="s">
        <v>26</v>
      </c>
      <c r="I174" s="192"/>
      <c r="J174" s="192"/>
      <c r="K174" s="227"/>
      <c r="L174" s="33"/>
      <c r="M174" s="192"/>
      <c r="N174" s="192"/>
      <c r="O174" s="192"/>
      <c r="P174" s="192"/>
      <c r="Q174" s="191"/>
    </row>
    <row r="175" spans="1:17" ht="12.75">
      <c r="A175" s="273"/>
      <c r="B175" s="33" t="s">
        <v>1774</v>
      </c>
      <c r="C175" s="33"/>
      <c r="D175" s="33"/>
      <c r="E175" s="33"/>
      <c r="F175" s="33"/>
      <c r="G175" s="33"/>
      <c r="H175" s="84" t="s">
        <v>27</v>
      </c>
      <c r="I175" s="192"/>
      <c r="J175" s="192"/>
      <c r="K175" s="227"/>
      <c r="L175" s="33"/>
      <c r="M175" s="191"/>
      <c r="N175" s="192"/>
      <c r="O175" s="192"/>
      <c r="P175" s="192"/>
      <c r="Q175" s="191"/>
    </row>
    <row r="176" spans="1:17" ht="12.75">
      <c r="A176" s="273"/>
      <c r="B176" s="33" t="s">
        <v>1774</v>
      </c>
      <c r="C176" s="33"/>
      <c r="D176" s="33"/>
      <c r="E176" s="33"/>
      <c r="F176" s="33"/>
      <c r="G176" s="33"/>
      <c r="H176" s="84" t="s">
        <v>28</v>
      </c>
      <c r="I176" s="192"/>
      <c r="J176" s="192"/>
      <c r="K176" s="207"/>
      <c r="L176" s="33"/>
      <c r="M176" s="191"/>
      <c r="N176" s="192"/>
      <c r="O176" s="192"/>
      <c r="P176" s="192"/>
      <c r="Q176" s="191"/>
    </row>
    <row r="177" spans="1:17" ht="12.75">
      <c r="A177" s="273"/>
      <c r="B177" s="33" t="s">
        <v>1774</v>
      </c>
      <c r="C177" s="33"/>
      <c r="D177" s="33"/>
      <c r="E177" s="33"/>
      <c r="F177" s="33"/>
      <c r="G177" s="33"/>
      <c r="H177" s="84" t="s">
        <v>29</v>
      </c>
      <c r="I177" s="192"/>
      <c r="J177" s="192"/>
      <c r="K177" s="207"/>
      <c r="L177" s="33"/>
      <c r="M177" s="191"/>
      <c r="N177" s="192"/>
      <c r="O177" s="192"/>
      <c r="P177" s="192"/>
      <c r="Q177" s="191"/>
    </row>
    <row r="178" spans="1:17" ht="12.75">
      <c r="A178" s="273"/>
      <c r="B178" s="33" t="s">
        <v>522</v>
      </c>
      <c r="C178" s="33"/>
      <c r="D178" s="33"/>
      <c r="E178" s="33"/>
      <c r="F178" s="33"/>
      <c r="G178" s="33"/>
      <c r="H178" s="84" t="s">
        <v>30</v>
      </c>
      <c r="I178" s="192"/>
      <c r="J178" s="192"/>
      <c r="K178" s="208"/>
      <c r="L178" s="33"/>
      <c r="M178" s="191"/>
      <c r="N178" s="192"/>
      <c r="O178" s="191"/>
      <c r="P178" s="192"/>
      <c r="Q178" s="192"/>
    </row>
    <row r="179" spans="1:17" ht="12.75">
      <c r="A179" s="273"/>
      <c r="B179" s="33" t="s">
        <v>522</v>
      </c>
      <c r="C179" s="33"/>
      <c r="D179" s="33"/>
      <c r="E179" s="33"/>
      <c r="F179" s="33"/>
      <c r="G179" s="33"/>
      <c r="H179" s="84" t="s">
        <v>34</v>
      </c>
      <c r="I179" s="192"/>
      <c r="J179" s="192"/>
      <c r="K179" s="208"/>
      <c r="L179" s="33"/>
      <c r="M179" s="191"/>
      <c r="N179" s="192"/>
      <c r="O179" s="191"/>
      <c r="P179" s="192"/>
      <c r="Q179" s="192"/>
    </row>
    <row r="180" spans="1:17" ht="12.75">
      <c r="A180" s="273"/>
      <c r="B180" s="33" t="s">
        <v>522</v>
      </c>
      <c r="C180" s="33"/>
      <c r="D180" s="33"/>
      <c r="E180" s="33"/>
      <c r="F180" s="33"/>
      <c r="G180" s="33"/>
      <c r="H180" s="84" t="s">
        <v>35</v>
      </c>
      <c r="I180" s="192"/>
      <c r="J180" s="192"/>
      <c r="K180" s="208"/>
      <c r="L180" s="33"/>
      <c r="M180" s="191"/>
      <c r="N180" s="192"/>
      <c r="O180" s="191"/>
      <c r="P180" s="192"/>
      <c r="Q180" s="192"/>
    </row>
    <row r="181" spans="1:17" ht="12.75">
      <c r="A181" s="273"/>
      <c r="B181" s="33" t="s">
        <v>522</v>
      </c>
      <c r="C181" s="33"/>
      <c r="D181" s="33"/>
      <c r="E181" s="33"/>
      <c r="F181" s="33"/>
      <c r="G181" s="33"/>
      <c r="H181" s="84" t="s">
        <v>36</v>
      </c>
      <c r="I181" s="192"/>
      <c r="J181" s="192"/>
      <c r="K181" s="227"/>
      <c r="L181" s="33"/>
      <c r="M181" s="191"/>
      <c r="N181" s="192"/>
      <c r="O181" s="191"/>
      <c r="P181" s="192"/>
      <c r="Q181" s="192"/>
    </row>
    <row r="182" spans="1:17" ht="14.25">
      <c r="A182" s="273"/>
      <c r="B182" s="33" t="s">
        <v>78</v>
      </c>
      <c r="C182" s="33"/>
      <c r="D182" s="33"/>
      <c r="E182" s="33"/>
      <c r="F182" s="33"/>
      <c r="G182" s="157"/>
      <c r="H182" s="84" t="s">
        <v>37</v>
      </c>
      <c r="I182" s="192"/>
      <c r="J182" s="192"/>
      <c r="K182" s="227"/>
      <c r="L182" s="33"/>
      <c r="M182" s="191"/>
      <c r="N182" s="191"/>
      <c r="O182" s="195"/>
      <c r="P182" s="192"/>
      <c r="Q182" s="192"/>
    </row>
    <row r="183" spans="1:17" ht="12.75">
      <c r="A183" s="274"/>
      <c r="B183" s="33" t="s">
        <v>78</v>
      </c>
      <c r="C183" s="33"/>
      <c r="D183" s="33"/>
      <c r="E183" s="33"/>
      <c r="F183" s="33"/>
      <c r="G183" s="33"/>
      <c r="H183" s="170" t="s">
        <v>38</v>
      </c>
      <c r="I183" s="192"/>
      <c r="J183" s="192"/>
      <c r="K183" s="227"/>
      <c r="L183" s="33"/>
      <c r="M183" s="191"/>
      <c r="N183" s="191"/>
      <c r="O183" s="195"/>
      <c r="P183" s="192"/>
      <c r="Q183" s="192"/>
    </row>
    <row r="184" spans="1:17" ht="14.25">
      <c r="A184" s="272">
        <v>45426</v>
      </c>
      <c r="B184" s="157" t="s">
        <v>2022</v>
      </c>
      <c r="C184" s="33"/>
      <c r="D184" s="33"/>
      <c r="E184" s="33"/>
      <c r="F184" s="33"/>
      <c r="G184" s="33"/>
      <c r="H184" s="171" t="s">
        <v>17</v>
      </c>
      <c r="I184" s="33"/>
      <c r="J184" s="192"/>
      <c r="K184" s="192"/>
      <c r="L184" s="33"/>
      <c r="M184" s="192"/>
      <c r="N184" s="192"/>
      <c r="O184" s="192"/>
      <c r="P184" s="192"/>
      <c r="Q184" s="192"/>
    </row>
    <row r="185" spans="1:17" ht="14.25">
      <c r="A185" s="273"/>
      <c r="B185" s="157" t="s">
        <v>2022</v>
      </c>
      <c r="C185" s="33"/>
      <c r="D185" s="33"/>
      <c r="E185" s="33"/>
      <c r="F185" s="33"/>
      <c r="G185" s="33"/>
      <c r="H185" s="172" t="s">
        <v>22</v>
      </c>
      <c r="I185" s="33"/>
      <c r="J185" s="192"/>
      <c r="K185" s="192"/>
      <c r="L185" s="33"/>
      <c r="M185" s="192"/>
      <c r="N185" s="192"/>
      <c r="O185" s="192"/>
      <c r="P185" s="192"/>
      <c r="Q185" s="192"/>
    </row>
    <row r="186" spans="1:17" ht="14.25">
      <c r="A186" s="273"/>
      <c r="B186" s="157" t="s">
        <v>2022</v>
      </c>
      <c r="C186" s="157"/>
      <c r="D186" s="157"/>
      <c r="E186" s="157"/>
      <c r="F186" s="157"/>
      <c r="G186" s="157"/>
      <c r="H186" s="172" t="s">
        <v>24</v>
      </c>
      <c r="I186" s="33"/>
      <c r="J186" s="192"/>
      <c r="K186" s="192"/>
      <c r="L186" s="33"/>
      <c r="M186" s="192"/>
      <c r="N186" s="192"/>
      <c r="O186" s="192"/>
      <c r="P186" s="192"/>
      <c r="Q186" s="192"/>
    </row>
    <row r="187" spans="1:17" ht="12.75">
      <c r="A187" s="273"/>
      <c r="B187" s="33" t="s">
        <v>1774</v>
      </c>
      <c r="C187" s="33"/>
      <c r="D187" s="33"/>
      <c r="E187" s="33"/>
      <c r="F187" s="33"/>
      <c r="G187" s="33"/>
      <c r="H187" s="172" t="s">
        <v>25</v>
      </c>
      <c r="I187" s="33"/>
      <c r="J187" s="192"/>
      <c r="K187" s="192"/>
      <c r="L187" s="33"/>
      <c r="M187" s="192"/>
      <c r="N187" s="192"/>
      <c r="O187" s="192"/>
      <c r="P187" s="192"/>
      <c r="Q187" s="191"/>
    </row>
    <row r="188" spans="1:17" ht="12.75">
      <c r="A188" s="273"/>
      <c r="B188" s="33" t="s">
        <v>1774</v>
      </c>
      <c r="C188" s="33"/>
      <c r="D188" s="33"/>
      <c r="E188" s="33"/>
      <c r="F188" s="33"/>
      <c r="G188" s="33"/>
      <c r="H188" s="172" t="s">
        <v>26</v>
      </c>
      <c r="I188" s="33"/>
      <c r="J188" s="192"/>
      <c r="K188" s="192"/>
      <c r="L188" s="33"/>
      <c r="M188" s="192"/>
      <c r="N188" s="192"/>
      <c r="O188" s="192"/>
      <c r="P188" s="192"/>
      <c r="Q188" s="191"/>
    </row>
    <row r="189" spans="1:17" ht="12.75">
      <c r="A189" s="273"/>
      <c r="B189" s="33" t="s">
        <v>1774</v>
      </c>
      <c r="C189" s="33"/>
      <c r="D189" s="33"/>
      <c r="E189" s="33"/>
      <c r="F189" s="33"/>
      <c r="G189" s="33"/>
      <c r="H189" s="172" t="s">
        <v>27</v>
      </c>
      <c r="I189" s="33"/>
      <c r="J189" s="192"/>
      <c r="K189" s="192"/>
      <c r="L189" s="33"/>
      <c r="M189" s="192"/>
      <c r="N189" s="192"/>
      <c r="O189" s="192"/>
      <c r="P189" s="192"/>
      <c r="Q189" s="191"/>
    </row>
    <row r="190" spans="1:17" ht="12.75">
      <c r="A190" s="273"/>
      <c r="B190" s="33" t="s">
        <v>1774</v>
      </c>
      <c r="C190" s="33"/>
      <c r="D190" s="33"/>
      <c r="E190" s="33"/>
      <c r="F190" s="33"/>
      <c r="G190" s="33"/>
      <c r="H190" s="172" t="s">
        <v>28</v>
      </c>
      <c r="I190" s="33"/>
      <c r="J190" s="192"/>
      <c r="K190" s="192"/>
      <c r="L190" s="33"/>
      <c r="M190" s="192"/>
      <c r="N190" s="192"/>
      <c r="O190" s="192"/>
      <c r="P190" s="192"/>
      <c r="Q190" s="191"/>
    </row>
    <row r="191" spans="1:17" ht="12.75">
      <c r="A191" s="273"/>
      <c r="B191" s="33" t="s">
        <v>1774</v>
      </c>
      <c r="C191" s="33"/>
      <c r="D191" s="33"/>
      <c r="E191" s="33"/>
      <c r="F191" s="33"/>
      <c r="G191" s="33"/>
      <c r="H191" s="172" t="s">
        <v>29</v>
      </c>
      <c r="I191" s="33"/>
      <c r="J191" s="192"/>
      <c r="K191" s="192"/>
      <c r="L191" s="33"/>
      <c r="M191" s="192"/>
      <c r="N191" s="192"/>
      <c r="O191" s="192"/>
      <c r="P191" s="192"/>
      <c r="Q191" s="191"/>
    </row>
    <row r="192" spans="1:17" ht="14.25">
      <c r="A192" s="273"/>
      <c r="B192" s="33" t="s">
        <v>78</v>
      </c>
      <c r="C192" s="33"/>
      <c r="D192" s="157"/>
      <c r="E192" s="33"/>
      <c r="F192" s="33"/>
      <c r="G192" s="109"/>
      <c r="H192" s="172" t="s">
        <v>30</v>
      </c>
      <c r="I192" s="33"/>
      <c r="J192" s="192"/>
      <c r="K192" s="192"/>
      <c r="L192" s="33"/>
      <c r="M192" s="192"/>
      <c r="N192" s="192"/>
      <c r="O192" s="191"/>
      <c r="P192" s="192"/>
      <c r="Q192" s="192"/>
    </row>
    <row r="193" spans="1:18" ht="12.75">
      <c r="A193" s="273"/>
      <c r="B193" s="33" t="s">
        <v>522</v>
      </c>
      <c r="C193" s="33"/>
      <c r="D193" s="33"/>
      <c r="E193" s="33"/>
      <c r="F193" s="33"/>
      <c r="G193" s="33"/>
      <c r="H193" s="172" t="s">
        <v>34</v>
      </c>
      <c r="I193" s="33"/>
      <c r="J193" s="192"/>
      <c r="K193" s="192"/>
      <c r="L193" s="33"/>
      <c r="M193" s="192"/>
      <c r="N193" s="192"/>
      <c r="O193" s="191"/>
      <c r="P193" s="192"/>
      <c r="Q193" s="192"/>
    </row>
    <row r="194" spans="1:18" ht="12.75">
      <c r="A194" s="273"/>
      <c r="B194" s="33" t="s">
        <v>522</v>
      </c>
      <c r="C194" s="33"/>
      <c r="D194" s="33"/>
      <c r="E194" s="33"/>
      <c r="F194" s="33"/>
      <c r="G194" s="33"/>
      <c r="H194" s="172" t="s">
        <v>35</v>
      </c>
      <c r="I194" s="33"/>
      <c r="J194" s="192"/>
      <c r="K194" s="192"/>
      <c r="L194" s="33"/>
      <c r="M194" s="192"/>
      <c r="N194" s="192"/>
      <c r="O194" s="191"/>
      <c r="P194" s="192"/>
      <c r="Q194" s="192"/>
    </row>
    <row r="195" spans="1:18" ht="12.75">
      <c r="A195" s="273"/>
      <c r="B195" s="33" t="s">
        <v>522</v>
      </c>
      <c r="C195" s="33" t="s">
        <v>41</v>
      </c>
      <c r="D195" s="33" t="s">
        <v>92</v>
      </c>
      <c r="E195" s="33" t="s">
        <v>2268</v>
      </c>
      <c r="F195" s="187" t="s">
        <v>2269</v>
      </c>
      <c r="G195" s="33" t="s">
        <v>2270</v>
      </c>
      <c r="H195" s="172" t="s">
        <v>36</v>
      </c>
      <c r="I195" s="33"/>
      <c r="J195" s="33"/>
      <c r="K195" s="33"/>
      <c r="L195" s="33"/>
      <c r="M195" s="33"/>
      <c r="N195" s="33"/>
      <c r="O195" s="33"/>
      <c r="P195" s="33"/>
      <c r="Q195" s="33"/>
    </row>
    <row r="196" spans="1:18" ht="12.75">
      <c r="A196" s="273"/>
      <c r="B196" s="33" t="s">
        <v>522</v>
      </c>
      <c r="C196" s="33"/>
      <c r="D196" s="33"/>
      <c r="E196" s="33"/>
      <c r="F196" s="33"/>
      <c r="H196" s="172" t="s">
        <v>37</v>
      </c>
      <c r="I196" s="33"/>
      <c r="J196" s="192"/>
      <c r="K196" s="192"/>
      <c r="L196" s="33"/>
      <c r="M196" s="192"/>
      <c r="N196" s="191"/>
      <c r="O196" s="195"/>
      <c r="P196" s="192"/>
      <c r="Q196" s="192"/>
    </row>
    <row r="197" spans="1:18" ht="12.75">
      <c r="A197" s="274"/>
      <c r="B197" s="33" t="s">
        <v>522</v>
      </c>
      <c r="C197" s="33"/>
      <c r="D197" s="33"/>
      <c r="E197" s="33"/>
      <c r="F197" s="33"/>
      <c r="G197" s="33"/>
      <c r="H197" s="174" t="s">
        <v>38</v>
      </c>
      <c r="I197" s="33"/>
      <c r="J197" s="192"/>
      <c r="K197" s="192"/>
      <c r="L197" s="33"/>
      <c r="M197" s="192"/>
      <c r="N197" s="191"/>
      <c r="O197" s="195"/>
      <c r="P197" s="192"/>
      <c r="Q197" s="192"/>
    </row>
    <row r="198" spans="1:18" ht="12.75">
      <c r="A198" s="272">
        <v>45427</v>
      </c>
      <c r="B198" s="33" t="s">
        <v>2022</v>
      </c>
      <c r="C198" s="33"/>
      <c r="D198" s="33"/>
      <c r="E198" s="33"/>
      <c r="F198" s="33"/>
      <c r="G198" s="33"/>
      <c r="H198" s="171" t="s">
        <v>17</v>
      </c>
      <c r="I198" s="192"/>
      <c r="J198" s="192"/>
      <c r="K198" s="192"/>
      <c r="L198" s="33"/>
      <c r="M198" s="192"/>
      <c r="N198" s="195"/>
      <c r="O198" s="192"/>
      <c r="P198" s="195"/>
      <c r="Q198" s="192"/>
    </row>
    <row r="199" spans="1:18" ht="12.75">
      <c r="A199" s="273"/>
      <c r="B199" s="33" t="s">
        <v>2022</v>
      </c>
      <c r="C199" s="33"/>
      <c r="D199" s="33"/>
      <c r="E199" s="33"/>
      <c r="F199" s="33"/>
      <c r="G199" s="33"/>
      <c r="H199" s="172" t="s">
        <v>22</v>
      </c>
      <c r="I199" s="192"/>
      <c r="J199" s="192"/>
      <c r="K199" s="192"/>
      <c r="L199" s="33"/>
      <c r="M199" s="192"/>
      <c r="N199" s="195"/>
      <c r="O199" s="192"/>
      <c r="P199" s="195"/>
      <c r="Q199" s="192"/>
    </row>
    <row r="200" spans="1:18" ht="12.75">
      <c r="A200" s="273"/>
      <c r="B200" s="33" t="s">
        <v>1774</v>
      </c>
      <c r="C200" s="33"/>
      <c r="D200" s="33"/>
      <c r="E200" s="33"/>
      <c r="F200" s="33"/>
      <c r="G200" s="33"/>
      <c r="H200" s="172" t="s">
        <v>24</v>
      </c>
      <c r="I200" s="192"/>
      <c r="J200" s="192"/>
      <c r="K200" s="192"/>
      <c r="L200" s="33"/>
      <c r="M200" s="192"/>
      <c r="N200" s="195"/>
      <c r="O200" s="192"/>
      <c r="P200" s="195"/>
      <c r="Q200" s="191"/>
    </row>
    <row r="201" spans="1:18" ht="12.75">
      <c r="A201" s="273"/>
      <c r="B201" s="33" t="s">
        <v>1774</v>
      </c>
      <c r="C201" s="33"/>
      <c r="D201" s="33"/>
      <c r="E201" s="33"/>
      <c r="F201" s="33"/>
      <c r="G201" s="33"/>
      <c r="H201" s="172" t="s">
        <v>25</v>
      </c>
      <c r="I201" s="192"/>
      <c r="J201" s="192"/>
      <c r="K201" s="192"/>
      <c r="L201" s="33"/>
      <c r="M201" s="192"/>
      <c r="N201" s="195"/>
      <c r="O201" s="192"/>
      <c r="P201" s="195"/>
      <c r="Q201" s="191"/>
    </row>
    <row r="202" spans="1:18" ht="12.75">
      <c r="A202" s="273"/>
      <c r="B202" s="33" t="s">
        <v>1774</v>
      </c>
      <c r="C202" s="33" t="s">
        <v>102</v>
      </c>
      <c r="D202" s="33" t="s">
        <v>19</v>
      </c>
      <c r="E202" s="33"/>
      <c r="F202" s="33" t="s">
        <v>2271</v>
      </c>
      <c r="G202" s="33" t="s">
        <v>2272</v>
      </c>
      <c r="H202" s="172" t="s">
        <v>26</v>
      </c>
      <c r="I202" s="33"/>
      <c r="J202" s="33"/>
      <c r="K202" s="33"/>
      <c r="L202" s="33"/>
      <c r="M202" s="33"/>
      <c r="N202" s="33"/>
      <c r="O202" s="33"/>
      <c r="P202" s="33"/>
      <c r="Q202" s="33"/>
    </row>
    <row r="203" spans="1:18" ht="12.75">
      <c r="A203" s="273"/>
      <c r="B203" s="33" t="s">
        <v>1774</v>
      </c>
      <c r="C203" s="33" t="s">
        <v>68</v>
      </c>
      <c r="D203" s="33" t="s">
        <v>19</v>
      </c>
      <c r="E203" s="33" t="s">
        <v>2273</v>
      </c>
      <c r="F203" s="175" t="s">
        <v>2274</v>
      </c>
      <c r="G203" s="33" t="s">
        <v>2275</v>
      </c>
      <c r="H203" s="172" t="s">
        <v>27</v>
      </c>
      <c r="I203" s="33"/>
      <c r="J203" s="33"/>
      <c r="K203" s="33"/>
      <c r="L203" s="33"/>
      <c r="M203" s="33"/>
      <c r="N203" s="33"/>
      <c r="O203" s="33"/>
      <c r="P203" s="33"/>
      <c r="Q203" s="33"/>
    </row>
    <row r="204" spans="1:18" ht="12.75">
      <c r="A204" s="273"/>
      <c r="B204" s="33" t="s">
        <v>78</v>
      </c>
      <c r="C204" s="33"/>
      <c r="D204" s="33"/>
      <c r="E204" s="33"/>
      <c r="F204" s="33"/>
      <c r="G204" s="33"/>
      <c r="H204" s="172" t="s">
        <v>28</v>
      </c>
      <c r="I204" s="192"/>
      <c r="J204" s="192"/>
      <c r="K204" s="192"/>
      <c r="L204" s="33"/>
      <c r="M204" s="192"/>
      <c r="N204" s="195"/>
      <c r="O204" s="192"/>
      <c r="P204" s="195"/>
      <c r="Q204" s="192"/>
    </row>
    <row r="205" spans="1:18" ht="12.75">
      <c r="A205" s="273"/>
      <c r="B205" s="33" t="s">
        <v>78</v>
      </c>
      <c r="C205" s="33"/>
      <c r="D205" s="33"/>
      <c r="E205" s="33"/>
      <c r="F205" s="33"/>
      <c r="G205" s="33"/>
      <c r="H205" s="172" t="s">
        <v>29</v>
      </c>
      <c r="I205" s="192"/>
      <c r="J205" s="192"/>
      <c r="K205" s="192"/>
      <c r="L205" s="33"/>
      <c r="M205" s="192"/>
      <c r="N205" s="195"/>
      <c r="O205" s="192"/>
      <c r="P205" s="195"/>
      <c r="Q205" s="192"/>
    </row>
    <row r="206" spans="1:18" ht="12.75">
      <c r="A206" s="273"/>
      <c r="B206" s="33" t="s">
        <v>522</v>
      </c>
      <c r="C206" s="33"/>
      <c r="D206" s="33"/>
      <c r="E206" s="33"/>
      <c r="F206" s="33"/>
      <c r="G206" s="33"/>
      <c r="H206" s="172" t="s">
        <v>30</v>
      </c>
      <c r="I206" s="192"/>
      <c r="J206" s="192"/>
      <c r="K206" s="192"/>
      <c r="L206" s="33"/>
      <c r="M206" s="192"/>
      <c r="N206" s="195"/>
      <c r="O206" s="191"/>
      <c r="P206" s="195"/>
      <c r="Q206" s="192"/>
      <c r="R206" s="33"/>
    </row>
    <row r="207" spans="1:18" ht="12.75">
      <c r="A207" s="273"/>
      <c r="B207" s="33" t="s">
        <v>522</v>
      </c>
      <c r="C207" s="33" t="s">
        <v>224</v>
      </c>
      <c r="D207" s="33" t="s">
        <v>19</v>
      </c>
      <c r="E207" s="33"/>
      <c r="F207" s="33" t="s">
        <v>2276</v>
      </c>
      <c r="G207" s="33" t="s">
        <v>2277</v>
      </c>
      <c r="H207" s="172" t="s">
        <v>34</v>
      </c>
      <c r="I207" s="33"/>
      <c r="J207" s="33"/>
      <c r="K207" s="33"/>
      <c r="L207" s="33"/>
      <c r="M207" s="33"/>
      <c r="N207" s="33"/>
      <c r="O207" s="33"/>
      <c r="P207" s="33"/>
      <c r="Q207" s="33"/>
      <c r="R207" s="33"/>
    </row>
    <row r="208" spans="1:18" ht="12.75">
      <c r="A208" s="273"/>
      <c r="B208" s="76" t="s">
        <v>522</v>
      </c>
      <c r="C208" s="76"/>
      <c r="D208" s="33"/>
      <c r="E208" s="33"/>
      <c r="F208" s="33"/>
      <c r="G208" s="76"/>
      <c r="H208" s="176" t="s">
        <v>35</v>
      </c>
      <c r="I208" s="197"/>
      <c r="J208" s="192"/>
      <c r="K208" s="192"/>
      <c r="L208" s="158"/>
      <c r="M208" s="205"/>
      <c r="N208" s="232"/>
      <c r="O208" s="205"/>
      <c r="P208" s="192"/>
      <c r="Q208" s="197"/>
      <c r="R208" s="281"/>
    </row>
    <row r="209" spans="1:27" ht="12.75">
      <c r="A209" s="273"/>
      <c r="B209" s="76" t="s">
        <v>522</v>
      </c>
      <c r="C209" s="76"/>
      <c r="D209" s="33"/>
      <c r="E209" s="33"/>
      <c r="F209" s="33"/>
      <c r="G209" s="76"/>
      <c r="H209" s="172" t="s">
        <v>36</v>
      </c>
      <c r="I209" s="206"/>
      <c r="J209" s="192"/>
      <c r="K209" s="192"/>
      <c r="L209" s="177"/>
      <c r="M209" s="198"/>
      <c r="N209" s="233"/>
      <c r="O209" s="198"/>
      <c r="P209" s="192"/>
      <c r="Q209" s="206"/>
      <c r="R209" s="274"/>
    </row>
    <row r="210" spans="1:27" ht="12.75">
      <c r="A210" s="273"/>
      <c r="B210" s="209" t="s">
        <v>78</v>
      </c>
      <c r="C210" s="209" t="s">
        <v>41</v>
      </c>
      <c r="D210" s="209" t="s">
        <v>92</v>
      </c>
      <c r="E210" s="234" t="s">
        <v>2278</v>
      </c>
      <c r="F210" s="213" t="s">
        <v>6</v>
      </c>
      <c r="G210" s="209" t="s">
        <v>2279</v>
      </c>
      <c r="H210" s="235" t="s">
        <v>37</v>
      </c>
      <c r="I210" s="209"/>
      <c r="J210" s="209"/>
      <c r="K210" s="209"/>
      <c r="L210" s="209"/>
      <c r="M210" s="209"/>
      <c r="N210" s="209"/>
      <c r="O210" s="209"/>
      <c r="P210" s="209"/>
      <c r="Q210" s="209"/>
      <c r="R210" s="209"/>
      <c r="S210" s="212"/>
      <c r="T210" s="212"/>
      <c r="U210" s="212"/>
      <c r="V210" s="212"/>
      <c r="W210" s="212"/>
      <c r="X210" s="212"/>
      <c r="Y210" s="212"/>
      <c r="Z210" s="212"/>
      <c r="AA210" s="212"/>
    </row>
    <row r="211" spans="1:27" ht="12.75">
      <c r="A211" s="274"/>
      <c r="B211" s="33" t="s">
        <v>78</v>
      </c>
      <c r="C211" s="33"/>
      <c r="D211" s="33"/>
      <c r="E211" s="33"/>
      <c r="F211" s="33"/>
      <c r="G211" s="33"/>
      <c r="H211" s="174" t="s">
        <v>38</v>
      </c>
      <c r="I211" s="192"/>
      <c r="J211" s="192"/>
      <c r="K211" s="192"/>
      <c r="L211" s="33"/>
      <c r="M211" s="191"/>
      <c r="N211" s="191"/>
      <c r="O211" s="191"/>
      <c r="P211" s="192"/>
      <c r="Q211" s="192"/>
      <c r="R211" s="33"/>
    </row>
    <row r="212" spans="1:27" ht="14.25">
      <c r="A212" s="272">
        <v>45428</v>
      </c>
      <c r="B212" s="157" t="s">
        <v>1774</v>
      </c>
      <c r="C212" s="33"/>
      <c r="D212" s="33"/>
      <c r="E212" s="33"/>
      <c r="F212" s="33"/>
      <c r="G212" s="33"/>
      <c r="H212" s="171" t="s">
        <v>17</v>
      </c>
      <c r="I212" s="192"/>
      <c r="J212" s="192"/>
      <c r="K212" s="192"/>
      <c r="L212" s="33"/>
      <c r="M212" s="192"/>
      <c r="N212" s="195"/>
      <c r="O212" s="192"/>
      <c r="P212" s="192"/>
      <c r="Q212" s="191"/>
      <c r="R212" s="33"/>
    </row>
    <row r="213" spans="1:27" ht="14.25">
      <c r="A213" s="273"/>
      <c r="B213" s="157" t="s">
        <v>1774</v>
      </c>
      <c r="C213" s="33"/>
      <c r="D213" s="33"/>
      <c r="E213" s="33"/>
      <c r="F213" s="33"/>
      <c r="G213" s="33"/>
      <c r="H213" s="172" t="s">
        <v>22</v>
      </c>
      <c r="I213" s="192"/>
      <c r="J213" s="192"/>
      <c r="K213" s="192"/>
      <c r="L213" s="33"/>
      <c r="M213" s="192"/>
      <c r="N213" s="195"/>
      <c r="O213" s="192"/>
      <c r="P213" s="192"/>
      <c r="Q213" s="191"/>
      <c r="R213" s="33"/>
    </row>
    <row r="214" spans="1:27" ht="12.75">
      <c r="A214" s="273"/>
      <c r="B214" s="33" t="s">
        <v>1774</v>
      </c>
      <c r="C214" s="33"/>
      <c r="D214" s="33"/>
      <c r="E214" s="33"/>
      <c r="F214" s="33"/>
      <c r="G214" s="33"/>
      <c r="H214" s="172" t="s">
        <v>24</v>
      </c>
      <c r="I214" s="192"/>
      <c r="J214" s="192"/>
      <c r="K214" s="192"/>
      <c r="L214" s="33"/>
      <c r="M214" s="192"/>
      <c r="N214" s="195"/>
      <c r="O214" s="192"/>
      <c r="P214" s="192"/>
      <c r="Q214" s="191"/>
      <c r="R214" s="33"/>
    </row>
    <row r="215" spans="1:27" ht="12.75">
      <c r="A215" s="273"/>
      <c r="B215" s="33" t="s">
        <v>1774</v>
      </c>
      <c r="C215" s="33"/>
      <c r="D215" s="33"/>
      <c r="E215" s="33"/>
      <c r="F215" s="33"/>
      <c r="G215" s="33"/>
      <c r="H215" s="172" t="s">
        <v>25</v>
      </c>
      <c r="I215" s="192"/>
      <c r="J215" s="192"/>
      <c r="K215" s="192"/>
      <c r="L215" s="33"/>
      <c r="M215" s="192"/>
      <c r="N215" s="195"/>
      <c r="O215" s="192"/>
      <c r="P215" s="192"/>
      <c r="Q215" s="191"/>
      <c r="R215" s="33"/>
    </row>
    <row r="216" spans="1:27" ht="12.75">
      <c r="A216" s="273"/>
      <c r="B216" s="33" t="s">
        <v>1774</v>
      </c>
      <c r="C216" s="33"/>
      <c r="D216" s="33"/>
      <c r="E216" s="33"/>
      <c r="F216" s="33"/>
      <c r="G216" s="33"/>
      <c r="H216" s="172" t="s">
        <v>26</v>
      </c>
      <c r="I216" s="192"/>
      <c r="J216" s="192"/>
      <c r="K216" s="192"/>
      <c r="L216" s="33"/>
      <c r="M216" s="192"/>
      <c r="N216" s="195"/>
      <c r="O216" s="192"/>
      <c r="P216" s="192"/>
      <c r="Q216" s="191"/>
      <c r="R216" s="33"/>
    </row>
    <row r="217" spans="1:27" ht="14.25">
      <c r="A217" s="273"/>
      <c r="B217" s="209" t="s">
        <v>78</v>
      </c>
      <c r="C217" s="209" t="s">
        <v>41</v>
      </c>
      <c r="D217" s="209" t="s">
        <v>19</v>
      </c>
      <c r="E217" s="236" t="s">
        <v>2280</v>
      </c>
      <c r="F217" s="213" t="s">
        <v>2233</v>
      </c>
      <c r="G217" s="209" t="s">
        <v>2281</v>
      </c>
      <c r="H217" s="235" t="s">
        <v>27</v>
      </c>
      <c r="I217" s="209"/>
      <c r="J217" s="209"/>
      <c r="K217" s="209"/>
      <c r="L217" s="209"/>
      <c r="M217" s="209"/>
      <c r="N217" s="209"/>
      <c r="O217" s="209"/>
      <c r="P217" s="209"/>
      <c r="Q217" s="209"/>
      <c r="R217" s="209"/>
      <c r="S217" s="212"/>
      <c r="T217" s="212"/>
      <c r="U217" s="212"/>
      <c r="V217" s="212"/>
      <c r="W217" s="212"/>
      <c r="X217" s="212"/>
      <c r="Y217" s="212"/>
      <c r="Z217" s="212"/>
      <c r="AA217" s="212"/>
    </row>
    <row r="218" spans="1:27" ht="12.75">
      <c r="A218" s="273"/>
      <c r="B218" s="33" t="s">
        <v>78</v>
      </c>
      <c r="C218" s="33"/>
      <c r="D218" s="33"/>
      <c r="E218" s="33"/>
      <c r="F218" s="33"/>
      <c r="G218" s="33"/>
      <c r="H218" s="172" t="s">
        <v>28</v>
      </c>
      <c r="I218" s="192"/>
      <c r="J218" s="192"/>
      <c r="K218" s="192"/>
      <c r="L218" s="33"/>
      <c r="M218" s="192"/>
      <c r="N218" s="195"/>
      <c r="O218" s="192"/>
      <c r="P218" s="192"/>
      <c r="Q218" s="192"/>
      <c r="R218" s="33"/>
    </row>
    <row r="219" spans="1:27" ht="12.75">
      <c r="A219" s="273"/>
      <c r="B219" s="33" t="s">
        <v>522</v>
      </c>
      <c r="C219" s="33"/>
      <c r="D219" s="33"/>
      <c r="E219" s="33"/>
      <c r="F219" s="33"/>
      <c r="G219" s="33"/>
      <c r="H219" s="172" t="s">
        <v>29</v>
      </c>
      <c r="I219" s="192"/>
      <c r="J219" s="192"/>
      <c r="K219" s="192"/>
      <c r="L219" s="33"/>
      <c r="M219" s="191"/>
      <c r="N219" s="195"/>
      <c r="O219" s="191"/>
      <c r="P219" s="192"/>
      <c r="Q219" s="192"/>
      <c r="R219" s="33"/>
    </row>
    <row r="220" spans="1:27" ht="12.75">
      <c r="A220" s="273"/>
      <c r="B220" s="33" t="s">
        <v>78</v>
      </c>
      <c r="C220" s="33"/>
      <c r="D220" s="33"/>
      <c r="E220" s="33"/>
      <c r="F220" s="33"/>
      <c r="G220" s="33"/>
      <c r="H220" s="172" t="s">
        <v>30</v>
      </c>
      <c r="I220" s="192"/>
      <c r="J220" s="192"/>
      <c r="K220" s="192"/>
      <c r="L220" s="33"/>
      <c r="M220" s="191"/>
      <c r="N220" s="195"/>
      <c r="O220" s="191"/>
      <c r="P220" s="192"/>
      <c r="Q220" s="192"/>
      <c r="R220" s="33"/>
    </row>
    <row r="221" spans="1:27" ht="12.75">
      <c r="A221" s="273"/>
      <c r="B221" s="209" t="s">
        <v>78</v>
      </c>
      <c r="C221" s="209" t="s">
        <v>224</v>
      </c>
      <c r="D221" s="209" t="s">
        <v>19</v>
      </c>
      <c r="E221" s="209" t="s">
        <v>2235</v>
      </c>
      <c r="F221" s="237" t="s">
        <v>2282</v>
      </c>
      <c r="G221" s="209" t="s">
        <v>2283</v>
      </c>
      <c r="H221" s="235" t="s">
        <v>34</v>
      </c>
      <c r="I221" s="209"/>
      <c r="J221" s="209"/>
      <c r="K221" s="209"/>
      <c r="L221" s="209"/>
      <c r="M221" s="209"/>
      <c r="N221" s="209"/>
      <c r="O221" s="209"/>
      <c r="P221" s="209"/>
      <c r="Q221" s="209"/>
      <c r="R221" s="209"/>
      <c r="S221" s="212"/>
      <c r="T221" s="212"/>
      <c r="U221" s="212"/>
      <c r="V221" s="212"/>
      <c r="W221" s="212"/>
      <c r="X221" s="212"/>
      <c r="Y221" s="212"/>
      <c r="Z221" s="212"/>
      <c r="AA221" s="212"/>
    </row>
    <row r="222" spans="1:27" ht="12.75">
      <c r="A222" s="273"/>
      <c r="B222" s="33" t="s">
        <v>78</v>
      </c>
      <c r="C222" s="33"/>
      <c r="D222" s="33"/>
      <c r="E222" s="33"/>
      <c r="F222" s="33"/>
      <c r="G222" s="33"/>
      <c r="H222" s="176" t="s">
        <v>35</v>
      </c>
      <c r="I222" s="192"/>
      <c r="J222" s="192"/>
      <c r="K222" s="192"/>
      <c r="L222" s="33"/>
      <c r="M222" s="191"/>
      <c r="N222" s="195"/>
      <c r="O222" s="191"/>
      <c r="P222" s="192"/>
      <c r="Q222" s="192"/>
      <c r="R222" s="33"/>
    </row>
    <row r="223" spans="1:27" ht="12.75">
      <c r="A223" s="273"/>
      <c r="B223" s="33" t="s">
        <v>522</v>
      </c>
      <c r="C223" s="33"/>
      <c r="D223" s="33"/>
      <c r="E223" s="33"/>
      <c r="F223" s="33"/>
      <c r="G223" s="33"/>
      <c r="H223" s="172" t="s">
        <v>36</v>
      </c>
      <c r="I223" s="192"/>
      <c r="J223" s="192"/>
      <c r="K223" s="192"/>
      <c r="L223" s="33"/>
      <c r="M223" s="191"/>
      <c r="N223" s="191"/>
      <c r="O223" s="195"/>
      <c r="P223" s="195"/>
      <c r="Q223" s="192"/>
      <c r="R223" s="33"/>
    </row>
    <row r="224" spans="1:27" ht="12.75">
      <c r="A224" s="273"/>
      <c r="B224" s="33" t="s">
        <v>522</v>
      </c>
      <c r="C224" s="33"/>
      <c r="D224" s="33"/>
      <c r="E224" s="33"/>
      <c r="F224" s="33"/>
      <c r="G224" s="33"/>
      <c r="H224" s="172" t="s">
        <v>37</v>
      </c>
      <c r="I224" s="192"/>
      <c r="J224" s="192"/>
      <c r="K224" s="192"/>
      <c r="L224" s="33"/>
      <c r="M224" s="191"/>
      <c r="N224" s="191"/>
      <c r="O224" s="195"/>
      <c r="P224" s="195"/>
      <c r="Q224" s="192"/>
      <c r="R224" s="33"/>
    </row>
    <row r="225" spans="1:18" ht="12.75">
      <c r="A225" s="274"/>
      <c r="B225" s="33" t="s">
        <v>522</v>
      </c>
      <c r="C225" s="33"/>
      <c r="D225" s="33"/>
      <c r="E225" s="33"/>
      <c r="F225" s="33"/>
      <c r="G225" s="33"/>
      <c r="H225" s="174" t="s">
        <v>38</v>
      </c>
      <c r="I225" s="192"/>
      <c r="J225" s="192"/>
      <c r="K225" s="192"/>
      <c r="L225" s="33"/>
      <c r="M225" s="191"/>
      <c r="N225" s="191"/>
      <c r="O225" s="195"/>
      <c r="P225" s="195"/>
      <c r="Q225" s="33"/>
      <c r="R225" s="33"/>
    </row>
    <row r="226" spans="1:18" ht="12.75">
      <c r="A226" s="272">
        <v>45429</v>
      </c>
      <c r="B226" s="33" t="s">
        <v>1774</v>
      </c>
      <c r="C226" s="33"/>
      <c r="D226" s="33"/>
      <c r="E226" s="33"/>
      <c r="F226" s="33"/>
      <c r="G226" s="33"/>
      <c r="H226" s="171" t="s">
        <v>17</v>
      </c>
      <c r="I226" s="192"/>
      <c r="J226" s="192"/>
      <c r="K226" s="192"/>
      <c r="L226" s="33"/>
      <c r="M226" s="192"/>
      <c r="N226" s="192"/>
      <c r="O226" s="192"/>
      <c r="P226" s="195"/>
      <c r="Q226" s="33"/>
      <c r="R226" s="33"/>
    </row>
    <row r="227" spans="1:18" ht="12.75">
      <c r="A227" s="273"/>
      <c r="B227" s="33" t="s">
        <v>1774</v>
      </c>
      <c r="C227" s="33"/>
      <c r="D227" s="33"/>
      <c r="E227" s="33"/>
      <c r="F227" s="33"/>
      <c r="G227" s="33"/>
      <c r="H227" s="172" t="s">
        <v>22</v>
      </c>
      <c r="I227" s="192"/>
      <c r="J227" s="192"/>
      <c r="K227" s="192"/>
      <c r="L227" s="33"/>
      <c r="M227" s="192"/>
      <c r="N227" s="192"/>
      <c r="O227" s="192"/>
      <c r="P227" s="195"/>
      <c r="Q227" s="33"/>
      <c r="R227" s="33"/>
    </row>
    <row r="228" spans="1:18" ht="12.75">
      <c r="A228" s="273"/>
      <c r="B228" s="33" t="s">
        <v>1774</v>
      </c>
      <c r="C228" s="33"/>
      <c r="D228" s="33"/>
      <c r="E228" s="33"/>
      <c r="F228" s="33"/>
      <c r="G228" s="33"/>
      <c r="H228" s="172" t="s">
        <v>24</v>
      </c>
      <c r="I228" s="192"/>
      <c r="J228" s="192"/>
      <c r="K228" s="192"/>
      <c r="L228" s="33"/>
      <c r="M228" s="192"/>
      <c r="N228" s="192"/>
      <c r="O228" s="192"/>
      <c r="P228" s="195"/>
      <c r="Q228" s="33"/>
      <c r="R228" s="33"/>
    </row>
    <row r="229" spans="1:18" ht="12.75">
      <c r="A229" s="273"/>
      <c r="B229" s="33" t="s">
        <v>1774</v>
      </c>
      <c r="C229" s="33"/>
      <c r="D229" s="33"/>
      <c r="E229" s="33"/>
      <c r="F229" s="33"/>
      <c r="G229" s="33"/>
      <c r="H229" s="172" t="s">
        <v>25</v>
      </c>
      <c r="I229" s="192"/>
      <c r="J229" s="192"/>
      <c r="K229" s="192"/>
      <c r="L229" s="33"/>
      <c r="M229" s="192"/>
      <c r="N229" s="192"/>
      <c r="O229" s="192"/>
      <c r="P229" s="195"/>
      <c r="Q229" s="33"/>
      <c r="R229" s="33"/>
    </row>
    <row r="230" spans="1:18" ht="12.75">
      <c r="A230" s="273"/>
      <c r="B230" s="33"/>
      <c r="C230" s="33"/>
      <c r="D230" s="33"/>
      <c r="E230" s="33"/>
      <c r="F230" s="33"/>
      <c r="G230" s="33"/>
      <c r="H230" s="172" t="s">
        <v>26</v>
      </c>
      <c r="I230" s="192"/>
      <c r="J230" s="192"/>
      <c r="K230" s="192"/>
      <c r="L230" s="33"/>
      <c r="M230" s="192"/>
      <c r="N230" s="192"/>
      <c r="O230" s="192"/>
      <c r="P230" s="195"/>
      <c r="Q230" s="33"/>
      <c r="R230" s="33"/>
    </row>
    <row r="231" spans="1:18" ht="12.75">
      <c r="A231" s="273"/>
      <c r="B231" s="33"/>
      <c r="C231" s="33"/>
      <c r="D231" s="33"/>
      <c r="E231" s="33"/>
      <c r="F231" s="33"/>
      <c r="G231" s="33"/>
      <c r="H231" s="172" t="s">
        <v>27</v>
      </c>
      <c r="I231" s="192"/>
      <c r="J231" s="192"/>
      <c r="K231" s="192"/>
      <c r="L231" s="33"/>
      <c r="M231" s="192"/>
      <c r="N231" s="192"/>
      <c r="O231" s="192"/>
      <c r="P231" s="192"/>
      <c r="Q231" s="33"/>
      <c r="R231" s="33"/>
    </row>
    <row r="232" spans="1:18" ht="12.75">
      <c r="A232" s="273"/>
      <c r="B232" s="33"/>
      <c r="C232" s="33"/>
      <c r="D232" s="33"/>
      <c r="E232" s="33"/>
      <c r="F232" s="33"/>
      <c r="G232" s="33"/>
      <c r="H232" s="172" t="s">
        <v>28</v>
      </c>
      <c r="I232" s="192"/>
      <c r="J232" s="192"/>
      <c r="K232" s="192"/>
      <c r="L232" s="33"/>
      <c r="M232" s="192"/>
      <c r="N232" s="192"/>
      <c r="O232" s="192"/>
      <c r="P232" s="192"/>
      <c r="Q232" s="33"/>
      <c r="R232" s="33"/>
    </row>
    <row r="233" spans="1:18" ht="12.75">
      <c r="A233" s="273"/>
      <c r="B233" s="33" t="s">
        <v>522</v>
      </c>
      <c r="C233" s="33"/>
      <c r="D233" s="33"/>
      <c r="E233" s="33"/>
      <c r="F233" s="33"/>
      <c r="G233" s="33"/>
      <c r="H233" s="172" t="s">
        <v>29</v>
      </c>
      <c r="I233" s="192"/>
      <c r="J233" s="192"/>
      <c r="K233" s="192"/>
      <c r="L233" s="33"/>
      <c r="M233" s="191"/>
      <c r="N233" s="192"/>
      <c r="O233" s="191"/>
      <c r="P233" s="192"/>
      <c r="Q233" s="33"/>
      <c r="R233" s="33"/>
    </row>
    <row r="234" spans="1:18" ht="12.75">
      <c r="A234" s="273"/>
      <c r="B234" s="33" t="s">
        <v>522</v>
      </c>
      <c r="C234" s="33"/>
      <c r="D234" s="33"/>
      <c r="E234" s="33"/>
      <c r="F234" s="33"/>
      <c r="G234" s="33"/>
      <c r="H234" s="172" t="s">
        <v>30</v>
      </c>
      <c r="I234" s="192"/>
      <c r="J234" s="192"/>
      <c r="K234" s="192"/>
      <c r="L234" s="33"/>
      <c r="M234" s="191"/>
      <c r="N234" s="192"/>
      <c r="O234" s="191"/>
      <c r="P234" s="192"/>
      <c r="Q234" s="33"/>
      <c r="R234" s="33"/>
    </row>
    <row r="235" spans="1:18" ht="12.75">
      <c r="A235" s="273"/>
      <c r="B235" s="33" t="s">
        <v>522</v>
      </c>
      <c r="C235" s="33"/>
      <c r="D235" s="33"/>
      <c r="E235" s="33"/>
      <c r="F235" s="33"/>
      <c r="G235" s="33"/>
      <c r="H235" s="172" t="s">
        <v>34</v>
      </c>
      <c r="I235" s="192"/>
      <c r="J235" s="192"/>
      <c r="K235" s="192"/>
      <c r="L235" s="33"/>
      <c r="M235" s="191"/>
      <c r="N235" s="192"/>
      <c r="O235" s="191"/>
      <c r="P235" s="192"/>
      <c r="Q235" s="33"/>
      <c r="R235" s="33"/>
    </row>
    <row r="236" spans="1:18" ht="12.75">
      <c r="A236" s="273"/>
      <c r="B236" s="33" t="s">
        <v>522</v>
      </c>
      <c r="C236" s="33"/>
      <c r="D236" s="33"/>
      <c r="E236" s="33"/>
      <c r="F236" s="33"/>
      <c r="G236" s="33"/>
      <c r="H236" s="176" t="s">
        <v>35</v>
      </c>
      <c r="I236" s="192"/>
      <c r="J236" s="192"/>
      <c r="K236" s="192"/>
      <c r="L236" s="33"/>
      <c r="M236" s="191"/>
      <c r="N236" s="192"/>
      <c r="O236" s="191"/>
      <c r="P236" s="192"/>
      <c r="Q236" s="33"/>
      <c r="R236" s="33"/>
    </row>
    <row r="237" spans="1:18" ht="12.75">
      <c r="A237" s="273"/>
      <c r="B237" s="33" t="s">
        <v>78</v>
      </c>
      <c r="C237" s="33"/>
      <c r="D237" s="33"/>
      <c r="E237" s="33"/>
      <c r="F237" s="33"/>
      <c r="G237" s="33"/>
      <c r="H237" s="172" t="s">
        <v>36</v>
      </c>
      <c r="I237" s="192"/>
      <c r="J237" s="192"/>
      <c r="K237" s="192"/>
      <c r="L237" s="33"/>
      <c r="M237" s="191"/>
      <c r="N237" s="191"/>
      <c r="O237" s="195"/>
      <c r="P237" s="192"/>
      <c r="Q237" s="33"/>
      <c r="R237" s="33"/>
    </row>
    <row r="238" spans="1:18" ht="12.75">
      <c r="A238" s="273"/>
      <c r="B238" s="33" t="s">
        <v>78</v>
      </c>
      <c r="C238" s="33"/>
      <c r="D238" s="33"/>
      <c r="E238" s="33"/>
      <c r="F238" s="33"/>
      <c r="G238" s="33"/>
      <c r="H238" s="172" t="s">
        <v>37</v>
      </c>
      <c r="I238" s="192"/>
      <c r="J238" s="192"/>
      <c r="K238" s="192"/>
      <c r="L238" s="33"/>
      <c r="M238" s="191"/>
      <c r="N238" s="191"/>
      <c r="O238" s="195"/>
      <c r="P238" s="192"/>
      <c r="Q238" s="33"/>
      <c r="R238" s="33"/>
    </row>
    <row r="239" spans="1:18" ht="12.75">
      <c r="A239" s="274"/>
      <c r="B239" s="33" t="s">
        <v>78</v>
      </c>
      <c r="C239" s="33"/>
      <c r="D239" s="33"/>
      <c r="E239" s="33"/>
      <c r="F239" s="33"/>
      <c r="G239" s="33"/>
      <c r="H239" s="174" t="s">
        <v>38</v>
      </c>
      <c r="I239" s="192"/>
      <c r="J239" s="192"/>
      <c r="K239" s="192"/>
      <c r="L239" s="33"/>
      <c r="M239" s="191"/>
      <c r="N239" s="191"/>
      <c r="O239" s="195"/>
      <c r="P239" s="192"/>
      <c r="Q239" s="33"/>
      <c r="R239" s="33"/>
    </row>
    <row r="240" spans="1:18" ht="12.75">
      <c r="A240" s="272">
        <v>45430</v>
      </c>
      <c r="B240" s="33" t="s">
        <v>2096</v>
      </c>
      <c r="C240" s="33"/>
      <c r="D240" s="33"/>
      <c r="E240" s="33"/>
      <c r="F240" s="33"/>
      <c r="G240" s="33"/>
      <c r="H240" s="180" t="s">
        <v>17</v>
      </c>
      <c r="I240" s="192"/>
      <c r="J240" s="192"/>
      <c r="K240" s="192"/>
      <c r="L240" s="33"/>
      <c r="M240" s="192"/>
      <c r="N240" s="192"/>
      <c r="O240" s="192"/>
      <c r="P240" s="191"/>
      <c r="Q240" s="33"/>
      <c r="R240" s="33"/>
    </row>
    <row r="241" spans="1:27" ht="12.75">
      <c r="A241" s="273"/>
      <c r="B241" s="33" t="s">
        <v>2096</v>
      </c>
      <c r="C241" s="33"/>
      <c r="D241" s="33"/>
      <c r="E241" s="33"/>
      <c r="F241" s="33"/>
      <c r="G241" s="33"/>
      <c r="H241" s="171" t="s">
        <v>22</v>
      </c>
      <c r="I241" s="192"/>
      <c r="J241" s="192"/>
      <c r="K241" s="192"/>
      <c r="L241" s="33"/>
      <c r="M241" s="192"/>
      <c r="N241" s="192"/>
      <c r="O241" s="192"/>
      <c r="P241" s="191"/>
      <c r="Q241" s="33"/>
      <c r="R241" s="33"/>
    </row>
    <row r="242" spans="1:27" ht="12.75">
      <c r="A242" s="273"/>
      <c r="B242" s="238" t="s">
        <v>2096</v>
      </c>
      <c r="C242" s="238" t="s">
        <v>41</v>
      </c>
      <c r="D242" s="238" t="s">
        <v>19</v>
      </c>
      <c r="E242" s="239" t="s">
        <v>2284</v>
      </c>
      <c r="F242" s="238"/>
      <c r="G242" s="240" t="s">
        <v>2285</v>
      </c>
      <c r="H242" s="241" t="s">
        <v>24</v>
      </c>
      <c r="I242" s="238"/>
      <c r="J242" s="238"/>
      <c r="K242" s="238"/>
      <c r="L242" s="238"/>
      <c r="M242" s="238"/>
      <c r="N242" s="238"/>
      <c r="O242" s="238"/>
      <c r="P242" s="238"/>
      <c r="Q242" s="238"/>
      <c r="R242" s="238"/>
      <c r="S242" s="201"/>
      <c r="T242" s="201"/>
      <c r="U242" s="201"/>
      <c r="V242" s="201"/>
      <c r="W242" s="201"/>
      <c r="X242" s="201"/>
      <c r="Y242" s="201"/>
      <c r="Z242" s="201"/>
      <c r="AA242" s="201"/>
    </row>
    <row r="243" spans="1:27" ht="12.75">
      <c r="A243" s="273"/>
      <c r="B243" s="33" t="s">
        <v>2120</v>
      </c>
      <c r="C243" s="33"/>
      <c r="D243" s="33"/>
      <c r="E243" s="33"/>
      <c r="F243" s="33"/>
      <c r="G243" s="33"/>
      <c r="H243" s="171" t="s">
        <v>25</v>
      </c>
      <c r="I243" s="192"/>
      <c r="J243" s="192"/>
      <c r="K243" s="192"/>
      <c r="L243" s="33"/>
      <c r="M243" s="191"/>
      <c r="N243" s="192"/>
      <c r="O243" s="192"/>
      <c r="P243" s="191"/>
      <c r="Q243" s="33"/>
      <c r="R243" s="33"/>
    </row>
    <row r="244" spans="1:27" ht="12.75">
      <c r="A244" s="273"/>
      <c r="B244" s="33" t="s">
        <v>2120</v>
      </c>
      <c r="C244" s="33"/>
      <c r="D244" s="33"/>
      <c r="E244" s="33"/>
      <c r="F244" s="33"/>
      <c r="G244" s="33"/>
      <c r="H244" s="171" t="s">
        <v>26</v>
      </c>
      <c r="I244" s="192"/>
      <c r="J244" s="192"/>
      <c r="K244" s="192"/>
      <c r="L244" s="33"/>
      <c r="M244" s="191"/>
      <c r="N244" s="192"/>
      <c r="O244" s="192"/>
      <c r="P244" s="191"/>
      <c r="Q244" s="33"/>
      <c r="R244" s="33"/>
    </row>
    <row r="245" spans="1:27" ht="12.75">
      <c r="A245" s="273"/>
      <c r="B245" s="33" t="s">
        <v>2120</v>
      </c>
      <c r="C245" s="33"/>
      <c r="D245" s="33"/>
      <c r="E245" s="33"/>
      <c r="F245" s="33"/>
      <c r="G245" s="33"/>
      <c r="H245" s="171" t="s">
        <v>27</v>
      </c>
      <c r="I245" s="192"/>
      <c r="J245" s="192"/>
      <c r="K245" s="192"/>
      <c r="L245" s="33"/>
      <c r="M245" s="191"/>
      <c r="N245" s="192"/>
      <c r="O245" s="192"/>
      <c r="P245" s="191"/>
      <c r="Q245" s="33"/>
      <c r="R245" s="33"/>
    </row>
    <row r="246" spans="1:27" ht="12.75">
      <c r="A246" s="273"/>
      <c r="B246" s="33" t="s">
        <v>522</v>
      </c>
      <c r="C246" s="33"/>
      <c r="D246" s="33"/>
      <c r="E246" s="33"/>
      <c r="F246" s="33"/>
      <c r="G246" s="33"/>
      <c r="H246" s="171" t="s">
        <v>28</v>
      </c>
      <c r="I246" s="192"/>
      <c r="J246" s="192"/>
      <c r="K246" s="192"/>
      <c r="L246" s="33"/>
      <c r="M246" s="192"/>
      <c r="N246" s="192"/>
      <c r="O246" s="192"/>
      <c r="P246" s="192"/>
      <c r="Q246" s="33"/>
      <c r="R246" s="33"/>
    </row>
    <row r="247" spans="1:27" ht="12.75">
      <c r="A247" s="273"/>
      <c r="B247" s="33" t="s">
        <v>522</v>
      </c>
      <c r="C247" s="33"/>
      <c r="D247" s="33"/>
      <c r="E247" s="33"/>
      <c r="F247" s="33"/>
      <c r="G247" s="33"/>
      <c r="H247" s="171" t="s">
        <v>29</v>
      </c>
      <c r="I247" s="192"/>
      <c r="J247" s="192"/>
      <c r="K247" s="192"/>
      <c r="L247" s="33"/>
      <c r="M247" s="192"/>
      <c r="N247" s="192"/>
      <c r="O247" s="192"/>
      <c r="P247" s="192"/>
      <c r="Q247" s="33"/>
      <c r="R247" s="33"/>
    </row>
    <row r="248" spans="1:27" ht="12.75">
      <c r="A248" s="273"/>
      <c r="B248" s="33" t="s">
        <v>522</v>
      </c>
      <c r="C248" s="33"/>
      <c r="D248" s="33"/>
      <c r="E248" s="33"/>
      <c r="F248" s="33"/>
      <c r="G248" s="33"/>
      <c r="H248" s="171" t="s">
        <v>30</v>
      </c>
      <c r="I248" s="192"/>
      <c r="J248" s="192"/>
      <c r="K248" s="192"/>
      <c r="L248" s="33"/>
      <c r="M248" s="192"/>
      <c r="N248" s="192"/>
      <c r="O248" s="192"/>
      <c r="P248" s="192"/>
      <c r="Q248" s="33"/>
      <c r="R248" s="33"/>
    </row>
    <row r="249" spans="1:27" ht="12.75">
      <c r="A249" s="273"/>
      <c r="B249" s="33" t="s">
        <v>522</v>
      </c>
      <c r="C249" s="33"/>
      <c r="D249" s="33"/>
      <c r="E249" s="33"/>
      <c r="F249" s="33"/>
      <c r="G249" s="33"/>
      <c r="H249" s="171" t="s">
        <v>34</v>
      </c>
      <c r="I249" s="192"/>
      <c r="J249" s="192"/>
      <c r="K249" s="192"/>
      <c r="L249" s="33"/>
      <c r="M249" s="192"/>
      <c r="N249" s="192"/>
      <c r="O249" s="195"/>
      <c r="P249" s="192"/>
      <c r="Q249" s="33"/>
      <c r="R249" s="33"/>
    </row>
    <row r="250" spans="1:27" ht="12.75">
      <c r="A250" s="273"/>
      <c r="B250" s="33" t="s">
        <v>522</v>
      </c>
      <c r="C250" s="33"/>
      <c r="D250" s="33"/>
      <c r="E250" s="33"/>
      <c r="F250" s="33"/>
      <c r="G250" s="33"/>
      <c r="H250" s="171" t="s">
        <v>35</v>
      </c>
      <c r="I250" s="192"/>
      <c r="J250" s="192"/>
      <c r="K250" s="192"/>
      <c r="L250" s="33"/>
      <c r="M250" s="192"/>
      <c r="N250" s="192"/>
      <c r="O250" s="191"/>
      <c r="P250" s="192"/>
      <c r="Q250" s="33"/>
      <c r="R250" s="33"/>
    </row>
    <row r="251" spans="1:27" ht="12.75">
      <c r="A251" s="273"/>
      <c r="B251" s="33" t="s">
        <v>522</v>
      </c>
      <c r="C251" s="33"/>
      <c r="D251" s="33"/>
      <c r="E251" s="33"/>
      <c r="F251" s="33"/>
      <c r="G251" s="33"/>
      <c r="H251" s="171" t="s">
        <v>36</v>
      </c>
      <c r="I251" s="192"/>
      <c r="J251" s="192"/>
      <c r="K251" s="192"/>
      <c r="L251" s="33"/>
      <c r="M251" s="192"/>
      <c r="N251" s="192"/>
      <c r="O251" s="191"/>
      <c r="P251" s="192"/>
      <c r="Q251" s="33"/>
      <c r="R251" s="33"/>
    </row>
    <row r="252" spans="1:27" ht="12.75">
      <c r="A252" s="273"/>
      <c r="B252" s="33" t="s">
        <v>522</v>
      </c>
      <c r="C252" s="33" t="s">
        <v>68</v>
      </c>
      <c r="D252" s="33" t="s">
        <v>19</v>
      </c>
      <c r="E252" s="33" t="s">
        <v>2286</v>
      </c>
      <c r="F252" s="33" t="s">
        <v>2287</v>
      </c>
      <c r="G252" s="33" t="s">
        <v>2288</v>
      </c>
      <c r="H252" s="171" t="s">
        <v>37</v>
      </c>
      <c r="I252" s="33"/>
      <c r="J252" s="33"/>
      <c r="K252" s="33"/>
      <c r="L252" s="33"/>
      <c r="M252" s="33"/>
      <c r="N252" s="33"/>
      <c r="O252" s="33"/>
      <c r="P252" s="33"/>
      <c r="Q252" s="33"/>
      <c r="R252" s="33"/>
    </row>
    <row r="253" spans="1:27" ht="12.75">
      <c r="A253" s="274"/>
      <c r="B253" s="33" t="s">
        <v>522</v>
      </c>
      <c r="C253" s="33"/>
      <c r="D253" s="33"/>
      <c r="E253" s="33"/>
      <c r="F253" s="33"/>
      <c r="G253" s="33"/>
      <c r="H253" s="182" t="s">
        <v>38</v>
      </c>
      <c r="I253" s="192"/>
      <c r="J253" s="192"/>
      <c r="K253" s="192"/>
      <c r="L253" s="33"/>
      <c r="M253" s="192"/>
      <c r="N253" s="191"/>
      <c r="O253" s="191"/>
      <c r="P253" s="192"/>
      <c r="Q253" s="33"/>
      <c r="R253" s="33"/>
    </row>
    <row r="254" spans="1:27" ht="12.75">
      <c r="A254" s="272">
        <v>45431</v>
      </c>
      <c r="B254" s="33" t="s">
        <v>2096</v>
      </c>
      <c r="C254" s="33"/>
      <c r="D254" s="33"/>
      <c r="E254" s="33"/>
      <c r="F254" s="33"/>
      <c r="G254" s="33"/>
      <c r="H254" s="180" t="s">
        <v>17</v>
      </c>
      <c r="I254" s="192"/>
      <c r="J254" s="192"/>
      <c r="K254" s="192"/>
      <c r="L254" s="33"/>
      <c r="M254" s="192"/>
      <c r="N254" s="192"/>
      <c r="O254" s="192"/>
      <c r="P254" s="191"/>
      <c r="Q254" s="33"/>
      <c r="R254" s="33"/>
    </row>
    <row r="255" spans="1:27" ht="12.75">
      <c r="A255" s="273"/>
      <c r="B255" s="33" t="s">
        <v>2096</v>
      </c>
      <c r="C255" s="33"/>
      <c r="D255" s="33"/>
      <c r="E255" s="33"/>
      <c r="F255" s="33"/>
      <c r="G255" s="33"/>
      <c r="H255" s="171" t="s">
        <v>22</v>
      </c>
      <c r="I255" s="192"/>
      <c r="J255" s="192"/>
      <c r="K255" s="192"/>
      <c r="L255" s="33"/>
      <c r="M255" s="192"/>
      <c r="N255" s="192"/>
      <c r="O255" s="192"/>
      <c r="P255" s="191"/>
      <c r="Q255" s="33"/>
      <c r="R255" s="33"/>
    </row>
    <row r="256" spans="1:27" ht="12.75">
      <c r="A256" s="273"/>
      <c r="B256" s="33" t="s">
        <v>2096</v>
      </c>
      <c r="C256" s="33"/>
      <c r="D256" s="33"/>
      <c r="E256" s="33"/>
      <c r="F256" s="33"/>
      <c r="G256" s="33"/>
      <c r="H256" s="171" t="s">
        <v>24</v>
      </c>
      <c r="I256" s="192"/>
      <c r="J256" s="192"/>
      <c r="K256" s="192"/>
      <c r="L256" s="33"/>
      <c r="M256" s="192"/>
      <c r="N256" s="192"/>
      <c r="O256" s="192"/>
      <c r="P256" s="191"/>
      <c r="Q256" s="33"/>
      <c r="R256" s="33"/>
    </row>
    <row r="257" spans="1:27" ht="12.75">
      <c r="A257" s="273"/>
      <c r="B257" s="33" t="s">
        <v>1774</v>
      </c>
      <c r="C257" s="33"/>
      <c r="D257" s="33"/>
      <c r="E257" s="33"/>
      <c r="F257" s="33"/>
      <c r="G257" s="33"/>
      <c r="H257" s="171" t="s">
        <v>25</v>
      </c>
      <c r="I257" s="192"/>
      <c r="J257" s="192"/>
      <c r="K257" s="192"/>
      <c r="L257" s="33"/>
      <c r="M257" s="192"/>
      <c r="N257" s="192"/>
      <c r="O257" s="192"/>
      <c r="P257" s="191"/>
      <c r="Q257" s="33"/>
      <c r="R257" s="33"/>
    </row>
    <row r="258" spans="1:27" ht="12.75">
      <c r="A258" s="273"/>
      <c r="B258" s="33" t="s">
        <v>1774</v>
      </c>
      <c r="C258" s="33"/>
      <c r="D258" s="33"/>
      <c r="E258" s="33"/>
      <c r="F258" s="33"/>
      <c r="G258" s="33"/>
      <c r="H258" s="171" t="s">
        <v>26</v>
      </c>
      <c r="I258" s="192"/>
      <c r="J258" s="192"/>
      <c r="K258" s="192"/>
      <c r="L258" s="33"/>
      <c r="M258" s="192"/>
      <c r="N258" s="192"/>
      <c r="O258" s="192"/>
      <c r="P258" s="191"/>
      <c r="Q258" s="33"/>
      <c r="R258" s="33"/>
    </row>
    <row r="259" spans="1:27" ht="12.75">
      <c r="A259" s="273"/>
      <c r="B259" s="33" t="s">
        <v>1774</v>
      </c>
      <c r="C259" s="33"/>
      <c r="D259" s="33"/>
      <c r="E259" s="33"/>
      <c r="F259" s="33"/>
      <c r="G259" s="33"/>
      <c r="H259" s="171" t="s">
        <v>27</v>
      </c>
      <c r="I259" s="192"/>
      <c r="J259" s="192"/>
      <c r="K259" s="192"/>
      <c r="L259" s="33"/>
      <c r="M259" s="192"/>
      <c r="N259" s="192"/>
      <c r="O259" s="192"/>
      <c r="P259" s="191"/>
      <c r="Q259" s="33"/>
      <c r="R259" s="33"/>
    </row>
    <row r="260" spans="1:27" ht="12.75">
      <c r="A260" s="273"/>
      <c r="B260" s="33" t="s">
        <v>1774</v>
      </c>
      <c r="C260" s="33"/>
      <c r="D260" s="33"/>
      <c r="E260" s="33"/>
      <c r="F260" s="33"/>
      <c r="G260" s="33"/>
      <c r="H260" s="171" t="s">
        <v>28</v>
      </c>
      <c r="I260" s="192"/>
      <c r="J260" s="192"/>
      <c r="K260" s="192"/>
      <c r="L260" s="33"/>
      <c r="M260" s="192"/>
      <c r="N260" s="192"/>
      <c r="O260" s="192"/>
      <c r="P260" s="191"/>
      <c r="Q260" s="33"/>
      <c r="R260" s="33"/>
    </row>
    <row r="261" spans="1:27" ht="12.75">
      <c r="A261" s="273"/>
      <c r="B261" s="238" t="s">
        <v>522</v>
      </c>
      <c r="C261" s="238" t="s">
        <v>928</v>
      </c>
      <c r="D261" s="238" t="s">
        <v>19</v>
      </c>
      <c r="E261" s="238" t="s">
        <v>2289</v>
      </c>
      <c r="F261" s="242" t="s">
        <v>2290</v>
      </c>
      <c r="G261" s="238" t="s">
        <v>2291</v>
      </c>
      <c r="H261" s="241" t="s">
        <v>29</v>
      </c>
      <c r="I261" s="238"/>
      <c r="J261" s="238"/>
      <c r="K261" s="238"/>
      <c r="L261" s="238"/>
      <c r="M261" s="238"/>
      <c r="N261" s="238"/>
      <c r="O261" s="238"/>
      <c r="P261" s="238"/>
      <c r="Q261" s="238"/>
      <c r="R261" s="238"/>
      <c r="S261" s="201"/>
      <c r="T261" s="201"/>
      <c r="U261" s="201"/>
      <c r="V261" s="201"/>
      <c r="W261" s="201"/>
      <c r="X261" s="201"/>
      <c r="Y261" s="201"/>
      <c r="Z261" s="201"/>
      <c r="AA261" s="201"/>
    </row>
    <row r="262" spans="1:27" ht="12.75">
      <c r="A262" s="273"/>
      <c r="B262" s="33" t="s">
        <v>522</v>
      </c>
      <c r="C262" s="33"/>
      <c r="D262" s="33"/>
      <c r="E262" s="33"/>
      <c r="F262" s="33"/>
      <c r="G262" s="33"/>
      <c r="H262" s="171" t="s">
        <v>30</v>
      </c>
      <c r="I262" s="192"/>
      <c r="J262" s="192"/>
      <c r="K262" s="192"/>
      <c r="L262" s="33"/>
      <c r="M262" s="192"/>
      <c r="N262" s="192"/>
      <c r="O262" s="195"/>
      <c r="P262" s="191"/>
      <c r="Q262" s="33"/>
      <c r="R262" s="33"/>
    </row>
    <row r="263" spans="1:27" ht="12.75">
      <c r="A263" s="273"/>
      <c r="B263" s="33" t="s">
        <v>522</v>
      </c>
      <c r="C263" s="33"/>
      <c r="D263" s="33"/>
      <c r="E263" s="33"/>
      <c r="F263" s="33"/>
      <c r="G263" s="33"/>
      <c r="H263" s="171" t="s">
        <v>34</v>
      </c>
      <c r="I263" s="192"/>
      <c r="J263" s="192"/>
      <c r="K263" s="192"/>
      <c r="L263" s="33"/>
      <c r="M263" s="192"/>
      <c r="N263" s="192"/>
      <c r="O263" s="195"/>
      <c r="P263" s="191"/>
      <c r="Q263" s="33"/>
      <c r="R263" s="33"/>
    </row>
    <row r="264" spans="1:27" ht="12.75">
      <c r="A264" s="273"/>
      <c r="B264" s="33" t="s">
        <v>522</v>
      </c>
      <c r="C264" s="33"/>
      <c r="D264" s="33"/>
      <c r="E264" s="33"/>
      <c r="F264" s="33"/>
      <c r="G264" s="33"/>
      <c r="H264" s="171" t="s">
        <v>35</v>
      </c>
      <c r="I264" s="192"/>
      <c r="J264" s="192"/>
      <c r="K264" s="192"/>
      <c r="L264" s="33"/>
      <c r="M264" s="192"/>
      <c r="N264" s="192"/>
      <c r="O264" s="195"/>
      <c r="P264" s="191"/>
      <c r="Q264" s="33"/>
      <c r="R264" s="33"/>
    </row>
    <row r="265" spans="1:27" ht="12.75">
      <c r="A265" s="273"/>
      <c r="B265" s="33" t="s">
        <v>522</v>
      </c>
      <c r="C265" s="33"/>
      <c r="D265" s="33"/>
      <c r="E265" s="33"/>
      <c r="F265" s="33"/>
      <c r="G265" s="33"/>
      <c r="H265" s="171" t="s">
        <v>36</v>
      </c>
      <c r="I265" s="192"/>
      <c r="J265" s="192"/>
      <c r="K265" s="192"/>
      <c r="L265" s="33"/>
      <c r="M265" s="192"/>
      <c r="N265" s="192"/>
      <c r="O265" s="195"/>
      <c r="P265" s="191"/>
      <c r="Q265" s="33"/>
      <c r="R265" s="33"/>
    </row>
    <row r="266" spans="1:27" ht="12.75">
      <c r="A266" s="273"/>
      <c r="B266" s="33" t="s">
        <v>78</v>
      </c>
      <c r="C266" s="33"/>
      <c r="D266" s="33"/>
      <c r="E266" s="33"/>
      <c r="F266" s="33"/>
      <c r="G266" s="33"/>
      <c r="H266" s="171" t="s">
        <v>37</v>
      </c>
      <c r="I266" s="192"/>
      <c r="J266" s="192"/>
      <c r="K266" s="192"/>
      <c r="L266" s="33"/>
      <c r="M266" s="192"/>
      <c r="N266" s="195"/>
      <c r="O266" s="192"/>
      <c r="P266" s="191"/>
      <c r="Q266" s="33"/>
      <c r="R266" s="33"/>
    </row>
    <row r="267" spans="1:27" ht="12.75">
      <c r="A267" s="274"/>
      <c r="B267" s="33" t="s">
        <v>78</v>
      </c>
      <c r="C267" s="33"/>
      <c r="D267" s="33"/>
      <c r="E267" s="33"/>
      <c r="F267" s="33"/>
      <c r="G267" s="33"/>
      <c r="H267" s="182" t="s">
        <v>38</v>
      </c>
      <c r="I267" s="192"/>
      <c r="J267" s="192"/>
      <c r="K267" s="192"/>
      <c r="L267" s="33"/>
      <c r="M267" s="192"/>
      <c r="N267" s="191"/>
      <c r="O267" s="192"/>
      <c r="P267" s="191"/>
      <c r="Q267" s="33"/>
      <c r="R267" s="33"/>
    </row>
    <row r="268" spans="1:27" ht="14.25">
      <c r="A268" s="272">
        <v>45432</v>
      </c>
      <c r="B268" s="157" t="s">
        <v>1774</v>
      </c>
      <c r="C268" s="33"/>
      <c r="D268" s="33"/>
      <c r="E268" s="33"/>
      <c r="F268" s="33"/>
      <c r="G268" s="33"/>
      <c r="H268" s="180" t="s">
        <v>17</v>
      </c>
      <c r="I268" s="192"/>
      <c r="J268" s="192"/>
      <c r="K268" s="192"/>
      <c r="L268" s="33"/>
      <c r="M268" s="192"/>
      <c r="N268" s="192"/>
      <c r="O268" s="195"/>
      <c r="P268" s="192"/>
      <c r="Q268" s="33"/>
      <c r="R268" s="33"/>
    </row>
    <row r="269" spans="1:27" ht="14.25">
      <c r="A269" s="273"/>
      <c r="B269" s="157" t="s">
        <v>1774</v>
      </c>
      <c r="C269" s="33"/>
      <c r="D269" s="33"/>
      <c r="E269" s="33"/>
      <c r="F269" s="33"/>
      <c r="G269" s="33"/>
      <c r="H269" s="171" t="s">
        <v>22</v>
      </c>
      <c r="I269" s="192"/>
      <c r="J269" s="192"/>
      <c r="K269" s="192"/>
      <c r="L269" s="33"/>
      <c r="M269" s="192"/>
      <c r="N269" s="192"/>
      <c r="O269" s="195"/>
      <c r="P269" s="192"/>
      <c r="Q269" s="33"/>
      <c r="R269" s="33"/>
    </row>
    <row r="270" spans="1:27" ht="14.25">
      <c r="A270" s="273"/>
      <c r="B270" s="157" t="s">
        <v>1774</v>
      </c>
      <c r="C270" s="33"/>
      <c r="D270" s="33"/>
      <c r="E270" s="33"/>
      <c r="F270" s="33"/>
      <c r="G270" s="33"/>
      <c r="H270" s="171" t="s">
        <v>24</v>
      </c>
      <c r="I270" s="192"/>
      <c r="J270" s="192"/>
      <c r="K270" s="192"/>
      <c r="L270" s="33"/>
      <c r="M270" s="192"/>
      <c r="N270" s="192"/>
      <c r="O270" s="195"/>
      <c r="P270" s="192"/>
      <c r="Q270" s="33"/>
      <c r="R270" s="33"/>
    </row>
    <row r="271" spans="1:27" ht="14.25">
      <c r="A271" s="273"/>
      <c r="B271" s="157" t="s">
        <v>522</v>
      </c>
      <c r="C271" s="33" t="s">
        <v>41</v>
      </c>
      <c r="D271" s="33" t="s">
        <v>19</v>
      </c>
      <c r="E271" s="33" t="s">
        <v>2292</v>
      </c>
      <c r="F271" s="187" t="s">
        <v>2293</v>
      </c>
      <c r="G271" s="33" t="s">
        <v>2294</v>
      </c>
      <c r="H271" s="171" t="s">
        <v>25</v>
      </c>
      <c r="I271" s="192"/>
      <c r="J271" s="192"/>
      <c r="K271" s="192"/>
      <c r="L271" s="33"/>
      <c r="M271" s="192"/>
      <c r="N271" s="192"/>
      <c r="O271" s="191"/>
      <c r="P271" s="192"/>
      <c r="Q271" s="33"/>
      <c r="R271" s="33"/>
    </row>
    <row r="272" spans="1:27" ht="12.75">
      <c r="A272" s="273"/>
      <c r="B272" s="33" t="s">
        <v>522</v>
      </c>
      <c r="C272" s="33"/>
      <c r="D272" s="33"/>
      <c r="E272" s="33"/>
      <c r="F272" s="33"/>
      <c r="G272" s="33"/>
      <c r="H272" s="171" t="s">
        <v>26</v>
      </c>
      <c r="I272" s="192"/>
      <c r="J272" s="192"/>
      <c r="K272" s="192"/>
      <c r="L272" s="33"/>
      <c r="M272" s="192"/>
      <c r="N272" s="192"/>
      <c r="O272" s="191"/>
      <c r="P272" s="192"/>
      <c r="Q272" s="33"/>
      <c r="R272" s="33"/>
    </row>
    <row r="273" spans="1:27" ht="12.75">
      <c r="A273" s="273"/>
      <c r="B273" s="33" t="s">
        <v>522</v>
      </c>
      <c r="C273" s="33"/>
      <c r="D273" s="33"/>
      <c r="E273" s="33"/>
      <c r="F273" s="33"/>
      <c r="G273" s="33"/>
      <c r="H273" s="171" t="s">
        <v>27</v>
      </c>
      <c r="I273" s="192"/>
      <c r="J273" s="192"/>
      <c r="K273" s="192"/>
      <c r="L273" s="33"/>
      <c r="M273" s="192"/>
      <c r="N273" s="192"/>
      <c r="O273" s="191"/>
      <c r="P273" s="192"/>
      <c r="Q273" s="33"/>
      <c r="R273" s="33"/>
    </row>
    <row r="274" spans="1:27" ht="12.75">
      <c r="A274" s="273"/>
      <c r="B274" s="33" t="s">
        <v>522</v>
      </c>
      <c r="C274" s="33"/>
      <c r="D274" s="33"/>
      <c r="E274" s="33"/>
      <c r="F274" s="33"/>
      <c r="G274" s="33"/>
      <c r="H274" s="171" t="s">
        <v>28</v>
      </c>
      <c r="I274" s="192"/>
      <c r="J274" s="192"/>
      <c r="K274" s="192"/>
      <c r="L274" s="33"/>
      <c r="M274" s="192"/>
      <c r="N274" s="192"/>
      <c r="O274" s="191"/>
      <c r="P274" s="192"/>
      <c r="Q274" s="33"/>
      <c r="R274" s="33"/>
    </row>
    <row r="275" spans="1:27" ht="12.75">
      <c r="A275" s="273"/>
      <c r="B275" s="33" t="s">
        <v>2120</v>
      </c>
      <c r="C275" s="33"/>
      <c r="D275" s="33"/>
      <c r="E275" s="33"/>
      <c r="F275" s="33"/>
      <c r="G275" s="33"/>
      <c r="H275" s="171" t="s">
        <v>29</v>
      </c>
      <c r="I275" s="192"/>
      <c r="J275" s="192"/>
      <c r="K275" s="192"/>
      <c r="L275" s="33"/>
      <c r="M275" s="191"/>
      <c r="N275" s="192"/>
      <c r="O275" s="195"/>
      <c r="P275" s="192"/>
      <c r="Q275" s="33"/>
      <c r="R275" s="33"/>
    </row>
    <row r="276" spans="1:27" ht="12.75">
      <c r="A276" s="273"/>
      <c r="B276" s="33" t="s">
        <v>2120</v>
      </c>
      <c r="C276" s="33"/>
      <c r="D276" s="33"/>
      <c r="E276" s="33"/>
      <c r="F276" s="33"/>
      <c r="G276" s="33"/>
      <c r="H276" s="171" t="s">
        <v>30</v>
      </c>
      <c r="I276" s="192"/>
      <c r="J276" s="192"/>
      <c r="K276" s="192"/>
      <c r="L276" s="33"/>
      <c r="M276" s="191"/>
      <c r="N276" s="192"/>
      <c r="O276" s="195"/>
      <c r="P276" s="192"/>
      <c r="Q276" s="33"/>
      <c r="R276" s="33"/>
    </row>
    <row r="277" spans="1:27" ht="12.75">
      <c r="A277" s="273"/>
      <c r="B277" s="33" t="s">
        <v>2120</v>
      </c>
      <c r="C277" s="33"/>
      <c r="D277" s="33"/>
      <c r="E277" s="33"/>
      <c r="F277" s="33"/>
      <c r="G277" s="33"/>
      <c r="H277" s="171" t="s">
        <v>34</v>
      </c>
      <c r="I277" s="192"/>
      <c r="J277" s="192"/>
      <c r="K277" s="192"/>
      <c r="L277" s="33"/>
      <c r="M277" s="191"/>
      <c r="N277" s="195"/>
      <c r="O277" s="195"/>
      <c r="P277" s="191"/>
      <c r="Q277" s="33"/>
      <c r="R277" s="33"/>
    </row>
    <row r="278" spans="1:27" ht="12.75">
      <c r="A278" s="273"/>
      <c r="B278" s="33" t="s">
        <v>522</v>
      </c>
      <c r="C278" s="33"/>
      <c r="D278" s="33"/>
      <c r="E278" s="33"/>
      <c r="F278" s="33"/>
      <c r="G278" s="33"/>
      <c r="H278" s="171" t="s">
        <v>35</v>
      </c>
      <c r="I278" s="192"/>
      <c r="J278" s="192"/>
      <c r="K278" s="192"/>
      <c r="L278" s="33"/>
      <c r="M278" s="192"/>
      <c r="N278" s="195"/>
      <c r="O278" s="195"/>
      <c r="P278" s="191"/>
      <c r="Q278" s="33"/>
      <c r="R278" s="33"/>
    </row>
    <row r="279" spans="1:27">
      <c r="A279" s="273"/>
      <c r="B279" s="238" t="s">
        <v>2096</v>
      </c>
      <c r="C279" s="238" t="s">
        <v>41</v>
      </c>
      <c r="D279" s="238" t="s">
        <v>19</v>
      </c>
      <c r="E279" s="238"/>
      <c r="F279" s="238" t="s">
        <v>2295</v>
      </c>
      <c r="G279" s="243" t="s">
        <v>2296</v>
      </c>
      <c r="H279" s="241" t="s">
        <v>36</v>
      </c>
      <c r="I279" s="238"/>
      <c r="J279" s="238"/>
      <c r="K279" s="238"/>
      <c r="L279" s="238"/>
      <c r="M279" s="238"/>
      <c r="N279" s="238"/>
      <c r="O279" s="238"/>
      <c r="P279" s="238"/>
      <c r="Q279" s="238"/>
      <c r="R279" s="238"/>
      <c r="S279" s="201"/>
      <c r="T279" s="201"/>
      <c r="U279" s="201"/>
      <c r="V279" s="201"/>
      <c r="W279" s="201"/>
      <c r="X279" s="201"/>
      <c r="Y279" s="201"/>
      <c r="Z279" s="201"/>
      <c r="AA279" s="201"/>
    </row>
    <row r="280" spans="1:27" ht="12.75">
      <c r="A280" s="273"/>
      <c r="B280" s="33" t="s">
        <v>2096</v>
      </c>
      <c r="C280" s="33"/>
      <c r="D280" s="33"/>
      <c r="E280" s="33"/>
      <c r="F280" s="33"/>
      <c r="G280" s="33"/>
      <c r="H280" s="171" t="s">
        <v>37</v>
      </c>
      <c r="I280" s="192"/>
      <c r="J280" s="192"/>
      <c r="K280" s="192"/>
      <c r="L280" s="33"/>
      <c r="M280" s="192"/>
      <c r="N280" s="195"/>
      <c r="O280" s="195"/>
      <c r="P280" s="191"/>
      <c r="Q280" s="33"/>
      <c r="R280" s="33"/>
    </row>
    <row r="281" spans="1:27" ht="12.75">
      <c r="A281" s="274"/>
      <c r="B281" s="33" t="s">
        <v>2096</v>
      </c>
      <c r="C281" s="33"/>
      <c r="D281" s="33"/>
      <c r="E281" s="33"/>
      <c r="F281" s="33"/>
      <c r="G281" s="33"/>
      <c r="H281" s="182" t="s">
        <v>38</v>
      </c>
      <c r="I281" s="192"/>
      <c r="J281" s="192"/>
      <c r="K281" s="192"/>
      <c r="L281" s="33"/>
      <c r="M281" s="192"/>
      <c r="N281" s="195"/>
      <c r="O281" s="195"/>
      <c r="P281" s="191"/>
      <c r="Q281" s="33"/>
      <c r="R281" s="33"/>
    </row>
    <row r="282" spans="1:27" ht="14.25">
      <c r="A282" s="272">
        <v>45433</v>
      </c>
      <c r="B282" s="157" t="s">
        <v>1774</v>
      </c>
      <c r="C282" s="33"/>
      <c r="D282" s="33"/>
      <c r="E282" s="33"/>
      <c r="F282" s="33"/>
      <c r="G282" s="33"/>
      <c r="H282" s="180" t="s">
        <v>17</v>
      </c>
      <c r="I282" s="192"/>
      <c r="J282" s="192"/>
      <c r="K282" s="192"/>
      <c r="L282" s="33"/>
      <c r="M282" s="192"/>
      <c r="N282" s="192"/>
      <c r="O282" s="192"/>
      <c r="P282" s="192"/>
      <c r="Q282" s="33"/>
      <c r="R282" s="33"/>
    </row>
    <row r="283" spans="1:27" ht="14.25">
      <c r="A283" s="273"/>
      <c r="B283" s="157" t="s">
        <v>1774</v>
      </c>
      <c r="C283" s="33"/>
      <c r="D283" s="33"/>
      <c r="E283" s="33"/>
      <c r="F283" s="33"/>
      <c r="G283" s="33"/>
      <c r="H283" s="171" t="s">
        <v>22</v>
      </c>
      <c r="I283" s="192"/>
      <c r="J283" s="192"/>
      <c r="K283" s="192"/>
      <c r="L283" s="33"/>
      <c r="M283" s="192"/>
      <c r="N283" s="192"/>
      <c r="O283" s="192"/>
      <c r="P283" s="192"/>
      <c r="Q283" s="33"/>
      <c r="R283" s="33"/>
    </row>
    <row r="284" spans="1:27" ht="14.25">
      <c r="A284" s="273"/>
      <c r="B284" s="157" t="s">
        <v>1774</v>
      </c>
      <c r="C284" s="33"/>
      <c r="D284" s="33"/>
      <c r="E284" s="33"/>
      <c r="F284" s="33"/>
      <c r="G284" s="33"/>
      <c r="H284" s="171" t="s">
        <v>24</v>
      </c>
      <c r="I284" s="192"/>
      <c r="J284" s="192"/>
      <c r="K284" s="192"/>
      <c r="L284" s="33"/>
      <c r="M284" s="192"/>
      <c r="N284" s="192"/>
      <c r="O284" s="192"/>
      <c r="P284" s="192"/>
      <c r="Q284" s="33"/>
      <c r="R284" s="33"/>
    </row>
    <row r="285" spans="1:27" ht="12.75">
      <c r="A285" s="273"/>
      <c r="B285" s="33" t="s">
        <v>2022</v>
      </c>
      <c r="C285" s="33"/>
      <c r="D285" s="33"/>
      <c r="E285" s="33"/>
      <c r="F285" s="33"/>
      <c r="G285" s="33"/>
      <c r="H285" s="171" t="s">
        <v>25</v>
      </c>
      <c r="I285" s="192"/>
      <c r="J285" s="192"/>
      <c r="K285" s="192"/>
      <c r="L285" s="33"/>
      <c r="M285" s="192"/>
      <c r="N285" s="192"/>
      <c r="O285" s="192"/>
      <c r="P285" s="192"/>
      <c r="Q285" s="33"/>
      <c r="R285" s="33"/>
    </row>
    <row r="286" spans="1:27" ht="12.75">
      <c r="A286" s="273"/>
      <c r="B286" s="33" t="s">
        <v>2022</v>
      </c>
      <c r="C286" s="33"/>
      <c r="D286" s="33"/>
      <c r="E286" s="33"/>
      <c r="F286" s="33"/>
      <c r="G286" s="33"/>
      <c r="H286" s="171" t="s">
        <v>26</v>
      </c>
      <c r="I286" s="192"/>
      <c r="J286" s="192"/>
      <c r="K286" s="192"/>
      <c r="L286" s="33"/>
      <c r="M286" s="192"/>
      <c r="N286" s="192"/>
      <c r="O286" s="192"/>
      <c r="P286" s="192"/>
      <c r="Q286" s="33"/>
      <c r="R286" s="33"/>
    </row>
    <row r="287" spans="1:27" ht="12.75">
      <c r="A287" s="273"/>
      <c r="B287" s="33" t="s">
        <v>2022</v>
      </c>
      <c r="C287" s="33"/>
      <c r="D287" s="33"/>
      <c r="E287" s="33"/>
      <c r="F287" s="33"/>
      <c r="G287" s="33"/>
      <c r="H287" s="171" t="s">
        <v>27</v>
      </c>
      <c r="I287" s="192"/>
      <c r="J287" s="192"/>
      <c r="K287" s="192"/>
      <c r="L287" s="33"/>
      <c r="M287" s="192"/>
      <c r="N287" s="192"/>
      <c r="O287" s="192"/>
      <c r="P287" s="192"/>
      <c r="Q287" s="33"/>
      <c r="R287" s="33"/>
    </row>
    <row r="288" spans="1:27" ht="14.25">
      <c r="A288" s="273"/>
      <c r="B288" s="33" t="s">
        <v>2022</v>
      </c>
      <c r="C288" s="33"/>
      <c r="D288" s="33"/>
      <c r="E288" s="33"/>
      <c r="F288" s="168"/>
      <c r="G288" s="33"/>
      <c r="H288" s="171" t="s">
        <v>28</v>
      </c>
      <c r="I288" s="192"/>
      <c r="J288" s="192"/>
      <c r="K288" s="192"/>
      <c r="L288" s="33"/>
      <c r="M288" s="192"/>
      <c r="N288" s="192"/>
      <c r="O288" s="191"/>
      <c r="P288" s="192"/>
      <c r="Q288" s="33"/>
      <c r="R288" s="33"/>
    </row>
    <row r="289" spans="1:27" ht="12.75">
      <c r="A289" s="273"/>
      <c r="B289" s="33" t="s">
        <v>2022</v>
      </c>
      <c r="C289" s="33"/>
      <c r="D289" s="33"/>
      <c r="E289" s="33"/>
      <c r="F289" s="33"/>
      <c r="G289" s="33"/>
      <c r="H289" s="171" t="s">
        <v>29</v>
      </c>
      <c r="I289" s="192"/>
      <c r="J289" s="192"/>
      <c r="K289" s="192"/>
      <c r="L289" s="33"/>
      <c r="M289" s="192"/>
      <c r="N289" s="192"/>
      <c r="O289" s="191"/>
      <c r="P289" s="191"/>
      <c r="Q289" s="33"/>
      <c r="R289" s="33"/>
    </row>
    <row r="290" spans="1:27" ht="12.75">
      <c r="A290" s="273"/>
      <c r="B290" s="33" t="s">
        <v>2096</v>
      </c>
      <c r="C290" s="33"/>
      <c r="D290" s="33"/>
      <c r="E290" s="33"/>
      <c r="F290" s="33"/>
      <c r="G290" s="33"/>
      <c r="H290" s="171" t="s">
        <v>30</v>
      </c>
      <c r="I290" s="192"/>
      <c r="J290" s="192"/>
      <c r="K290" s="192"/>
      <c r="L290" s="33"/>
      <c r="M290" s="192"/>
      <c r="N290" s="192"/>
      <c r="O290" s="191"/>
      <c r="P290" s="191"/>
      <c r="Q290" s="33"/>
      <c r="R290" s="33"/>
    </row>
    <row r="291" spans="1:27" ht="12.75">
      <c r="A291" s="273"/>
      <c r="B291" s="33" t="s">
        <v>2096</v>
      </c>
      <c r="C291" s="33"/>
      <c r="D291" s="33"/>
      <c r="E291" s="33"/>
      <c r="F291" s="33"/>
      <c r="G291" s="33"/>
      <c r="H291" s="171" t="s">
        <v>34</v>
      </c>
      <c r="I291" s="192"/>
      <c r="J291" s="192"/>
      <c r="K291" s="192"/>
      <c r="L291" s="33"/>
      <c r="M291" s="192"/>
      <c r="N291" s="195"/>
      <c r="O291" s="191"/>
      <c r="P291" s="191"/>
      <c r="Q291" s="33"/>
      <c r="R291" s="33"/>
    </row>
    <row r="292" spans="1:27" ht="12.75">
      <c r="A292" s="273"/>
      <c r="B292" s="33" t="s">
        <v>2096</v>
      </c>
      <c r="C292" s="33"/>
      <c r="D292" s="33"/>
      <c r="E292" s="33"/>
      <c r="F292" s="33"/>
      <c r="G292" s="33"/>
      <c r="H292" s="171" t="s">
        <v>35</v>
      </c>
      <c r="I292" s="192"/>
      <c r="J292" s="192"/>
      <c r="K292" s="192"/>
      <c r="L292" s="33"/>
      <c r="M292" s="192"/>
      <c r="N292" s="195"/>
      <c r="O292" s="191"/>
      <c r="P292" s="191"/>
      <c r="Q292" s="33"/>
      <c r="R292" s="33"/>
    </row>
    <row r="293" spans="1:27" ht="12.75">
      <c r="A293" s="273"/>
      <c r="B293" s="33" t="s">
        <v>522</v>
      </c>
      <c r="C293" s="33"/>
      <c r="D293" s="33"/>
      <c r="E293" s="33"/>
      <c r="F293" s="33"/>
      <c r="G293" s="33"/>
      <c r="H293" s="171" t="s">
        <v>36</v>
      </c>
      <c r="I293" s="192"/>
      <c r="J293" s="192"/>
      <c r="K293" s="192"/>
      <c r="L293" s="33"/>
      <c r="M293" s="192"/>
      <c r="N293" s="195"/>
      <c r="O293" s="191"/>
      <c r="P293" s="191"/>
      <c r="Q293" s="33"/>
      <c r="R293" s="33"/>
    </row>
    <row r="294" spans="1:27" ht="12.75">
      <c r="A294" s="273"/>
      <c r="B294" s="33" t="s">
        <v>522</v>
      </c>
      <c r="C294" s="33"/>
      <c r="D294" s="33"/>
      <c r="E294" s="33"/>
      <c r="F294" s="33"/>
      <c r="G294" s="33"/>
      <c r="H294" s="171" t="s">
        <v>37</v>
      </c>
      <c r="I294" s="192"/>
      <c r="J294" s="192"/>
      <c r="K294" s="192"/>
      <c r="L294" s="33"/>
      <c r="M294" s="192"/>
      <c r="N294" s="195"/>
      <c r="O294" s="191"/>
      <c r="P294" s="191"/>
      <c r="Q294" s="33"/>
      <c r="R294" s="33"/>
    </row>
    <row r="295" spans="1:27" ht="12.75">
      <c r="A295" s="274"/>
      <c r="B295" s="33" t="s">
        <v>522</v>
      </c>
      <c r="C295" s="33"/>
      <c r="D295" s="33"/>
      <c r="E295" s="33"/>
      <c r="F295" s="33"/>
      <c r="G295" s="33"/>
      <c r="H295" s="182" t="s">
        <v>38</v>
      </c>
      <c r="I295" s="192"/>
      <c r="J295" s="192"/>
      <c r="K295" s="192"/>
      <c r="L295" s="33"/>
      <c r="M295" s="192"/>
      <c r="N295" s="195"/>
      <c r="O295" s="191"/>
      <c r="P295" s="191"/>
      <c r="Q295" s="33"/>
      <c r="R295" s="33"/>
    </row>
    <row r="296" spans="1:27" ht="12.75">
      <c r="A296" s="272">
        <v>45434</v>
      </c>
      <c r="B296" s="33" t="s">
        <v>78</v>
      </c>
      <c r="C296" s="33"/>
      <c r="D296" s="33"/>
      <c r="E296" s="33"/>
      <c r="F296" s="33"/>
      <c r="G296" s="33"/>
      <c r="H296" s="180" t="s">
        <v>17</v>
      </c>
      <c r="I296" s="192"/>
      <c r="J296" s="192"/>
      <c r="K296" s="192"/>
      <c r="L296" s="33"/>
      <c r="M296" s="192"/>
      <c r="N296" s="191"/>
      <c r="O296" s="192"/>
      <c r="P296" s="192"/>
      <c r="Q296" s="33"/>
      <c r="R296" s="33"/>
    </row>
    <row r="297" spans="1:27" ht="12.75">
      <c r="A297" s="273"/>
      <c r="B297" s="33" t="s">
        <v>78</v>
      </c>
      <c r="C297" s="33"/>
      <c r="D297" s="33"/>
      <c r="E297" s="33"/>
      <c r="F297" s="33"/>
      <c r="G297" s="33"/>
      <c r="H297" s="171" t="s">
        <v>22</v>
      </c>
      <c r="I297" s="192"/>
      <c r="J297" s="192"/>
      <c r="K297" s="192"/>
      <c r="L297" s="33"/>
      <c r="M297" s="192"/>
      <c r="N297" s="191"/>
      <c r="O297" s="192"/>
      <c r="P297" s="192"/>
      <c r="Q297" s="33"/>
      <c r="R297" s="33"/>
    </row>
    <row r="298" spans="1:27" ht="12.75">
      <c r="A298" s="273"/>
      <c r="B298" s="33" t="s">
        <v>78</v>
      </c>
      <c r="C298" s="33"/>
      <c r="D298" s="33"/>
      <c r="E298" s="33"/>
      <c r="F298" s="33"/>
      <c r="G298" s="33"/>
      <c r="H298" s="171" t="s">
        <v>24</v>
      </c>
      <c r="I298" s="192"/>
      <c r="J298" s="192"/>
      <c r="K298" s="192"/>
      <c r="L298" s="33"/>
      <c r="M298" s="192"/>
      <c r="N298" s="191"/>
      <c r="O298" s="192"/>
      <c r="P298" s="192"/>
      <c r="Q298" s="33"/>
      <c r="R298" s="33"/>
    </row>
    <row r="299" spans="1:27" ht="12.75">
      <c r="A299" s="273"/>
      <c r="B299" s="33" t="s">
        <v>78</v>
      </c>
      <c r="C299" s="33"/>
      <c r="D299" s="33"/>
      <c r="E299" s="33"/>
      <c r="F299" s="33"/>
      <c r="G299" s="33"/>
      <c r="H299" s="171" t="s">
        <v>25</v>
      </c>
      <c r="I299" s="192"/>
      <c r="J299" s="192"/>
      <c r="K299" s="192"/>
      <c r="L299" s="33"/>
      <c r="M299" s="192"/>
      <c r="N299" s="191"/>
      <c r="O299" s="195"/>
      <c r="P299" s="192"/>
      <c r="Q299" s="33"/>
      <c r="R299" s="33"/>
    </row>
    <row r="300" spans="1:27" ht="12.75">
      <c r="A300" s="273"/>
      <c r="B300" s="33" t="s">
        <v>78</v>
      </c>
      <c r="C300" s="33"/>
      <c r="D300" s="33"/>
      <c r="E300" s="33"/>
      <c r="F300" s="33"/>
      <c r="G300" s="33"/>
      <c r="H300" s="171" t="s">
        <v>26</v>
      </c>
      <c r="I300" s="192"/>
      <c r="J300" s="192"/>
      <c r="K300" s="192"/>
      <c r="L300" s="33"/>
      <c r="M300" s="192"/>
      <c r="N300" s="191"/>
      <c r="O300" s="195"/>
      <c r="P300" s="192"/>
      <c r="Q300" s="33"/>
      <c r="R300" s="33"/>
    </row>
    <row r="301" spans="1:27" ht="12.75">
      <c r="A301" s="273"/>
      <c r="B301" s="33" t="s">
        <v>78</v>
      </c>
      <c r="C301" s="33"/>
      <c r="D301" s="33"/>
      <c r="E301" s="33"/>
      <c r="F301" s="33"/>
      <c r="G301" s="33"/>
      <c r="H301" s="171" t="s">
        <v>27</v>
      </c>
      <c r="I301" s="192"/>
      <c r="J301" s="192"/>
      <c r="K301" s="192"/>
      <c r="L301" s="33"/>
      <c r="M301" s="192"/>
      <c r="N301" s="191"/>
      <c r="O301" s="195"/>
      <c r="P301" s="192"/>
      <c r="Q301" s="33"/>
      <c r="R301" s="33"/>
    </row>
    <row r="302" spans="1:27" ht="12.75">
      <c r="A302" s="273"/>
      <c r="B302" s="209" t="s">
        <v>78</v>
      </c>
      <c r="C302" s="209" t="s">
        <v>102</v>
      </c>
      <c r="D302" s="209" t="s">
        <v>19</v>
      </c>
      <c r="E302" s="209" t="s">
        <v>2297</v>
      </c>
      <c r="F302" s="209"/>
      <c r="G302" s="209" t="s">
        <v>2298</v>
      </c>
      <c r="H302" s="244" t="s">
        <v>28</v>
      </c>
      <c r="I302" s="209"/>
      <c r="J302" s="209"/>
      <c r="K302" s="209"/>
      <c r="L302" s="209"/>
      <c r="M302" s="209"/>
      <c r="N302" s="209"/>
      <c r="O302" s="209"/>
      <c r="P302" s="209"/>
      <c r="Q302" s="209"/>
      <c r="R302" s="209"/>
      <c r="S302" s="212"/>
      <c r="T302" s="212"/>
      <c r="U302" s="212"/>
      <c r="V302" s="212"/>
      <c r="W302" s="212"/>
      <c r="X302" s="212"/>
      <c r="Y302" s="212"/>
      <c r="Z302" s="212"/>
      <c r="AA302" s="212"/>
    </row>
    <row r="303" spans="1:27" ht="12.75">
      <c r="A303" s="273"/>
      <c r="B303" s="33" t="s">
        <v>522</v>
      </c>
      <c r="C303" s="33"/>
      <c r="D303" s="33"/>
      <c r="E303" s="33"/>
      <c r="F303" s="33"/>
      <c r="G303" s="33"/>
      <c r="H303" s="171" t="s">
        <v>29</v>
      </c>
      <c r="I303" s="192"/>
      <c r="J303" s="192"/>
      <c r="K303" s="192"/>
      <c r="L303" s="33"/>
      <c r="M303" s="192"/>
      <c r="N303" s="191"/>
      <c r="O303" s="191"/>
      <c r="P303" s="192"/>
      <c r="Q303" s="33"/>
      <c r="R303" s="33"/>
    </row>
    <row r="304" spans="1:27" ht="12.75">
      <c r="A304" s="273"/>
      <c r="B304" s="33" t="s">
        <v>522</v>
      </c>
      <c r="C304" s="33"/>
      <c r="D304" s="33"/>
      <c r="E304" s="33"/>
      <c r="F304" s="33"/>
      <c r="G304" s="33"/>
      <c r="H304" s="171" t="s">
        <v>30</v>
      </c>
      <c r="I304" s="192"/>
      <c r="J304" s="192"/>
      <c r="K304" s="192"/>
      <c r="L304" s="33"/>
      <c r="M304" s="192"/>
      <c r="N304" s="191"/>
      <c r="O304" s="191"/>
      <c r="P304" s="192"/>
      <c r="Q304" s="33"/>
      <c r="R304" s="33"/>
    </row>
    <row r="305" spans="1:18" ht="12.75">
      <c r="A305" s="273"/>
      <c r="B305" s="33" t="s">
        <v>522</v>
      </c>
      <c r="C305" s="33"/>
      <c r="D305" s="33"/>
      <c r="E305" s="33"/>
      <c r="F305" s="33"/>
      <c r="G305" s="33"/>
      <c r="H305" s="171" t="s">
        <v>34</v>
      </c>
      <c r="I305" s="192"/>
      <c r="J305" s="192"/>
      <c r="K305" s="192"/>
      <c r="L305" s="33"/>
      <c r="M305" s="192"/>
      <c r="N305" s="191"/>
      <c r="O305" s="191"/>
      <c r="P305" s="192"/>
      <c r="Q305" s="33"/>
      <c r="R305" s="33"/>
    </row>
    <row r="306" spans="1:18" ht="12.75">
      <c r="A306" s="273"/>
      <c r="B306" s="33" t="s">
        <v>522</v>
      </c>
      <c r="C306" s="33"/>
      <c r="D306" s="33"/>
      <c r="E306" s="33"/>
      <c r="F306" s="33"/>
      <c r="G306" s="33"/>
      <c r="H306" s="171" t="s">
        <v>35</v>
      </c>
      <c r="I306" s="192"/>
      <c r="J306" s="192"/>
      <c r="K306" s="192"/>
      <c r="L306" s="33"/>
      <c r="M306" s="192"/>
      <c r="N306" s="191"/>
      <c r="O306" s="191"/>
      <c r="P306" s="192"/>
      <c r="Q306" s="33"/>
      <c r="R306" s="33"/>
    </row>
    <row r="307" spans="1:18" ht="12.75">
      <c r="A307" s="273"/>
      <c r="B307" s="33" t="s">
        <v>522</v>
      </c>
      <c r="C307" s="33"/>
      <c r="D307" s="33"/>
      <c r="E307" s="33"/>
      <c r="F307" s="33"/>
      <c r="G307" s="33"/>
      <c r="H307" s="171" t="s">
        <v>36</v>
      </c>
      <c r="I307" s="192"/>
      <c r="J307" s="192"/>
      <c r="K307" s="192"/>
      <c r="L307" s="33"/>
      <c r="M307" s="192"/>
      <c r="N307" s="191"/>
      <c r="O307" s="191"/>
      <c r="P307" s="192"/>
      <c r="Q307" s="33"/>
      <c r="R307" s="33"/>
    </row>
    <row r="308" spans="1:18" ht="12.75">
      <c r="A308" s="273"/>
      <c r="B308" s="33" t="s">
        <v>78</v>
      </c>
      <c r="C308" s="33"/>
      <c r="D308" s="33"/>
      <c r="E308" s="33"/>
      <c r="F308" s="33"/>
      <c r="G308" s="33"/>
      <c r="H308" s="171" t="s">
        <v>37</v>
      </c>
      <c r="I308" s="192"/>
      <c r="J308" s="192"/>
      <c r="K308" s="192"/>
      <c r="L308" s="33"/>
      <c r="M308" s="192"/>
      <c r="N308" s="191"/>
      <c r="O308" s="191"/>
      <c r="P308" s="192"/>
      <c r="Q308" s="33"/>
      <c r="R308" s="33"/>
    </row>
    <row r="309" spans="1:18" ht="12.75">
      <c r="A309" s="274"/>
      <c r="B309" s="33" t="s">
        <v>78</v>
      </c>
      <c r="C309" s="33"/>
      <c r="D309" s="33"/>
      <c r="E309" s="33"/>
      <c r="F309" s="33"/>
      <c r="G309" s="33"/>
      <c r="H309" s="182" t="s">
        <v>38</v>
      </c>
      <c r="I309" s="192"/>
      <c r="J309" s="192"/>
      <c r="K309" s="192"/>
      <c r="L309" s="33"/>
      <c r="M309" s="192"/>
      <c r="N309" s="191"/>
      <c r="O309" s="191"/>
      <c r="P309" s="192"/>
      <c r="Q309" s="33"/>
      <c r="R309" s="33"/>
    </row>
    <row r="310" spans="1:18" ht="14.25">
      <c r="A310" s="272">
        <v>45435</v>
      </c>
      <c r="B310" s="157" t="s">
        <v>78</v>
      </c>
      <c r="C310" s="33"/>
      <c r="D310" s="33"/>
      <c r="E310" s="33"/>
      <c r="F310" s="33"/>
      <c r="G310" s="33"/>
      <c r="H310" s="180" t="s">
        <v>17</v>
      </c>
      <c r="I310" s="192"/>
      <c r="J310" s="192"/>
      <c r="K310" s="192"/>
      <c r="L310" s="33"/>
      <c r="M310" s="192"/>
      <c r="N310" s="191"/>
      <c r="O310" s="192"/>
      <c r="P310" s="192"/>
      <c r="Q310" s="33"/>
      <c r="R310" s="33"/>
    </row>
    <row r="311" spans="1:18" ht="14.25">
      <c r="A311" s="273"/>
      <c r="B311" s="157" t="s">
        <v>78</v>
      </c>
      <c r="C311" s="33"/>
      <c r="D311" s="33"/>
      <c r="E311" s="33"/>
      <c r="F311" s="33"/>
      <c r="G311" s="33"/>
      <c r="H311" s="171" t="s">
        <v>22</v>
      </c>
      <c r="I311" s="192"/>
      <c r="J311" s="192"/>
      <c r="K311" s="192"/>
      <c r="L311" s="33"/>
      <c r="M311" s="192"/>
      <c r="N311" s="191"/>
      <c r="O311" s="192"/>
      <c r="P311" s="192"/>
      <c r="Q311" s="33"/>
      <c r="R311" s="33"/>
    </row>
    <row r="312" spans="1:18" ht="14.25">
      <c r="A312" s="273"/>
      <c r="B312" s="157" t="s">
        <v>78</v>
      </c>
      <c r="C312" s="33"/>
      <c r="D312" s="33"/>
      <c r="E312" s="33"/>
      <c r="F312" s="33"/>
      <c r="G312" s="33"/>
      <c r="H312" s="171" t="s">
        <v>24</v>
      </c>
      <c r="I312" s="192"/>
      <c r="J312" s="192"/>
      <c r="K312" s="192"/>
      <c r="L312" s="33"/>
      <c r="M312" s="192"/>
      <c r="N312" s="191"/>
      <c r="O312" s="192"/>
      <c r="P312" s="192"/>
      <c r="Q312" s="33"/>
      <c r="R312" s="33"/>
    </row>
    <row r="313" spans="1:18" ht="14.25">
      <c r="A313" s="273"/>
      <c r="B313" s="157" t="s">
        <v>78</v>
      </c>
      <c r="C313" s="33"/>
      <c r="D313" s="33"/>
      <c r="E313" s="157"/>
      <c r="F313" s="157"/>
      <c r="G313" s="33"/>
      <c r="H313" s="171" t="s">
        <v>25</v>
      </c>
      <c r="I313" s="192"/>
      <c r="J313" s="192"/>
      <c r="K313" s="192"/>
      <c r="L313" s="33"/>
      <c r="M313" s="192"/>
      <c r="N313" s="191"/>
      <c r="O313" s="192"/>
      <c r="P313" s="192"/>
      <c r="Q313" s="33"/>
      <c r="R313" s="33"/>
    </row>
    <row r="314" spans="1:18" ht="14.25">
      <c r="A314" s="273"/>
      <c r="B314" s="157" t="s">
        <v>78</v>
      </c>
      <c r="C314" s="33"/>
      <c r="D314" s="33"/>
      <c r="E314" s="33"/>
      <c r="F314" s="33"/>
      <c r="G314" s="33"/>
      <c r="H314" s="171" t="s">
        <v>26</v>
      </c>
      <c r="I314" s="192"/>
      <c r="J314" s="192"/>
      <c r="K314" s="192"/>
      <c r="L314" s="33"/>
      <c r="M314" s="192"/>
      <c r="N314" s="191"/>
      <c r="O314" s="195"/>
      <c r="P314" s="192"/>
      <c r="Q314" s="33"/>
      <c r="R314" s="33"/>
    </row>
    <row r="315" spans="1:18" ht="12.75">
      <c r="A315" s="273"/>
      <c r="B315" s="33" t="s">
        <v>78</v>
      </c>
      <c r="C315" s="33"/>
      <c r="D315" s="33"/>
      <c r="E315" s="33"/>
      <c r="F315" s="33"/>
      <c r="G315" s="33"/>
      <c r="H315" s="171" t="s">
        <v>27</v>
      </c>
      <c r="I315" s="192"/>
      <c r="J315" s="192"/>
      <c r="K315" s="192"/>
      <c r="L315" s="33"/>
      <c r="M315" s="192"/>
      <c r="N315" s="191"/>
      <c r="O315" s="195"/>
      <c r="P315" s="192"/>
      <c r="Q315" s="33"/>
      <c r="R315" s="33"/>
    </row>
    <row r="316" spans="1:18" ht="33" customHeight="1">
      <c r="A316" s="273"/>
      <c r="B316" s="33" t="s">
        <v>78</v>
      </c>
      <c r="C316" s="33" t="s">
        <v>154</v>
      </c>
      <c r="D316" s="33" t="s">
        <v>19</v>
      </c>
      <c r="E316" s="33"/>
      <c r="F316" s="33"/>
      <c r="G316" s="33" t="s">
        <v>2299</v>
      </c>
      <c r="H316" s="171" t="s">
        <v>28</v>
      </c>
      <c r="I316" s="192"/>
      <c r="J316" s="192"/>
      <c r="K316" s="192"/>
      <c r="L316" s="33"/>
      <c r="M316" s="192"/>
      <c r="N316" s="191"/>
      <c r="O316" s="195"/>
      <c r="P316" s="192"/>
      <c r="Q316" s="33"/>
      <c r="R316" s="33"/>
    </row>
    <row r="317" spans="1:18" ht="12.75">
      <c r="A317" s="273"/>
      <c r="B317" s="33" t="s">
        <v>522</v>
      </c>
      <c r="C317" s="33"/>
      <c r="D317" s="33"/>
      <c r="E317" s="33"/>
      <c r="F317" s="33"/>
      <c r="G317" s="33"/>
      <c r="H317" s="171" t="s">
        <v>29</v>
      </c>
      <c r="I317" s="192"/>
      <c r="J317" s="192"/>
      <c r="K317" s="192"/>
      <c r="L317" s="33"/>
      <c r="M317" s="192"/>
      <c r="N317" s="191"/>
      <c r="O317" s="191"/>
      <c r="P317" s="192"/>
      <c r="Q317" s="33"/>
      <c r="R317" s="33"/>
    </row>
    <row r="318" spans="1:18" ht="12.75">
      <c r="A318" s="273"/>
      <c r="B318" s="33" t="s">
        <v>522</v>
      </c>
      <c r="C318" s="33"/>
      <c r="D318" s="33"/>
      <c r="E318" s="33"/>
      <c r="F318" s="33"/>
      <c r="G318" s="33"/>
      <c r="H318" s="171" t="s">
        <v>30</v>
      </c>
      <c r="I318" s="192"/>
      <c r="J318" s="192"/>
      <c r="K318" s="192"/>
      <c r="L318" s="33"/>
      <c r="M318" s="192"/>
      <c r="N318" s="191"/>
      <c r="O318" s="191"/>
      <c r="P318" s="192"/>
      <c r="Q318" s="33"/>
      <c r="R318" s="33"/>
    </row>
    <row r="319" spans="1:18" ht="12.75">
      <c r="A319" s="273"/>
      <c r="B319" s="33" t="s">
        <v>522</v>
      </c>
      <c r="C319" s="33"/>
      <c r="D319" s="33"/>
      <c r="E319" s="33"/>
      <c r="F319" s="33"/>
      <c r="G319" s="33"/>
      <c r="H319" s="171" t="s">
        <v>34</v>
      </c>
      <c r="I319" s="192"/>
      <c r="J319" s="192"/>
      <c r="K319" s="192"/>
      <c r="L319" s="33"/>
      <c r="M319" s="192"/>
      <c r="N319" s="191"/>
      <c r="O319" s="191"/>
      <c r="P319" s="192"/>
      <c r="Q319" s="33"/>
      <c r="R319" s="33"/>
    </row>
    <row r="320" spans="1:18" ht="12.75">
      <c r="A320" s="273"/>
      <c r="B320" s="33" t="s">
        <v>522</v>
      </c>
      <c r="C320" s="33"/>
      <c r="D320" s="33"/>
      <c r="E320" s="33"/>
      <c r="F320" s="33"/>
      <c r="G320" s="33"/>
      <c r="H320" s="171" t="s">
        <v>35</v>
      </c>
      <c r="I320" s="192"/>
      <c r="J320" s="192"/>
      <c r="K320" s="192"/>
      <c r="L320" s="33"/>
      <c r="M320" s="192"/>
      <c r="N320" s="191"/>
      <c r="O320" s="191"/>
      <c r="P320" s="192"/>
      <c r="Q320" s="33"/>
      <c r="R320" s="33"/>
    </row>
    <row r="321" spans="1:18" ht="12.75">
      <c r="A321" s="273"/>
      <c r="B321" s="33" t="s">
        <v>522</v>
      </c>
      <c r="C321" s="33"/>
      <c r="D321" s="33"/>
      <c r="E321" s="33"/>
      <c r="F321" s="33"/>
      <c r="G321" s="33"/>
      <c r="H321" s="171" t="s">
        <v>36</v>
      </c>
      <c r="I321" s="192"/>
      <c r="J321" s="192"/>
      <c r="K321" s="192"/>
      <c r="L321" s="33"/>
      <c r="M321" s="192"/>
      <c r="N321" s="191"/>
      <c r="O321" s="191"/>
      <c r="P321" s="192"/>
      <c r="Q321" s="33"/>
      <c r="R321" s="33"/>
    </row>
    <row r="322" spans="1:18" ht="12.75">
      <c r="A322" s="273"/>
      <c r="B322" s="33" t="s">
        <v>78</v>
      </c>
      <c r="C322" s="33"/>
      <c r="D322" s="33"/>
      <c r="E322" s="33"/>
      <c r="F322" s="33"/>
      <c r="G322" s="33"/>
      <c r="H322" s="171" t="s">
        <v>37</v>
      </c>
      <c r="I322" s="192"/>
      <c r="J322" s="192"/>
      <c r="K322" s="192"/>
      <c r="L322" s="33"/>
      <c r="M322" s="192"/>
      <c r="N322" s="191"/>
      <c r="O322" s="195"/>
      <c r="P322" s="192"/>
      <c r="Q322" s="33"/>
      <c r="R322" s="33"/>
    </row>
    <row r="323" spans="1:18" ht="12.75">
      <c r="A323" s="274"/>
      <c r="B323" s="33" t="s">
        <v>78</v>
      </c>
      <c r="C323" s="33"/>
      <c r="D323" s="33"/>
      <c r="E323" s="33"/>
      <c r="F323" s="33"/>
      <c r="G323" s="33"/>
      <c r="H323" s="182" t="s">
        <v>38</v>
      </c>
      <c r="I323" s="192"/>
      <c r="J323" s="192"/>
      <c r="K323" s="192"/>
      <c r="L323" s="33"/>
      <c r="M323" s="192"/>
      <c r="N323" s="191"/>
      <c r="O323" s="195"/>
      <c r="P323" s="192"/>
      <c r="Q323" s="33"/>
      <c r="R323" s="33"/>
    </row>
    <row r="324" spans="1:18" ht="12.75">
      <c r="A324" s="272">
        <v>45436</v>
      </c>
      <c r="B324" s="33" t="s">
        <v>1774</v>
      </c>
      <c r="C324" s="33"/>
      <c r="D324" s="33"/>
      <c r="E324" s="33"/>
      <c r="F324" s="33"/>
      <c r="G324" s="33"/>
      <c r="H324" s="180" t="s">
        <v>17</v>
      </c>
      <c r="I324" s="192"/>
      <c r="J324" s="192"/>
      <c r="K324" s="192"/>
      <c r="L324" s="33"/>
      <c r="M324" s="192"/>
      <c r="N324" s="195"/>
      <c r="O324" s="192"/>
      <c r="P324" s="192"/>
      <c r="Q324" s="33"/>
      <c r="R324" s="33"/>
    </row>
    <row r="325" spans="1:18" ht="12.75">
      <c r="A325" s="273"/>
      <c r="B325" s="33" t="s">
        <v>1774</v>
      </c>
      <c r="C325" s="33"/>
      <c r="D325" s="33"/>
      <c r="E325" s="33"/>
      <c r="F325" s="33"/>
      <c r="G325" s="33"/>
      <c r="H325" s="171" t="s">
        <v>22</v>
      </c>
      <c r="I325" s="192"/>
      <c r="J325" s="192"/>
      <c r="K325" s="192"/>
      <c r="L325" s="33"/>
      <c r="M325" s="33"/>
      <c r="N325" s="195"/>
      <c r="O325" s="192"/>
      <c r="P325" s="192"/>
      <c r="Q325" s="33"/>
      <c r="R325" s="33"/>
    </row>
    <row r="326" spans="1:18" ht="12.75">
      <c r="A326" s="273"/>
      <c r="B326" s="33" t="s">
        <v>78</v>
      </c>
      <c r="C326" s="33"/>
      <c r="D326" s="33"/>
      <c r="E326" s="33"/>
      <c r="F326" s="33"/>
      <c r="G326" s="33"/>
      <c r="H326" s="171" t="s">
        <v>24</v>
      </c>
      <c r="I326" s="192"/>
      <c r="J326" s="192"/>
      <c r="K326" s="192"/>
      <c r="L326" s="33"/>
      <c r="M326" s="33"/>
      <c r="N326" s="195"/>
      <c r="O326" s="192"/>
      <c r="P326" s="192"/>
      <c r="Q326" s="33"/>
      <c r="R326" s="33"/>
    </row>
    <row r="327" spans="1:18" ht="12.75">
      <c r="A327" s="273"/>
      <c r="B327" s="33" t="s">
        <v>78</v>
      </c>
      <c r="C327" s="33"/>
      <c r="D327" s="33"/>
      <c r="E327" s="33"/>
      <c r="F327" s="33"/>
      <c r="G327" s="33"/>
      <c r="H327" s="171" t="s">
        <v>25</v>
      </c>
      <c r="I327" s="192"/>
      <c r="J327" s="192"/>
      <c r="K327" s="192"/>
      <c r="L327" s="33"/>
      <c r="M327" s="33"/>
      <c r="N327" s="195"/>
      <c r="O327" s="192"/>
      <c r="P327" s="192"/>
      <c r="Q327" s="33"/>
      <c r="R327" s="33"/>
    </row>
    <row r="328" spans="1:18" ht="12.75">
      <c r="A328" s="273"/>
      <c r="B328" s="33" t="s">
        <v>78</v>
      </c>
      <c r="C328" s="33"/>
      <c r="D328" s="33"/>
      <c r="E328" s="33"/>
      <c r="F328" s="33"/>
      <c r="G328" s="33"/>
      <c r="H328" s="171" t="s">
        <v>26</v>
      </c>
      <c r="I328" s="192"/>
      <c r="J328" s="192"/>
      <c r="K328" s="192"/>
      <c r="L328" s="33"/>
      <c r="M328" s="33"/>
      <c r="N328" s="195"/>
      <c r="O328" s="195"/>
      <c r="P328" s="192"/>
      <c r="Q328" s="33"/>
      <c r="R328" s="33"/>
    </row>
    <row r="329" spans="1:18" ht="12.75">
      <c r="A329" s="273"/>
      <c r="B329" s="33" t="s">
        <v>1774</v>
      </c>
      <c r="C329" s="33"/>
      <c r="D329" s="33"/>
      <c r="E329" s="33"/>
      <c r="F329" s="33"/>
      <c r="G329" s="33"/>
      <c r="H329" s="171" t="s">
        <v>27</v>
      </c>
      <c r="I329" s="192"/>
      <c r="J329" s="192"/>
      <c r="K329" s="192"/>
      <c r="L329" s="33"/>
      <c r="M329" s="33"/>
      <c r="N329" s="192"/>
      <c r="O329" s="195"/>
      <c r="P329" s="192"/>
      <c r="Q329" s="33"/>
      <c r="R329" s="33"/>
    </row>
    <row r="330" spans="1:18" ht="12.75">
      <c r="A330" s="273"/>
      <c r="B330" s="33" t="s">
        <v>1774</v>
      </c>
      <c r="C330" s="33"/>
      <c r="D330" s="33"/>
      <c r="E330" s="33"/>
      <c r="F330" s="33"/>
      <c r="G330" s="33"/>
      <c r="H330" s="171" t="s">
        <v>28</v>
      </c>
      <c r="I330" s="192"/>
      <c r="J330" s="192"/>
      <c r="K330" s="192"/>
      <c r="L330" s="33"/>
      <c r="M330" s="33"/>
      <c r="N330" s="192"/>
      <c r="O330" s="195"/>
      <c r="P330" s="192"/>
      <c r="Q330" s="33"/>
      <c r="R330" s="33"/>
    </row>
    <row r="331" spans="1:18" ht="12.75">
      <c r="A331" s="273"/>
      <c r="B331" s="33" t="s">
        <v>522</v>
      </c>
      <c r="C331" s="33"/>
      <c r="D331" s="33"/>
      <c r="E331" s="33"/>
      <c r="F331" s="33"/>
      <c r="G331" s="33"/>
      <c r="H331" s="171" t="s">
        <v>29</v>
      </c>
      <c r="I331" s="192"/>
      <c r="J331" s="192"/>
      <c r="K331" s="192"/>
      <c r="L331" s="33"/>
      <c r="M331" s="33"/>
      <c r="N331" s="192"/>
      <c r="O331" s="191"/>
      <c r="P331" s="192"/>
      <c r="Q331" s="33"/>
      <c r="R331" s="33"/>
    </row>
    <row r="332" spans="1:18" ht="12.75">
      <c r="A332" s="273"/>
      <c r="B332" s="33" t="s">
        <v>522</v>
      </c>
      <c r="C332" s="33"/>
      <c r="D332" s="33"/>
      <c r="E332" s="33"/>
      <c r="F332" s="33"/>
      <c r="G332" s="33"/>
      <c r="H332" s="171" t="s">
        <v>30</v>
      </c>
      <c r="I332" s="192"/>
      <c r="J332" s="192"/>
      <c r="K332" s="192"/>
      <c r="L332" s="33"/>
      <c r="M332" s="33"/>
      <c r="N332" s="192"/>
      <c r="O332" s="191"/>
      <c r="P332" s="192"/>
      <c r="Q332" s="33"/>
      <c r="R332" s="33"/>
    </row>
    <row r="333" spans="1:18" ht="12.75">
      <c r="A333" s="273"/>
      <c r="B333" s="33" t="s">
        <v>522</v>
      </c>
      <c r="C333" s="33"/>
      <c r="D333" s="33"/>
      <c r="E333" s="33"/>
      <c r="F333" s="33"/>
      <c r="G333" s="33"/>
      <c r="H333" s="171" t="s">
        <v>34</v>
      </c>
      <c r="I333" s="192"/>
      <c r="J333" s="192"/>
      <c r="K333" s="192"/>
      <c r="L333" s="33"/>
      <c r="M333" s="33"/>
      <c r="N333" s="192"/>
      <c r="O333" s="191"/>
      <c r="P333" s="192"/>
      <c r="Q333" s="33"/>
      <c r="R333" s="33"/>
    </row>
    <row r="334" spans="1:18" ht="12.75">
      <c r="A334" s="273"/>
      <c r="B334" s="33" t="s">
        <v>522</v>
      </c>
      <c r="C334" s="33"/>
      <c r="D334" s="33"/>
      <c r="E334" s="33"/>
      <c r="F334" s="33"/>
      <c r="G334" s="33"/>
      <c r="H334" s="171" t="s">
        <v>35</v>
      </c>
      <c r="I334" s="192"/>
      <c r="J334" s="192"/>
      <c r="K334" s="192"/>
      <c r="L334" s="33"/>
      <c r="M334" s="33"/>
      <c r="N334" s="192"/>
      <c r="O334" s="191"/>
      <c r="P334" s="192"/>
      <c r="Q334" s="33"/>
      <c r="R334" s="33"/>
    </row>
    <row r="335" spans="1:18" ht="12.75">
      <c r="A335" s="273"/>
      <c r="B335" s="33" t="s">
        <v>522</v>
      </c>
      <c r="C335" s="33"/>
      <c r="D335" s="33"/>
      <c r="E335" s="33"/>
      <c r="F335" s="33"/>
      <c r="G335" s="33"/>
      <c r="H335" s="171" t="s">
        <v>36</v>
      </c>
      <c r="I335" s="192"/>
      <c r="J335" s="192"/>
      <c r="K335" s="192"/>
      <c r="L335" s="33"/>
      <c r="M335" s="33"/>
      <c r="N335" s="192"/>
      <c r="O335" s="191"/>
      <c r="P335" s="192"/>
      <c r="Q335" s="33"/>
      <c r="R335" s="33"/>
    </row>
    <row r="336" spans="1:18" ht="12.75">
      <c r="A336" s="273"/>
      <c r="B336" s="33" t="s">
        <v>78</v>
      </c>
      <c r="C336" s="33"/>
      <c r="D336" s="33"/>
      <c r="E336" s="33"/>
      <c r="F336" s="33"/>
      <c r="G336" s="33"/>
      <c r="H336" s="171" t="s">
        <v>37</v>
      </c>
      <c r="I336" s="192"/>
      <c r="J336" s="192"/>
      <c r="K336" s="192"/>
      <c r="L336" s="33"/>
      <c r="M336" s="33"/>
      <c r="N336" s="191"/>
      <c r="O336" s="191"/>
      <c r="P336" s="192"/>
      <c r="Q336" s="33"/>
      <c r="R336" s="33"/>
    </row>
    <row r="337" spans="1:18" ht="12.75">
      <c r="A337" s="274"/>
      <c r="B337" s="33" t="s">
        <v>78</v>
      </c>
      <c r="C337" s="33"/>
      <c r="D337" s="33"/>
      <c r="E337" s="33"/>
      <c r="F337" s="33"/>
      <c r="G337" s="33"/>
      <c r="H337" s="182" t="s">
        <v>38</v>
      </c>
      <c r="I337" s="192"/>
      <c r="J337" s="192"/>
      <c r="K337" s="192"/>
      <c r="L337" s="33"/>
      <c r="M337" s="33"/>
      <c r="N337" s="191"/>
      <c r="O337" s="191"/>
      <c r="P337" s="192"/>
      <c r="Q337" s="33"/>
      <c r="R337" s="33"/>
    </row>
    <row r="338" spans="1:18" ht="12.75">
      <c r="A338" s="272">
        <v>45437</v>
      </c>
      <c r="B338" s="33" t="s">
        <v>2120</v>
      </c>
      <c r="C338" s="33"/>
      <c r="D338" s="33"/>
      <c r="E338" s="33"/>
      <c r="F338" s="33"/>
      <c r="G338" s="33"/>
      <c r="H338" s="180" t="s">
        <v>17</v>
      </c>
      <c r="I338" s="192"/>
      <c r="J338" s="192"/>
      <c r="K338" s="192"/>
      <c r="L338" s="33"/>
      <c r="M338" s="33"/>
      <c r="N338" s="192"/>
      <c r="O338" s="192"/>
      <c r="P338" s="192"/>
      <c r="Q338" s="33"/>
      <c r="R338" s="33"/>
    </row>
    <row r="339" spans="1:18" ht="12.75">
      <c r="A339" s="273"/>
      <c r="B339" s="33" t="s">
        <v>2120</v>
      </c>
      <c r="C339" s="33"/>
      <c r="D339" s="33"/>
      <c r="E339" s="33"/>
      <c r="F339" s="33"/>
      <c r="G339" s="33"/>
      <c r="H339" s="171" t="s">
        <v>22</v>
      </c>
      <c r="I339" s="192"/>
      <c r="J339" s="192"/>
      <c r="K339" s="192"/>
      <c r="L339" s="33"/>
      <c r="M339" s="33"/>
      <c r="N339" s="192"/>
      <c r="O339" s="192"/>
      <c r="P339" s="192"/>
      <c r="Q339" s="33"/>
      <c r="R339" s="33"/>
    </row>
    <row r="340" spans="1:18" ht="12.75">
      <c r="A340" s="273"/>
      <c r="B340" s="33" t="s">
        <v>1774</v>
      </c>
      <c r="C340" s="33"/>
      <c r="D340" s="33"/>
      <c r="E340" s="33"/>
      <c r="F340" s="33"/>
      <c r="G340" s="33"/>
      <c r="H340" s="171" t="s">
        <v>24</v>
      </c>
      <c r="I340" s="192"/>
      <c r="J340" s="192"/>
      <c r="K340" s="192"/>
      <c r="L340" s="33"/>
      <c r="M340" s="33"/>
      <c r="N340" s="192"/>
      <c r="O340" s="192"/>
      <c r="P340" s="192"/>
      <c r="Q340" s="33"/>
      <c r="R340" s="33"/>
    </row>
    <row r="341" spans="1:18" ht="12.75">
      <c r="A341" s="273"/>
      <c r="B341" s="33" t="s">
        <v>1774</v>
      </c>
      <c r="C341" s="33"/>
      <c r="D341" s="33"/>
      <c r="E341" s="33"/>
      <c r="F341" s="33"/>
      <c r="G341" s="33"/>
      <c r="H341" s="171" t="s">
        <v>25</v>
      </c>
      <c r="I341" s="192"/>
      <c r="J341" s="192"/>
      <c r="K341" s="192"/>
      <c r="L341" s="33"/>
      <c r="M341" s="33"/>
      <c r="N341" s="192"/>
      <c r="O341" s="192"/>
      <c r="P341" s="192"/>
      <c r="Q341" s="33"/>
      <c r="R341" s="33"/>
    </row>
    <row r="342" spans="1:18" ht="12.75">
      <c r="A342" s="273"/>
      <c r="B342" s="33" t="s">
        <v>1774</v>
      </c>
      <c r="C342" s="33"/>
      <c r="D342" s="33"/>
      <c r="E342" s="33"/>
      <c r="F342" s="33"/>
      <c r="G342" s="33"/>
      <c r="H342" s="171" t="s">
        <v>26</v>
      </c>
      <c r="I342" s="192"/>
      <c r="J342" s="192"/>
      <c r="K342" s="192"/>
      <c r="L342" s="33"/>
      <c r="M342" s="33"/>
      <c r="N342" s="192"/>
      <c r="O342" s="192"/>
      <c r="P342" s="192"/>
      <c r="Q342" s="33"/>
      <c r="R342" s="33"/>
    </row>
    <row r="343" spans="1:18" ht="12.75">
      <c r="A343" s="273"/>
      <c r="B343" s="33" t="s">
        <v>1774</v>
      </c>
      <c r="C343" s="33"/>
      <c r="D343" s="33"/>
      <c r="E343" s="33"/>
      <c r="F343" s="33"/>
      <c r="G343" s="33"/>
      <c r="H343" s="171" t="s">
        <v>27</v>
      </c>
      <c r="I343" s="192"/>
      <c r="J343" s="192"/>
      <c r="K343" s="192"/>
      <c r="L343" s="33"/>
      <c r="M343" s="33"/>
      <c r="N343" s="192"/>
      <c r="O343" s="192"/>
      <c r="P343" s="192"/>
      <c r="Q343" s="33"/>
      <c r="R343" s="33"/>
    </row>
    <row r="344" spans="1:18" ht="12.75">
      <c r="A344" s="273"/>
      <c r="B344" s="33"/>
      <c r="C344" s="33"/>
      <c r="D344" s="33"/>
      <c r="E344" s="33"/>
      <c r="F344" s="33"/>
      <c r="G344" s="33"/>
      <c r="H344" s="171" t="s">
        <v>28</v>
      </c>
      <c r="I344" s="192"/>
      <c r="J344" s="192"/>
      <c r="K344" s="192"/>
      <c r="L344" s="33"/>
      <c r="M344" s="33"/>
      <c r="N344" s="192"/>
      <c r="O344" s="192"/>
      <c r="P344" s="192"/>
      <c r="Q344" s="33"/>
      <c r="R344" s="33"/>
    </row>
    <row r="345" spans="1:18" ht="12.75">
      <c r="A345" s="273"/>
      <c r="B345" s="33"/>
      <c r="C345" s="33"/>
      <c r="D345" s="33"/>
      <c r="E345" s="33"/>
      <c r="F345" s="33"/>
      <c r="G345" s="33"/>
      <c r="H345" s="171" t="s">
        <v>29</v>
      </c>
      <c r="I345" s="192"/>
      <c r="J345" s="192"/>
      <c r="K345" s="192"/>
      <c r="L345" s="33"/>
      <c r="M345" s="33"/>
      <c r="N345" s="192"/>
      <c r="O345" s="192"/>
      <c r="P345" s="192"/>
      <c r="Q345" s="33"/>
      <c r="R345" s="33"/>
    </row>
    <row r="346" spans="1:18" ht="12.75">
      <c r="A346" s="273"/>
      <c r="B346" s="33"/>
      <c r="C346" s="33"/>
      <c r="D346" s="33"/>
      <c r="E346" s="33"/>
      <c r="F346" s="33"/>
      <c r="G346" s="33"/>
      <c r="H346" s="171" t="s">
        <v>30</v>
      </c>
      <c r="I346" s="192"/>
      <c r="J346" s="192"/>
      <c r="K346" s="192"/>
      <c r="L346" s="33"/>
      <c r="M346" s="33"/>
      <c r="N346" s="192"/>
      <c r="O346" s="192"/>
      <c r="P346" s="192"/>
      <c r="Q346" s="33"/>
      <c r="R346" s="33"/>
    </row>
    <row r="347" spans="1:18" ht="12.75">
      <c r="A347" s="273"/>
      <c r="B347" s="33" t="s">
        <v>522</v>
      </c>
      <c r="C347" s="33"/>
      <c r="D347" s="33"/>
      <c r="E347" s="33"/>
      <c r="F347" s="33"/>
      <c r="G347" s="33"/>
      <c r="H347" s="171" t="s">
        <v>34</v>
      </c>
      <c r="I347" s="192"/>
      <c r="J347" s="192"/>
      <c r="K347" s="192"/>
      <c r="L347" s="33"/>
      <c r="M347" s="33"/>
      <c r="N347" s="192"/>
      <c r="O347" s="192"/>
      <c r="P347" s="192"/>
      <c r="Q347" s="33"/>
      <c r="R347" s="33"/>
    </row>
    <row r="348" spans="1:18" ht="12.75">
      <c r="A348" s="273"/>
      <c r="B348" s="33" t="s">
        <v>522</v>
      </c>
      <c r="C348" s="33"/>
      <c r="D348" s="33"/>
      <c r="E348" s="33"/>
      <c r="F348" s="33"/>
      <c r="G348" s="33"/>
      <c r="H348" s="171" t="s">
        <v>35</v>
      </c>
      <c r="I348" s="192"/>
      <c r="J348" s="192"/>
      <c r="K348" s="192"/>
      <c r="L348" s="33"/>
      <c r="M348" s="33"/>
      <c r="N348" s="192"/>
      <c r="O348" s="191"/>
      <c r="P348" s="192"/>
      <c r="Q348" s="33"/>
      <c r="R348" s="33"/>
    </row>
    <row r="349" spans="1:18" ht="12.75">
      <c r="A349" s="273"/>
      <c r="B349" s="33" t="s">
        <v>522</v>
      </c>
      <c r="C349" s="33"/>
      <c r="D349" s="33"/>
      <c r="E349" s="33"/>
      <c r="F349" s="33"/>
      <c r="G349" s="33"/>
      <c r="H349" s="171" t="s">
        <v>36</v>
      </c>
      <c r="I349" s="192"/>
      <c r="J349" s="192"/>
      <c r="K349" s="192"/>
      <c r="L349" s="33"/>
      <c r="M349" s="33"/>
      <c r="N349" s="192"/>
      <c r="O349" s="191"/>
      <c r="P349" s="192"/>
      <c r="Q349" s="33"/>
      <c r="R349" s="33"/>
    </row>
    <row r="350" spans="1:18" ht="12.75">
      <c r="A350" s="273"/>
      <c r="B350" s="33" t="s">
        <v>522</v>
      </c>
      <c r="C350" s="33"/>
      <c r="D350" s="33"/>
      <c r="E350" s="33"/>
      <c r="F350" s="33"/>
      <c r="G350" s="33"/>
      <c r="H350" s="171" t="s">
        <v>37</v>
      </c>
      <c r="I350" s="192"/>
      <c r="J350" s="192"/>
      <c r="K350" s="192"/>
      <c r="L350" s="33"/>
      <c r="M350" s="33"/>
      <c r="N350" s="195"/>
      <c r="O350" s="191"/>
      <c r="P350" s="192"/>
      <c r="Q350" s="33"/>
      <c r="R350" s="33"/>
    </row>
    <row r="351" spans="1:18" ht="12.75">
      <c r="A351" s="274"/>
      <c r="B351" s="33" t="s">
        <v>522</v>
      </c>
      <c r="C351" s="33"/>
      <c r="D351" s="33"/>
      <c r="E351" s="33"/>
      <c r="F351" s="33"/>
      <c r="G351" s="33"/>
      <c r="H351" s="182" t="s">
        <v>38</v>
      </c>
      <c r="I351" s="192"/>
      <c r="J351" s="192"/>
      <c r="K351" s="192"/>
      <c r="L351" s="33"/>
      <c r="M351" s="33"/>
      <c r="N351" s="195"/>
      <c r="O351" s="191"/>
      <c r="P351" s="192"/>
      <c r="Q351" s="33"/>
      <c r="R351" s="33"/>
    </row>
    <row r="352" spans="1:18" ht="12.75">
      <c r="A352" s="272">
        <v>45438</v>
      </c>
      <c r="B352" s="33" t="s">
        <v>2120</v>
      </c>
      <c r="C352" s="33"/>
      <c r="D352" s="33"/>
      <c r="E352" s="33"/>
      <c r="F352" s="33"/>
      <c r="G352" s="33"/>
      <c r="H352" s="180" t="s">
        <v>17</v>
      </c>
      <c r="I352" s="192"/>
      <c r="J352" s="192"/>
      <c r="K352" s="192"/>
      <c r="L352" s="33"/>
      <c r="M352" s="33"/>
      <c r="N352" s="192"/>
      <c r="O352" s="192"/>
      <c r="P352" s="192"/>
      <c r="Q352" s="33"/>
      <c r="R352" s="33"/>
    </row>
    <row r="353" spans="1:27" ht="12.75">
      <c r="A353" s="273"/>
      <c r="B353" s="33" t="s">
        <v>2120</v>
      </c>
      <c r="C353" s="33"/>
      <c r="D353" s="33"/>
      <c r="E353" s="33"/>
      <c r="F353" s="33"/>
      <c r="G353" s="33"/>
      <c r="H353" s="171" t="s">
        <v>22</v>
      </c>
      <c r="I353" s="192"/>
      <c r="J353" s="192"/>
      <c r="K353" s="192"/>
      <c r="L353" s="33"/>
      <c r="M353" s="33"/>
      <c r="N353" s="192"/>
      <c r="O353" s="192"/>
      <c r="P353" s="192"/>
      <c r="Q353" s="33"/>
      <c r="R353" s="33"/>
    </row>
    <row r="354" spans="1:27" ht="12.75">
      <c r="A354" s="273"/>
      <c r="B354" s="33" t="s">
        <v>1774</v>
      </c>
      <c r="C354" s="33"/>
      <c r="D354" s="33"/>
      <c r="E354" s="33"/>
      <c r="F354" s="33"/>
      <c r="G354" s="33"/>
      <c r="H354" s="171" t="s">
        <v>24</v>
      </c>
      <c r="I354" s="192"/>
      <c r="J354" s="192"/>
      <c r="K354" s="192"/>
      <c r="L354" s="33"/>
      <c r="M354" s="33"/>
      <c r="N354" s="192"/>
      <c r="O354" s="192"/>
      <c r="P354" s="192"/>
      <c r="Q354" s="33"/>
      <c r="R354" s="33"/>
    </row>
    <row r="355" spans="1:27" ht="12.75">
      <c r="A355" s="273"/>
      <c r="B355" s="33" t="s">
        <v>1774</v>
      </c>
      <c r="C355" s="33"/>
      <c r="D355" s="33"/>
      <c r="E355" s="33"/>
      <c r="F355" s="33"/>
      <c r="G355" s="33"/>
      <c r="H355" s="171" t="s">
        <v>25</v>
      </c>
      <c r="I355" s="192"/>
      <c r="J355" s="192"/>
      <c r="K355" s="192"/>
      <c r="L355" s="33"/>
      <c r="M355" s="33"/>
      <c r="N355" s="192"/>
      <c r="O355" s="192"/>
      <c r="P355" s="192"/>
      <c r="Q355" s="33"/>
      <c r="R355" s="33"/>
    </row>
    <row r="356" spans="1:27" ht="12.75">
      <c r="A356" s="273"/>
      <c r="B356" s="33" t="s">
        <v>1774</v>
      </c>
      <c r="C356" s="33"/>
      <c r="D356" s="33"/>
      <c r="E356" s="33"/>
      <c r="F356" s="33"/>
      <c r="G356" s="33"/>
      <c r="H356" s="171" t="s">
        <v>26</v>
      </c>
      <c r="I356" s="192"/>
      <c r="J356" s="192"/>
      <c r="K356" s="192"/>
      <c r="L356" s="33"/>
      <c r="M356" s="33"/>
      <c r="N356" s="192"/>
      <c r="O356" s="192"/>
      <c r="P356" s="192"/>
      <c r="Q356" s="33"/>
      <c r="R356" s="33"/>
    </row>
    <row r="357" spans="1:27" ht="12.75">
      <c r="A357" s="273"/>
      <c r="B357" s="33" t="s">
        <v>522</v>
      </c>
      <c r="C357" s="33"/>
      <c r="D357" s="33"/>
      <c r="E357" s="33"/>
      <c r="F357" s="33"/>
      <c r="G357" s="33"/>
      <c r="H357" s="171" t="s">
        <v>27</v>
      </c>
      <c r="I357" s="192"/>
      <c r="J357" s="192"/>
      <c r="K357" s="192"/>
      <c r="L357" s="33"/>
      <c r="M357" s="33"/>
      <c r="N357" s="192"/>
      <c r="O357" s="192"/>
      <c r="P357" s="192"/>
      <c r="Q357" s="33"/>
      <c r="R357" s="33"/>
    </row>
    <row r="358" spans="1:27" ht="12.75">
      <c r="A358" s="273"/>
      <c r="B358" s="33" t="s">
        <v>522</v>
      </c>
      <c r="C358" s="33"/>
      <c r="D358" s="33"/>
      <c r="E358" s="33"/>
      <c r="F358" s="33"/>
      <c r="G358" s="33"/>
      <c r="H358" s="171" t="s">
        <v>28</v>
      </c>
      <c r="I358" s="192"/>
      <c r="J358" s="192"/>
      <c r="K358" s="192"/>
      <c r="L358" s="33"/>
      <c r="M358" s="33"/>
      <c r="N358" s="192"/>
      <c r="O358" s="192"/>
      <c r="P358" s="192"/>
      <c r="Q358" s="33"/>
      <c r="R358" s="33"/>
    </row>
    <row r="359" spans="1:27" ht="12.75">
      <c r="A359" s="273"/>
      <c r="B359" s="33" t="s">
        <v>522</v>
      </c>
      <c r="C359" s="33"/>
      <c r="D359" s="33"/>
      <c r="E359" s="33"/>
      <c r="F359" s="33"/>
      <c r="G359" s="33"/>
      <c r="H359" s="171" t="s">
        <v>29</v>
      </c>
      <c r="I359" s="192"/>
      <c r="J359" s="192"/>
      <c r="K359" s="192"/>
      <c r="L359" s="33"/>
      <c r="M359" s="33"/>
      <c r="N359" s="192"/>
      <c r="O359" s="192"/>
      <c r="P359" s="192"/>
      <c r="Q359" s="33"/>
      <c r="R359" s="33"/>
    </row>
    <row r="360" spans="1:27" ht="12.75">
      <c r="A360" s="273"/>
      <c r="B360" s="33" t="s">
        <v>522</v>
      </c>
      <c r="C360" s="33"/>
      <c r="D360" s="33"/>
      <c r="E360" s="33"/>
      <c r="F360" s="33"/>
      <c r="G360" s="33"/>
      <c r="H360" s="171" t="s">
        <v>30</v>
      </c>
      <c r="I360" s="192"/>
      <c r="J360" s="192"/>
      <c r="K360" s="192"/>
      <c r="L360" s="33"/>
      <c r="M360" s="33"/>
      <c r="N360" s="192"/>
      <c r="O360" s="195"/>
      <c r="P360" s="192"/>
      <c r="Q360" s="33"/>
      <c r="R360" s="33"/>
    </row>
    <row r="361" spans="1:27" ht="12.75">
      <c r="A361" s="273"/>
      <c r="B361" s="209" t="s">
        <v>78</v>
      </c>
      <c r="C361" s="209" t="s">
        <v>41</v>
      </c>
      <c r="D361" s="209" t="s">
        <v>19</v>
      </c>
      <c r="E361" s="209"/>
      <c r="F361" s="209"/>
      <c r="G361" s="213" t="s">
        <v>2300</v>
      </c>
      <c r="H361" s="244" t="s">
        <v>34</v>
      </c>
      <c r="I361" s="209"/>
      <c r="J361" s="209"/>
      <c r="K361" s="209"/>
      <c r="L361" s="209"/>
      <c r="M361" s="209"/>
      <c r="N361" s="209"/>
      <c r="O361" s="209"/>
      <c r="P361" s="209"/>
      <c r="Q361" s="209"/>
      <c r="R361" s="209"/>
      <c r="S361" s="212"/>
      <c r="T361" s="212"/>
      <c r="U361" s="212"/>
      <c r="V361" s="212"/>
      <c r="W361" s="212"/>
      <c r="X361" s="212"/>
      <c r="Y361" s="212"/>
      <c r="Z361" s="212"/>
      <c r="AA361" s="212"/>
    </row>
    <row r="362" spans="1:27" ht="12.75">
      <c r="A362" s="273"/>
      <c r="B362" s="33" t="s">
        <v>78</v>
      </c>
      <c r="C362" s="33"/>
      <c r="D362" s="33"/>
      <c r="E362" s="33"/>
      <c r="F362" s="33"/>
      <c r="G362" s="33"/>
      <c r="H362" s="171" t="s">
        <v>35</v>
      </c>
      <c r="I362" s="192"/>
      <c r="J362" s="192"/>
      <c r="K362" s="192"/>
      <c r="L362" s="33"/>
      <c r="M362" s="33"/>
      <c r="N362" s="191"/>
      <c r="O362" s="195"/>
      <c r="P362" s="192"/>
      <c r="Q362" s="33"/>
      <c r="R362" s="33"/>
    </row>
    <row r="363" spans="1:27" ht="12.75">
      <c r="A363" s="273"/>
      <c r="B363" s="33" t="s">
        <v>78</v>
      </c>
      <c r="C363" s="33"/>
      <c r="D363" s="33"/>
      <c r="E363" s="33"/>
      <c r="F363" s="33"/>
      <c r="G363" s="33"/>
      <c r="H363" s="171" t="s">
        <v>36</v>
      </c>
      <c r="I363" s="192"/>
      <c r="J363" s="192"/>
      <c r="K363" s="192"/>
      <c r="L363" s="33"/>
      <c r="M363" s="33"/>
      <c r="N363" s="191"/>
      <c r="O363" s="195"/>
      <c r="P363" s="192"/>
      <c r="Q363" s="33"/>
      <c r="R363" s="33"/>
    </row>
    <row r="364" spans="1:27" ht="12.75">
      <c r="A364" s="273"/>
      <c r="B364" s="209" t="s">
        <v>78</v>
      </c>
      <c r="C364" s="209" t="s">
        <v>41</v>
      </c>
      <c r="D364" s="209" t="s">
        <v>19</v>
      </c>
      <c r="E364" s="209"/>
      <c r="F364" s="209"/>
      <c r="G364" s="213" t="s">
        <v>2301</v>
      </c>
      <c r="H364" s="244" t="s">
        <v>37</v>
      </c>
      <c r="I364" s="209"/>
      <c r="J364" s="209"/>
      <c r="K364" s="209"/>
      <c r="L364" s="209"/>
      <c r="M364" s="209"/>
      <c r="N364" s="209"/>
      <c r="O364" s="209"/>
      <c r="P364" s="209"/>
      <c r="Q364" s="209"/>
      <c r="R364" s="209"/>
      <c r="S364" s="212"/>
      <c r="T364" s="212"/>
      <c r="U364" s="212"/>
      <c r="V364" s="212"/>
      <c r="W364" s="212"/>
      <c r="X364" s="212"/>
      <c r="Y364" s="212"/>
      <c r="Z364" s="212"/>
      <c r="AA364" s="212"/>
    </row>
    <row r="365" spans="1:27" ht="12.75">
      <c r="A365" s="274"/>
      <c r="B365" s="33" t="s">
        <v>78</v>
      </c>
      <c r="C365" s="33"/>
      <c r="D365" s="33"/>
      <c r="E365" s="33"/>
      <c r="F365" s="33"/>
      <c r="G365" s="33"/>
      <c r="H365" s="182" t="s">
        <v>38</v>
      </c>
      <c r="I365" s="192"/>
      <c r="J365" s="192"/>
      <c r="K365" s="192"/>
      <c r="L365" s="33"/>
      <c r="M365" s="33"/>
      <c r="N365" s="191"/>
      <c r="O365" s="195"/>
      <c r="P365" s="192"/>
      <c r="Q365" s="33"/>
      <c r="R365" s="33"/>
    </row>
    <row r="366" spans="1:27" ht="12.75">
      <c r="A366" s="272">
        <v>45439</v>
      </c>
      <c r="B366" s="33"/>
      <c r="C366" s="33"/>
      <c r="D366" s="33"/>
      <c r="E366" s="33"/>
      <c r="F366" s="33"/>
      <c r="G366" s="33"/>
      <c r="H366" s="180" t="s">
        <v>17</v>
      </c>
      <c r="I366" s="192"/>
      <c r="J366" s="192"/>
      <c r="K366" s="192"/>
      <c r="L366" s="33"/>
      <c r="M366" s="33"/>
      <c r="N366" s="192"/>
      <c r="O366" s="192"/>
      <c r="P366" s="33"/>
      <c r="Q366" s="33"/>
      <c r="R366" s="33"/>
    </row>
    <row r="367" spans="1:27" ht="12.75">
      <c r="A367" s="273"/>
      <c r="B367" s="33"/>
      <c r="C367" s="33"/>
      <c r="D367" s="33"/>
      <c r="E367" s="33"/>
      <c r="F367" s="33"/>
      <c r="G367" s="33"/>
      <c r="H367" s="171" t="s">
        <v>22</v>
      </c>
      <c r="I367" s="192"/>
      <c r="J367" s="192"/>
      <c r="K367" s="192"/>
      <c r="L367" s="33"/>
      <c r="M367" s="33"/>
      <c r="N367" s="192"/>
      <c r="O367" s="192"/>
      <c r="P367" s="33"/>
      <c r="Q367" s="33"/>
      <c r="R367" s="33"/>
    </row>
    <row r="368" spans="1:27" ht="12.75">
      <c r="A368" s="273"/>
      <c r="B368" s="33"/>
      <c r="C368" s="33"/>
      <c r="D368" s="33"/>
      <c r="E368" s="33"/>
      <c r="F368" s="33"/>
      <c r="G368" s="33"/>
      <c r="H368" s="171" t="s">
        <v>24</v>
      </c>
      <c r="I368" s="192"/>
      <c r="J368" s="192"/>
      <c r="K368" s="192"/>
      <c r="L368" s="33"/>
      <c r="M368" s="33"/>
      <c r="N368" s="192"/>
      <c r="O368" s="192"/>
      <c r="P368" s="33"/>
      <c r="Q368" s="33"/>
      <c r="R368" s="33"/>
    </row>
    <row r="369" spans="1:18" ht="12.75">
      <c r="A369" s="273"/>
      <c r="B369" s="33" t="s">
        <v>1774</v>
      </c>
      <c r="C369" s="33"/>
      <c r="D369" s="33"/>
      <c r="E369" s="33"/>
      <c r="F369" s="33"/>
      <c r="G369" s="33"/>
      <c r="H369" s="171" t="s">
        <v>25</v>
      </c>
      <c r="I369" s="192"/>
      <c r="J369" s="192"/>
      <c r="K369" s="192"/>
      <c r="L369" s="33"/>
      <c r="M369" s="33"/>
      <c r="N369" s="192"/>
      <c r="O369" s="192"/>
      <c r="P369" s="33"/>
      <c r="Q369" s="33"/>
      <c r="R369" s="33"/>
    </row>
    <row r="370" spans="1:18" ht="12.75">
      <c r="A370" s="273"/>
      <c r="B370" s="33" t="s">
        <v>1774</v>
      </c>
      <c r="C370" s="33"/>
      <c r="D370" s="33"/>
      <c r="E370" s="33"/>
      <c r="F370" s="33"/>
      <c r="G370" s="33"/>
      <c r="H370" s="171" t="s">
        <v>26</v>
      </c>
      <c r="I370" s="192"/>
      <c r="J370" s="192"/>
      <c r="K370" s="192"/>
      <c r="L370" s="33"/>
      <c r="M370" s="33"/>
      <c r="N370" s="192"/>
      <c r="O370" s="192"/>
      <c r="P370" s="33"/>
      <c r="Q370" s="33"/>
      <c r="R370" s="33"/>
    </row>
    <row r="371" spans="1:18" ht="12.75">
      <c r="A371" s="273"/>
      <c r="B371" s="33" t="s">
        <v>1774</v>
      </c>
      <c r="C371" s="33"/>
      <c r="D371" s="33"/>
      <c r="E371" s="33"/>
      <c r="F371" s="33"/>
      <c r="G371" s="33"/>
      <c r="H371" s="171" t="s">
        <v>27</v>
      </c>
      <c r="I371" s="192"/>
      <c r="J371" s="192"/>
      <c r="K371" s="192"/>
      <c r="L371" s="33"/>
      <c r="M371" s="33"/>
      <c r="N371" s="192"/>
      <c r="O371" s="192"/>
      <c r="P371" s="33"/>
      <c r="Q371" s="33"/>
      <c r="R371" s="33"/>
    </row>
    <row r="372" spans="1:18" ht="12.75">
      <c r="A372" s="273"/>
      <c r="B372" s="33" t="s">
        <v>1774</v>
      </c>
      <c r="C372" s="33"/>
      <c r="D372" s="33"/>
      <c r="E372" s="33"/>
      <c r="F372" s="33"/>
      <c r="G372" s="33"/>
      <c r="H372" s="171" t="s">
        <v>28</v>
      </c>
      <c r="I372" s="192"/>
      <c r="J372" s="192"/>
      <c r="K372" s="192"/>
      <c r="L372" s="33"/>
      <c r="M372" s="33"/>
      <c r="N372" s="192"/>
      <c r="O372" s="192"/>
      <c r="P372" s="33"/>
      <c r="Q372" s="33"/>
      <c r="R372" s="33"/>
    </row>
    <row r="373" spans="1:18" ht="12.75">
      <c r="A373" s="273"/>
      <c r="B373" s="33" t="s">
        <v>522</v>
      </c>
      <c r="C373" s="33"/>
      <c r="D373" s="33"/>
      <c r="E373" s="33"/>
      <c r="F373" s="33"/>
      <c r="G373" s="33"/>
      <c r="H373" s="171" t="s">
        <v>29</v>
      </c>
      <c r="I373" s="192"/>
      <c r="J373" s="192"/>
      <c r="K373" s="192"/>
      <c r="L373" s="33"/>
      <c r="M373" s="33"/>
      <c r="N373" s="192"/>
      <c r="O373" s="195"/>
      <c r="P373" s="33"/>
      <c r="Q373" s="33"/>
      <c r="R373" s="33"/>
    </row>
    <row r="374" spans="1:18" ht="12.75">
      <c r="A374" s="273"/>
      <c r="B374" s="33" t="s">
        <v>522</v>
      </c>
      <c r="C374" s="33"/>
      <c r="D374" s="33"/>
      <c r="E374" s="33"/>
      <c r="F374" s="33"/>
      <c r="G374" s="33"/>
      <c r="H374" s="171" t="s">
        <v>30</v>
      </c>
      <c r="I374" s="192"/>
      <c r="J374" s="192"/>
      <c r="K374" s="192"/>
      <c r="L374" s="33"/>
      <c r="M374" s="33"/>
      <c r="N374" s="192"/>
      <c r="O374" s="195"/>
      <c r="P374" s="33"/>
      <c r="Q374" s="33"/>
      <c r="R374" s="33"/>
    </row>
    <row r="375" spans="1:18" ht="12.75">
      <c r="A375" s="273"/>
      <c r="B375" s="33" t="s">
        <v>522</v>
      </c>
      <c r="C375" s="33"/>
      <c r="D375" s="33"/>
      <c r="E375" s="33"/>
      <c r="F375" s="33"/>
      <c r="G375" s="33"/>
      <c r="H375" s="171" t="s">
        <v>34</v>
      </c>
      <c r="I375" s="192"/>
      <c r="J375" s="192"/>
      <c r="K375" s="192"/>
      <c r="L375" s="33"/>
      <c r="M375" s="33"/>
      <c r="N375" s="192"/>
      <c r="O375" s="195"/>
      <c r="P375" s="33"/>
      <c r="Q375" s="33"/>
      <c r="R375" s="33"/>
    </row>
    <row r="376" spans="1:18" ht="12.75">
      <c r="A376" s="273"/>
      <c r="B376" s="33" t="s">
        <v>522</v>
      </c>
      <c r="C376" s="33"/>
      <c r="D376" s="33"/>
      <c r="E376" s="33"/>
      <c r="F376" s="33"/>
      <c r="G376" s="33"/>
      <c r="H376" s="171" t="s">
        <v>35</v>
      </c>
      <c r="I376" s="192"/>
      <c r="J376" s="192"/>
      <c r="K376" s="192"/>
      <c r="L376" s="33"/>
      <c r="M376" s="33"/>
      <c r="N376" s="192"/>
      <c r="O376" s="195"/>
      <c r="P376" s="33"/>
      <c r="Q376" s="33"/>
      <c r="R376" s="33"/>
    </row>
    <row r="377" spans="1:18" ht="12.75">
      <c r="A377" s="273"/>
      <c r="B377" s="33" t="s">
        <v>522</v>
      </c>
      <c r="C377" s="33"/>
      <c r="D377" s="33"/>
      <c r="E377" s="33"/>
      <c r="F377" s="33"/>
      <c r="G377" s="33"/>
      <c r="H377" s="171" t="s">
        <v>36</v>
      </c>
      <c r="I377" s="192"/>
      <c r="J377" s="192"/>
      <c r="K377" s="192"/>
      <c r="L377" s="33"/>
      <c r="M377" s="33"/>
      <c r="N377" s="195"/>
      <c r="O377" s="195"/>
      <c r="P377" s="33"/>
      <c r="Q377" s="33"/>
      <c r="R377" s="33"/>
    </row>
    <row r="378" spans="1:18" ht="12.75">
      <c r="A378" s="273"/>
      <c r="B378" s="33" t="s">
        <v>78</v>
      </c>
      <c r="C378" s="33"/>
      <c r="D378" s="33"/>
      <c r="E378" s="33"/>
      <c r="F378" s="33"/>
      <c r="G378" s="33"/>
      <c r="H378" s="171" t="s">
        <v>37</v>
      </c>
      <c r="I378" s="192"/>
      <c r="J378" s="192"/>
      <c r="K378" s="192"/>
      <c r="L378" s="33"/>
      <c r="M378" s="33"/>
      <c r="N378" s="191"/>
      <c r="O378" s="195"/>
      <c r="P378" s="33"/>
      <c r="Q378" s="33"/>
      <c r="R378" s="33"/>
    </row>
    <row r="379" spans="1:18" ht="12.75">
      <c r="A379" s="274"/>
      <c r="B379" s="33" t="s">
        <v>78</v>
      </c>
      <c r="C379" s="33"/>
      <c r="D379" s="33"/>
      <c r="E379" s="33"/>
      <c r="F379" s="33"/>
      <c r="G379" s="33"/>
      <c r="H379" s="182" t="s">
        <v>38</v>
      </c>
      <c r="I379" s="192"/>
      <c r="J379" s="192"/>
      <c r="K379" s="192"/>
      <c r="L379" s="33"/>
      <c r="M379" s="33"/>
      <c r="N379" s="191"/>
      <c r="O379" s="195"/>
      <c r="P379" s="33"/>
      <c r="Q379" s="33"/>
      <c r="R379" s="33"/>
    </row>
    <row r="380" spans="1:18" ht="12.75">
      <c r="A380" s="272">
        <v>45440</v>
      </c>
      <c r="B380" s="33" t="s">
        <v>2096</v>
      </c>
      <c r="C380" s="33"/>
      <c r="D380" s="33"/>
      <c r="E380" s="33"/>
      <c r="F380" s="33"/>
      <c r="G380" s="33"/>
      <c r="H380" s="180" t="s">
        <v>17</v>
      </c>
      <c r="I380" s="192"/>
      <c r="J380" s="192"/>
      <c r="K380" s="192"/>
      <c r="L380" s="33"/>
      <c r="M380" s="33"/>
      <c r="N380" s="192"/>
      <c r="O380" s="33"/>
      <c r="P380" s="191"/>
      <c r="Q380" s="33"/>
      <c r="R380" s="33"/>
    </row>
    <row r="381" spans="1:18" ht="12.75">
      <c r="A381" s="273"/>
      <c r="B381" s="33" t="s">
        <v>2096</v>
      </c>
      <c r="C381" s="33"/>
      <c r="D381" s="33"/>
      <c r="E381" s="33"/>
      <c r="F381" s="33"/>
      <c r="G381" s="33"/>
      <c r="H381" s="171" t="s">
        <v>22</v>
      </c>
      <c r="I381" s="192"/>
      <c r="J381" s="192"/>
      <c r="K381" s="192"/>
      <c r="L381" s="33"/>
      <c r="M381" s="33"/>
      <c r="N381" s="192"/>
      <c r="O381" s="33"/>
      <c r="P381" s="191"/>
      <c r="Q381" s="33"/>
      <c r="R381" s="33"/>
    </row>
    <row r="382" spans="1:18" ht="12.75">
      <c r="A382" s="273"/>
      <c r="B382" s="33" t="s">
        <v>2096</v>
      </c>
      <c r="C382" s="33"/>
      <c r="D382" s="33"/>
      <c r="E382" s="33"/>
      <c r="F382" s="33"/>
      <c r="G382" s="33"/>
      <c r="H382" s="171" t="s">
        <v>24</v>
      </c>
      <c r="I382" s="192"/>
      <c r="J382" s="192"/>
      <c r="K382" s="192"/>
      <c r="L382" s="33"/>
      <c r="M382" s="33"/>
      <c r="N382" s="192"/>
      <c r="O382" s="33"/>
      <c r="P382" s="191"/>
      <c r="Q382" s="33"/>
      <c r="R382" s="33"/>
    </row>
    <row r="383" spans="1:18" ht="12.75">
      <c r="A383" s="273"/>
      <c r="B383" s="33" t="s">
        <v>2096</v>
      </c>
      <c r="C383" s="33"/>
      <c r="D383" s="33"/>
      <c r="E383" s="33"/>
      <c r="F383" s="33"/>
      <c r="G383" s="33"/>
      <c r="H383" s="171" t="s">
        <v>25</v>
      </c>
      <c r="I383" s="192"/>
      <c r="J383" s="192"/>
      <c r="K383" s="192"/>
      <c r="L383" s="33"/>
      <c r="M383" s="33"/>
      <c r="N383" s="192"/>
      <c r="O383" s="33"/>
      <c r="P383" s="191"/>
      <c r="Q383" s="33"/>
      <c r="R383" s="33"/>
    </row>
    <row r="384" spans="1:18" ht="12.75">
      <c r="A384" s="273"/>
      <c r="B384" s="33" t="s">
        <v>2096</v>
      </c>
      <c r="C384" s="33"/>
      <c r="D384" s="33"/>
      <c r="E384" s="33"/>
      <c r="F384" s="33"/>
      <c r="G384" s="33"/>
      <c r="H384" s="171" t="s">
        <v>26</v>
      </c>
      <c r="I384" s="192"/>
      <c r="J384" s="192"/>
      <c r="K384" s="192"/>
      <c r="L384" s="33"/>
      <c r="M384" s="33"/>
      <c r="N384" s="192"/>
      <c r="O384" s="33"/>
      <c r="P384" s="191"/>
      <c r="Q384" s="33"/>
      <c r="R384" s="33"/>
    </row>
    <row r="385" spans="1:18" ht="12.75">
      <c r="A385" s="273"/>
      <c r="B385" s="33" t="s">
        <v>1774</v>
      </c>
      <c r="C385" s="33"/>
      <c r="D385" s="33"/>
      <c r="E385" s="33"/>
      <c r="F385" s="33"/>
      <c r="G385" s="33"/>
      <c r="H385" s="171" t="s">
        <v>27</v>
      </c>
      <c r="I385" s="192"/>
      <c r="J385" s="192"/>
      <c r="K385" s="192"/>
      <c r="L385" s="33"/>
      <c r="M385" s="33"/>
      <c r="N385" s="192"/>
      <c r="O385" s="33"/>
      <c r="P385" s="191"/>
      <c r="Q385" s="33"/>
      <c r="R385" s="33"/>
    </row>
    <row r="386" spans="1:18" ht="12.75">
      <c r="A386" s="273"/>
      <c r="B386" s="33" t="s">
        <v>1774</v>
      </c>
      <c r="C386" s="33"/>
      <c r="D386" s="33"/>
      <c r="E386" s="33"/>
      <c r="F386" s="33"/>
      <c r="G386" s="33"/>
      <c r="H386" s="171" t="s">
        <v>28</v>
      </c>
      <c r="I386" s="192"/>
      <c r="J386" s="192"/>
      <c r="K386" s="192"/>
      <c r="L386" s="33"/>
      <c r="M386" s="33"/>
      <c r="N386" s="192"/>
      <c r="O386" s="33"/>
      <c r="P386" s="191"/>
      <c r="Q386" s="33"/>
      <c r="R386" s="33"/>
    </row>
    <row r="387" spans="1:18" ht="12.75">
      <c r="A387" s="273"/>
      <c r="B387" s="33" t="s">
        <v>1774</v>
      </c>
      <c r="C387" s="33"/>
      <c r="D387" s="33"/>
      <c r="E387" s="33"/>
      <c r="F387" s="33"/>
      <c r="G387" s="33"/>
      <c r="H387" s="171" t="s">
        <v>29</v>
      </c>
      <c r="I387" s="192"/>
      <c r="J387" s="192"/>
      <c r="K387" s="192"/>
      <c r="L387" s="33"/>
      <c r="M387" s="33"/>
      <c r="N387" s="192"/>
      <c r="O387" s="33"/>
      <c r="P387" s="191"/>
      <c r="Q387" s="33"/>
      <c r="R387" s="33"/>
    </row>
    <row r="388" spans="1:18" ht="12.75">
      <c r="A388" s="273"/>
      <c r="B388" s="33" t="s">
        <v>1774</v>
      </c>
      <c r="C388" s="33"/>
      <c r="D388" s="33"/>
      <c r="E388" s="33"/>
      <c r="F388" s="33"/>
      <c r="G388" s="33"/>
      <c r="H388" s="171" t="s">
        <v>30</v>
      </c>
      <c r="I388" s="192"/>
      <c r="J388" s="192"/>
      <c r="K388" s="192"/>
      <c r="L388" s="33"/>
      <c r="M388" s="33"/>
      <c r="N388" s="192"/>
      <c r="O388" s="33"/>
      <c r="P388" s="191"/>
      <c r="Q388" s="33"/>
      <c r="R388" s="33"/>
    </row>
    <row r="389" spans="1:18" ht="12.75">
      <c r="A389" s="273"/>
      <c r="B389" s="33" t="s">
        <v>522</v>
      </c>
      <c r="C389" s="33"/>
      <c r="D389" s="33"/>
      <c r="E389" s="33"/>
      <c r="F389" s="33"/>
      <c r="G389" s="33"/>
      <c r="H389" s="171" t="s">
        <v>34</v>
      </c>
      <c r="I389" s="192"/>
      <c r="J389" s="192"/>
      <c r="K389" s="192"/>
      <c r="L389" s="33"/>
      <c r="M389" s="33"/>
      <c r="N389" s="192"/>
      <c r="O389" s="33"/>
      <c r="P389" s="191"/>
      <c r="Q389" s="33"/>
      <c r="R389" s="33"/>
    </row>
    <row r="390" spans="1:18" ht="12.75">
      <c r="A390" s="273"/>
      <c r="B390" s="33" t="s">
        <v>522</v>
      </c>
      <c r="C390" s="33"/>
      <c r="D390" s="33"/>
      <c r="E390" s="33"/>
      <c r="F390" s="33"/>
      <c r="G390" s="33"/>
      <c r="H390" s="171" t="s">
        <v>35</v>
      </c>
      <c r="I390" s="192"/>
      <c r="J390" s="192"/>
      <c r="K390" s="192"/>
      <c r="L390" s="33"/>
      <c r="M390" s="33"/>
      <c r="N390" s="192"/>
      <c r="O390" s="33"/>
      <c r="P390" s="191"/>
      <c r="Q390" s="33"/>
      <c r="R390" s="33"/>
    </row>
    <row r="391" spans="1:18" ht="12.75">
      <c r="A391" s="273"/>
      <c r="B391" s="33" t="s">
        <v>522</v>
      </c>
      <c r="C391" s="33"/>
      <c r="D391" s="33"/>
      <c r="E391" s="33"/>
      <c r="F391" s="33"/>
      <c r="G391" s="33"/>
      <c r="H391" s="171" t="s">
        <v>36</v>
      </c>
      <c r="I391" s="192"/>
      <c r="J391" s="192"/>
      <c r="K391" s="192"/>
      <c r="L391" s="33"/>
      <c r="M391" s="33"/>
      <c r="N391" s="192"/>
      <c r="O391" s="33"/>
      <c r="P391" s="191"/>
      <c r="Q391" s="33"/>
      <c r="R391" s="33"/>
    </row>
    <row r="392" spans="1:18" ht="12.75">
      <c r="A392" s="273"/>
      <c r="B392" s="33" t="s">
        <v>522</v>
      </c>
      <c r="C392" s="33"/>
      <c r="D392" s="33"/>
      <c r="E392" s="33"/>
      <c r="F392" s="33"/>
      <c r="G392" s="33"/>
      <c r="H392" s="171" t="s">
        <v>37</v>
      </c>
      <c r="I392" s="192"/>
      <c r="J392" s="192"/>
      <c r="K392" s="192"/>
      <c r="L392" s="33"/>
      <c r="M392" s="33"/>
      <c r="N392" s="195"/>
      <c r="O392" s="33"/>
      <c r="P392" s="191"/>
      <c r="Q392" s="33"/>
      <c r="R392" s="33"/>
    </row>
    <row r="393" spans="1:18" ht="12.75">
      <c r="A393" s="274"/>
      <c r="B393" s="33" t="s">
        <v>522</v>
      </c>
      <c r="C393" s="33"/>
      <c r="D393" s="33"/>
      <c r="E393" s="33"/>
      <c r="F393" s="33"/>
      <c r="G393" s="33"/>
      <c r="H393" s="182" t="s">
        <v>38</v>
      </c>
      <c r="I393" s="192"/>
      <c r="J393" s="192"/>
      <c r="K393" s="192"/>
      <c r="L393" s="33"/>
      <c r="M393" s="33"/>
      <c r="N393" s="195"/>
      <c r="O393" s="33"/>
      <c r="P393" s="191"/>
      <c r="Q393" s="33"/>
      <c r="R393" s="33"/>
    </row>
    <row r="394" spans="1:18" ht="12.75">
      <c r="A394" s="272">
        <v>45441</v>
      </c>
      <c r="B394" s="33" t="s">
        <v>1774</v>
      </c>
      <c r="C394" s="33"/>
      <c r="D394" s="33"/>
      <c r="E394" s="33"/>
      <c r="F394" s="33"/>
      <c r="G394" s="33"/>
      <c r="H394" s="180" t="s">
        <v>17</v>
      </c>
      <c r="I394" s="33"/>
      <c r="J394" s="192"/>
      <c r="K394" s="192"/>
      <c r="L394" s="33"/>
      <c r="M394" s="33"/>
      <c r="N394" s="191"/>
      <c r="O394" s="33"/>
      <c r="P394" s="192"/>
      <c r="Q394" s="33"/>
      <c r="R394" s="33"/>
    </row>
    <row r="395" spans="1:18" ht="12.75">
      <c r="A395" s="273"/>
      <c r="B395" s="33" t="s">
        <v>1774</v>
      </c>
      <c r="C395" s="33"/>
      <c r="D395" s="33"/>
      <c r="E395" s="33"/>
      <c r="F395" s="33"/>
      <c r="G395" s="33"/>
      <c r="H395" s="171" t="s">
        <v>22</v>
      </c>
      <c r="I395" s="33"/>
      <c r="J395" s="192"/>
      <c r="K395" s="192"/>
      <c r="L395" s="33"/>
      <c r="M395" s="33"/>
      <c r="N395" s="191"/>
      <c r="O395" s="33"/>
      <c r="P395" s="192"/>
      <c r="Q395" s="33"/>
      <c r="R395" s="33"/>
    </row>
    <row r="396" spans="1:18" ht="12.75">
      <c r="A396" s="273"/>
      <c r="B396" s="33" t="s">
        <v>1774</v>
      </c>
      <c r="C396" s="33"/>
      <c r="D396" s="33"/>
      <c r="E396" s="33"/>
      <c r="F396" s="33"/>
      <c r="G396" s="33"/>
      <c r="H396" s="171" t="s">
        <v>24</v>
      </c>
      <c r="I396" s="33"/>
      <c r="J396" s="192"/>
      <c r="K396" s="192"/>
      <c r="L396" s="33"/>
      <c r="M396" s="33"/>
      <c r="N396" s="191"/>
      <c r="O396" s="33"/>
      <c r="P396" s="192"/>
      <c r="Q396" s="33"/>
      <c r="R396" s="33"/>
    </row>
    <row r="397" spans="1:18" ht="12.75">
      <c r="A397" s="273"/>
      <c r="B397" s="33" t="s">
        <v>1774</v>
      </c>
      <c r="C397" s="33"/>
      <c r="D397" s="33"/>
      <c r="E397" s="33"/>
      <c r="F397" s="33"/>
      <c r="G397" s="33"/>
      <c r="H397" s="171" t="s">
        <v>25</v>
      </c>
      <c r="I397" s="33"/>
      <c r="J397" s="192"/>
      <c r="K397" s="192"/>
      <c r="L397" s="33"/>
      <c r="M397" s="33"/>
      <c r="N397" s="191"/>
      <c r="O397" s="33"/>
      <c r="P397" s="192"/>
      <c r="Q397" s="33"/>
      <c r="R397" s="33"/>
    </row>
    <row r="398" spans="1:18" ht="12.75">
      <c r="A398" s="273"/>
      <c r="B398" s="33" t="s">
        <v>1774</v>
      </c>
      <c r="C398" s="33"/>
      <c r="D398" s="33"/>
      <c r="E398" s="33"/>
      <c r="F398" s="33"/>
      <c r="G398" s="33"/>
      <c r="H398" s="171" t="s">
        <v>26</v>
      </c>
      <c r="I398" s="33"/>
      <c r="J398" s="192"/>
      <c r="K398" s="192"/>
      <c r="L398" s="33"/>
      <c r="M398" s="33"/>
      <c r="N398" s="191"/>
      <c r="O398" s="33"/>
      <c r="P398" s="192"/>
      <c r="Q398" s="33"/>
      <c r="R398" s="33"/>
    </row>
    <row r="399" spans="1:18" ht="12.75">
      <c r="A399" s="273"/>
      <c r="B399" s="33" t="s">
        <v>78</v>
      </c>
      <c r="C399" s="33"/>
      <c r="D399" s="33"/>
      <c r="E399" s="33"/>
      <c r="F399" s="33"/>
      <c r="G399" s="33"/>
      <c r="H399" s="171" t="s">
        <v>27</v>
      </c>
      <c r="I399" s="33"/>
      <c r="J399" s="192"/>
      <c r="K399" s="192"/>
      <c r="L399" s="33"/>
      <c r="M399" s="33"/>
      <c r="N399" s="191"/>
      <c r="O399" s="33"/>
      <c r="P399" s="192"/>
      <c r="Q399" s="33"/>
      <c r="R399" s="33"/>
    </row>
    <row r="400" spans="1:18" ht="12.75">
      <c r="A400" s="273"/>
      <c r="B400" s="33" t="s">
        <v>78</v>
      </c>
      <c r="C400" s="33"/>
      <c r="D400" s="33"/>
      <c r="E400" s="33"/>
      <c r="F400" s="33"/>
      <c r="G400" s="33"/>
      <c r="H400" s="171" t="s">
        <v>28</v>
      </c>
      <c r="I400" s="33"/>
      <c r="J400" s="192"/>
      <c r="K400" s="192"/>
      <c r="L400" s="33"/>
      <c r="M400" s="33"/>
      <c r="N400" s="191"/>
      <c r="O400" s="33"/>
      <c r="P400" s="192"/>
      <c r="Q400" s="33"/>
      <c r="R400" s="33"/>
    </row>
    <row r="401" spans="1:18" ht="12.75">
      <c r="A401" s="273"/>
      <c r="B401" s="33" t="s">
        <v>78</v>
      </c>
      <c r="C401" s="33"/>
      <c r="D401" s="33"/>
      <c r="E401" s="33"/>
      <c r="F401" s="33"/>
      <c r="G401" s="33"/>
      <c r="H401" s="171" t="s">
        <v>29</v>
      </c>
      <c r="I401" s="33"/>
      <c r="J401" s="192"/>
      <c r="K401" s="192"/>
      <c r="L401" s="33"/>
      <c r="M401" s="33"/>
      <c r="N401" s="191"/>
      <c r="O401" s="33"/>
      <c r="P401" s="192"/>
      <c r="Q401" s="33"/>
      <c r="R401" s="33"/>
    </row>
    <row r="402" spans="1:18" ht="12.75">
      <c r="A402" s="273"/>
      <c r="B402" s="33" t="s">
        <v>78</v>
      </c>
      <c r="C402" s="33"/>
      <c r="D402" s="33"/>
      <c r="E402" s="33"/>
      <c r="F402" s="33"/>
      <c r="G402" s="33"/>
      <c r="H402" s="171" t="s">
        <v>30</v>
      </c>
      <c r="I402" s="33"/>
      <c r="J402" s="192"/>
      <c r="K402" s="192"/>
      <c r="L402" s="33"/>
      <c r="M402" s="33"/>
      <c r="N402" s="191"/>
      <c r="O402" s="33"/>
      <c r="P402" s="192"/>
      <c r="Q402" s="33"/>
      <c r="R402" s="33"/>
    </row>
    <row r="403" spans="1:18" ht="12.75">
      <c r="A403" s="273"/>
      <c r="B403" s="33" t="s">
        <v>78</v>
      </c>
      <c r="C403" s="33"/>
      <c r="D403" s="33"/>
      <c r="E403" s="33"/>
      <c r="F403" s="33"/>
      <c r="G403" s="33"/>
      <c r="H403" s="171" t="s">
        <v>34</v>
      </c>
      <c r="I403" s="33"/>
      <c r="J403" s="192"/>
      <c r="K403" s="192"/>
      <c r="L403" s="33"/>
      <c r="M403" s="33"/>
      <c r="N403" s="191"/>
      <c r="O403" s="33"/>
      <c r="P403" s="192"/>
      <c r="Q403" s="33"/>
      <c r="R403" s="33"/>
    </row>
    <row r="404" spans="1:18" ht="12.75">
      <c r="A404" s="273"/>
      <c r="B404" s="33" t="s">
        <v>78</v>
      </c>
      <c r="C404" s="33"/>
      <c r="D404" s="33"/>
      <c r="E404" s="33"/>
      <c r="F404" s="33"/>
      <c r="G404" s="33"/>
      <c r="H404" s="171" t="s">
        <v>35</v>
      </c>
      <c r="I404" s="33"/>
      <c r="J404" s="192"/>
      <c r="K404" s="192"/>
      <c r="L404" s="33"/>
      <c r="M404" s="33"/>
      <c r="N404" s="191"/>
      <c r="O404" s="33"/>
      <c r="P404" s="192"/>
      <c r="Q404" s="33"/>
      <c r="R404" s="33"/>
    </row>
    <row r="405" spans="1:18" ht="12.75">
      <c r="A405" s="273"/>
      <c r="B405" s="33" t="s">
        <v>78</v>
      </c>
      <c r="C405" s="33"/>
      <c r="D405" s="33"/>
      <c r="E405" s="33"/>
      <c r="F405" s="33"/>
      <c r="G405" s="33"/>
      <c r="H405" s="171" t="s">
        <v>36</v>
      </c>
      <c r="I405" s="33"/>
      <c r="J405" s="192"/>
      <c r="K405" s="192"/>
      <c r="L405" s="33"/>
      <c r="M405" s="33"/>
      <c r="N405" s="191"/>
      <c r="O405" s="33"/>
      <c r="P405" s="192"/>
      <c r="Q405" s="33"/>
      <c r="R405" s="33"/>
    </row>
    <row r="406" spans="1:18" ht="12.75">
      <c r="A406" s="273"/>
      <c r="B406" s="33" t="s">
        <v>2096</v>
      </c>
      <c r="C406" s="33"/>
      <c r="D406" s="33"/>
      <c r="E406" s="33"/>
      <c r="F406" s="33"/>
      <c r="G406" s="33"/>
      <c r="H406" s="171" t="s">
        <v>37</v>
      </c>
      <c r="I406" s="33"/>
      <c r="J406" s="192"/>
      <c r="K406" s="192"/>
      <c r="L406" s="33"/>
      <c r="M406" s="33"/>
      <c r="N406" s="191"/>
      <c r="O406" s="33"/>
      <c r="P406" s="191"/>
      <c r="Q406" s="33"/>
      <c r="R406" s="33"/>
    </row>
    <row r="407" spans="1:18" ht="12.75">
      <c r="A407" s="274"/>
      <c r="B407" s="33" t="s">
        <v>2096</v>
      </c>
      <c r="C407" s="33"/>
      <c r="D407" s="33"/>
      <c r="E407" s="33"/>
      <c r="F407" s="33"/>
      <c r="G407" s="33"/>
      <c r="H407" s="182" t="s">
        <v>38</v>
      </c>
      <c r="I407" s="33"/>
      <c r="J407" s="192"/>
      <c r="K407" s="192"/>
      <c r="L407" s="33"/>
      <c r="M407" s="33"/>
      <c r="N407" s="191"/>
      <c r="O407" s="33"/>
      <c r="P407" s="191"/>
      <c r="Q407" s="33"/>
      <c r="R407" s="33"/>
    </row>
    <row r="408" spans="1:18" ht="12.75">
      <c r="A408" s="272">
        <v>45442</v>
      </c>
      <c r="B408" s="33" t="s">
        <v>1774</v>
      </c>
      <c r="C408" s="33"/>
      <c r="D408" s="33"/>
      <c r="E408" s="33"/>
      <c r="F408" s="33"/>
      <c r="G408" s="33"/>
      <c r="H408" s="180" t="s">
        <v>17</v>
      </c>
      <c r="I408" s="33"/>
      <c r="J408" s="192"/>
      <c r="K408" s="192"/>
      <c r="L408" s="33"/>
      <c r="M408" s="33"/>
      <c r="N408" s="191"/>
      <c r="O408" s="33"/>
      <c r="P408" s="192"/>
      <c r="Q408" s="33"/>
      <c r="R408" s="33"/>
    </row>
    <row r="409" spans="1:18" ht="12.75">
      <c r="A409" s="273"/>
      <c r="B409" s="33" t="s">
        <v>1774</v>
      </c>
      <c r="C409" s="33"/>
      <c r="D409" s="33"/>
      <c r="E409" s="33"/>
      <c r="F409" s="33"/>
      <c r="G409" s="33"/>
      <c r="H409" s="171" t="s">
        <v>22</v>
      </c>
      <c r="I409" s="33"/>
      <c r="J409" s="192"/>
      <c r="K409" s="192"/>
      <c r="L409" s="33"/>
      <c r="M409" s="33"/>
      <c r="N409" s="191"/>
      <c r="O409" s="33"/>
      <c r="P409" s="192"/>
      <c r="Q409" s="33"/>
      <c r="R409" s="33"/>
    </row>
    <row r="410" spans="1:18" ht="12.75">
      <c r="A410" s="273"/>
      <c r="B410" s="33" t="s">
        <v>1774</v>
      </c>
      <c r="C410" s="33"/>
      <c r="D410" s="33"/>
      <c r="E410" s="33"/>
      <c r="F410" s="33"/>
      <c r="G410" s="33"/>
      <c r="H410" s="171" t="s">
        <v>24</v>
      </c>
      <c r="I410" s="33"/>
      <c r="J410" s="192"/>
      <c r="K410" s="192"/>
      <c r="L410" s="33"/>
      <c r="M410" s="33"/>
      <c r="N410" s="191"/>
      <c r="O410" s="33"/>
      <c r="P410" s="192"/>
      <c r="Q410" s="33"/>
      <c r="R410" s="33"/>
    </row>
    <row r="411" spans="1:18" ht="12.75">
      <c r="A411" s="273"/>
      <c r="B411" s="33" t="s">
        <v>1774</v>
      </c>
      <c r="C411" s="33"/>
      <c r="D411" s="33"/>
      <c r="E411" s="33"/>
      <c r="F411" s="33"/>
      <c r="G411" s="33"/>
      <c r="H411" s="171" t="s">
        <v>25</v>
      </c>
      <c r="I411" s="33"/>
      <c r="J411" s="192"/>
      <c r="K411" s="192"/>
      <c r="L411" s="33"/>
      <c r="M411" s="33"/>
      <c r="N411" s="191"/>
      <c r="O411" s="33"/>
      <c r="P411" s="192"/>
      <c r="Q411" s="33"/>
      <c r="R411" s="33"/>
    </row>
    <row r="412" spans="1:18" ht="12.75">
      <c r="A412" s="273"/>
      <c r="B412" s="33" t="s">
        <v>78</v>
      </c>
      <c r="C412" s="33"/>
      <c r="D412" s="33"/>
      <c r="E412" s="33"/>
      <c r="F412" s="33"/>
      <c r="G412" s="33"/>
      <c r="H412" s="171" t="s">
        <v>26</v>
      </c>
      <c r="I412" s="33"/>
      <c r="J412" s="192"/>
      <c r="K412" s="192"/>
      <c r="L412" s="33"/>
      <c r="M412" s="33"/>
      <c r="N412" s="191"/>
      <c r="O412" s="33"/>
      <c r="P412" s="192"/>
      <c r="Q412" s="33"/>
      <c r="R412" s="33"/>
    </row>
    <row r="413" spans="1:18" ht="12.75">
      <c r="A413" s="273"/>
      <c r="B413" s="33" t="s">
        <v>78</v>
      </c>
      <c r="C413" s="33"/>
      <c r="D413" s="33"/>
      <c r="E413" s="33"/>
      <c r="F413" s="33"/>
      <c r="G413" s="33"/>
      <c r="H413" s="171" t="s">
        <v>27</v>
      </c>
      <c r="I413" s="33"/>
      <c r="J413" s="192"/>
      <c r="K413" s="192"/>
      <c r="L413" s="33"/>
      <c r="M413" s="33"/>
      <c r="N413" s="191"/>
      <c r="O413" s="33"/>
      <c r="P413" s="192"/>
      <c r="Q413" s="33"/>
      <c r="R413" s="33"/>
    </row>
    <row r="414" spans="1:18" ht="12.75">
      <c r="A414" s="273"/>
      <c r="B414" s="33" t="s">
        <v>522</v>
      </c>
      <c r="C414" s="33"/>
      <c r="D414" s="33"/>
      <c r="E414" s="33"/>
      <c r="F414" s="33"/>
      <c r="G414" s="33"/>
      <c r="H414" s="171" t="s">
        <v>28</v>
      </c>
      <c r="I414" s="33"/>
      <c r="J414" s="192"/>
      <c r="K414" s="192"/>
      <c r="L414" s="33"/>
      <c r="M414" s="33"/>
      <c r="N414" s="191"/>
      <c r="O414" s="33"/>
      <c r="P414" s="192"/>
      <c r="Q414" s="33"/>
      <c r="R414" s="33"/>
    </row>
    <row r="415" spans="1:18" ht="12.75">
      <c r="A415" s="273"/>
      <c r="B415" s="33" t="s">
        <v>522</v>
      </c>
      <c r="C415" s="33"/>
      <c r="D415" s="33"/>
      <c r="E415" s="33"/>
      <c r="F415" s="33"/>
      <c r="G415" s="33"/>
      <c r="H415" s="171" t="s">
        <v>29</v>
      </c>
      <c r="I415" s="33"/>
      <c r="J415" s="192"/>
      <c r="K415" s="192"/>
      <c r="L415" s="33"/>
      <c r="M415" s="33"/>
      <c r="N415" s="191"/>
      <c r="O415" s="33"/>
      <c r="P415" s="192"/>
      <c r="Q415" s="33"/>
      <c r="R415" s="33"/>
    </row>
    <row r="416" spans="1:18" ht="12.75">
      <c r="A416" s="273"/>
      <c r="B416" s="33" t="s">
        <v>522</v>
      </c>
      <c r="C416" s="33"/>
      <c r="D416" s="33"/>
      <c r="E416" s="33"/>
      <c r="F416" s="33"/>
      <c r="G416" s="33"/>
      <c r="H416" s="171" t="s">
        <v>30</v>
      </c>
      <c r="I416" s="33"/>
      <c r="J416" s="192"/>
      <c r="K416" s="192"/>
      <c r="L416" s="33"/>
      <c r="M416" s="33"/>
      <c r="N416" s="191"/>
      <c r="O416" s="33"/>
      <c r="P416" s="192"/>
      <c r="Q416" s="33"/>
      <c r="R416" s="33"/>
    </row>
    <row r="417" spans="1:18" ht="12.75">
      <c r="A417" s="273"/>
      <c r="B417" s="33" t="s">
        <v>522</v>
      </c>
      <c r="C417" s="33"/>
      <c r="D417" s="33"/>
      <c r="E417" s="33"/>
      <c r="F417" s="33"/>
      <c r="G417" s="33"/>
      <c r="H417" s="171" t="s">
        <v>34</v>
      </c>
      <c r="I417" s="33"/>
      <c r="J417" s="192"/>
      <c r="K417" s="192"/>
      <c r="L417" s="33"/>
      <c r="M417" s="33"/>
      <c r="N417" s="191"/>
      <c r="O417" s="33"/>
      <c r="P417" s="192"/>
      <c r="Q417" s="33"/>
      <c r="R417" s="33"/>
    </row>
    <row r="418" spans="1:18" ht="12.75">
      <c r="A418" s="273"/>
      <c r="B418" s="33" t="s">
        <v>522</v>
      </c>
      <c r="C418" s="33"/>
      <c r="D418" s="33"/>
      <c r="E418" s="33"/>
      <c r="F418" s="33"/>
      <c r="G418" s="33"/>
      <c r="H418" s="171" t="s">
        <v>35</v>
      </c>
      <c r="I418" s="33"/>
      <c r="J418" s="192"/>
      <c r="K418" s="192"/>
      <c r="L418" s="33"/>
      <c r="M418" s="33"/>
      <c r="N418" s="191"/>
      <c r="O418" s="33"/>
      <c r="P418" s="192"/>
      <c r="Q418" s="33"/>
      <c r="R418" s="33"/>
    </row>
    <row r="419" spans="1:18" ht="12.75">
      <c r="A419" s="273"/>
      <c r="B419" s="33" t="s">
        <v>2096</v>
      </c>
      <c r="C419" s="33"/>
      <c r="D419" s="33"/>
      <c r="E419" s="33"/>
      <c r="F419" s="33"/>
      <c r="G419" s="33"/>
      <c r="H419" s="171" t="s">
        <v>36</v>
      </c>
      <c r="I419" s="33"/>
      <c r="J419" s="192"/>
      <c r="K419" s="192"/>
      <c r="L419" s="33"/>
      <c r="M419" s="33"/>
      <c r="N419" s="191"/>
      <c r="O419" s="33"/>
      <c r="P419" s="191"/>
      <c r="Q419" s="33"/>
      <c r="R419" s="33"/>
    </row>
    <row r="420" spans="1:18" ht="12.75">
      <c r="A420" s="273"/>
      <c r="B420" s="33" t="s">
        <v>2096</v>
      </c>
      <c r="C420" s="33"/>
      <c r="D420" s="33"/>
      <c r="E420" s="33"/>
      <c r="F420" s="33"/>
      <c r="G420" s="33"/>
      <c r="H420" s="171" t="s">
        <v>37</v>
      </c>
      <c r="I420" s="33"/>
      <c r="J420" s="192"/>
      <c r="K420" s="192"/>
      <c r="L420" s="33"/>
      <c r="M420" s="33"/>
      <c r="N420" s="191"/>
      <c r="O420" s="33"/>
      <c r="P420" s="191"/>
      <c r="Q420" s="33"/>
      <c r="R420" s="33"/>
    </row>
    <row r="421" spans="1:18" ht="12.75">
      <c r="A421" s="274"/>
      <c r="B421" s="33" t="s">
        <v>2096</v>
      </c>
      <c r="C421" s="33"/>
      <c r="D421" s="33"/>
      <c r="E421" s="33"/>
      <c r="F421" s="33"/>
      <c r="G421" s="33"/>
      <c r="H421" s="182" t="s">
        <v>38</v>
      </c>
      <c r="I421" s="33"/>
      <c r="J421" s="192"/>
      <c r="K421" s="192"/>
      <c r="L421" s="33"/>
      <c r="M421" s="33"/>
      <c r="N421" s="191"/>
      <c r="O421" s="33"/>
      <c r="P421" s="191"/>
      <c r="Q421" s="33"/>
      <c r="R421" s="33"/>
    </row>
    <row r="422" spans="1:18" ht="12.75">
      <c r="A422" s="272">
        <v>45443</v>
      </c>
      <c r="B422" s="33" t="s">
        <v>1774</v>
      </c>
      <c r="C422" s="33"/>
      <c r="D422" s="33"/>
      <c r="E422" s="33"/>
      <c r="F422" s="33"/>
      <c r="G422" s="33"/>
      <c r="H422" s="180" t="s">
        <v>17</v>
      </c>
      <c r="I422" s="33"/>
      <c r="J422" s="192"/>
      <c r="K422" s="192"/>
      <c r="L422" s="33"/>
      <c r="M422" s="33"/>
      <c r="N422" s="192"/>
      <c r="O422" s="33"/>
      <c r="P422" s="192"/>
      <c r="Q422" s="33"/>
      <c r="R422" s="33"/>
    </row>
    <row r="423" spans="1:18" ht="12.75">
      <c r="A423" s="273"/>
      <c r="B423" s="33" t="s">
        <v>1774</v>
      </c>
      <c r="C423" s="33"/>
      <c r="D423" s="33"/>
      <c r="E423" s="33"/>
      <c r="F423" s="33"/>
      <c r="G423" s="33"/>
      <c r="H423" s="171" t="s">
        <v>22</v>
      </c>
      <c r="I423" s="33"/>
      <c r="J423" s="192"/>
      <c r="K423" s="192"/>
      <c r="L423" s="33"/>
      <c r="M423" s="33"/>
      <c r="N423" s="192"/>
      <c r="O423" s="33"/>
      <c r="P423" s="192"/>
      <c r="Q423" s="33"/>
      <c r="R423" s="33"/>
    </row>
    <row r="424" spans="1:18" ht="12.75">
      <c r="A424" s="273"/>
      <c r="B424" s="33" t="s">
        <v>1774</v>
      </c>
      <c r="C424" s="33"/>
      <c r="D424" s="33"/>
      <c r="E424" s="33"/>
      <c r="F424" s="33"/>
      <c r="G424" s="33"/>
      <c r="H424" s="171" t="s">
        <v>24</v>
      </c>
      <c r="I424" s="33"/>
      <c r="J424" s="192"/>
      <c r="K424" s="192"/>
      <c r="L424" s="33"/>
      <c r="M424" s="33"/>
      <c r="N424" s="192"/>
      <c r="O424" s="33"/>
      <c r="P424" s="192"/>
      <c r="Q424" s="33"/>
      <c r="R424" s="33"/>
    </row>
    <row r="425" spans="1:18" ht="12.75">
      <c r="A425" s="273"/>
      <c r="B425" s="33" t="s">
        <v>2022</v>
      </c>
      <c r="C425" s="33"/>
      <c r="D425" s="33"/>
      <c r="E425" s="33"/>
      <c r="F425" s="33"/>
      <c r="G425" s="33"/>
      <c r="H425" s="171" t="s">
        <v>25</v>
      </c>
      <c r="I425" s="33"/>
      <c r="J425" s="192"/>
      <c r="K425" s="192"/>
      <c r="L425" s="33"/>
      <c r="M425" s="33"/>
      <c r="N425" s="192"/>
      <c r="O425" s="33"/>
      <c r="P425" s="192"/>
      <c r="Q425" s="33"/>
      <c r="R425" s="33"/>
    </row>
    <row r="426" spans="1:18" ht="12.75">
      <c r="A426" s="273"/>
      <c r="B426" s="33" t="s">
        <v>2022</v>
      </c>
      <c r="C426" s="33" t="s">
        <v>41</v>
      </c>
      <c r="D426" s="33" t="s">
        <v>19</v>
      </c>
      <c r="E426" s="33"/>
      <c r="F426" s="175" t="s">
        <v>2302</v>
      </c>
      <c r="G426" s="33" t="s">
        <v>2303</v>
      </c>
      <c r="H426" s="171" t="s">
        <v>26</v>
      </c>
      <c r="I426" s="33"/>
      <c r="J426" s="192"/>
      <c r="K426" s="192"/>
      <c r="L426" s="33"/>
      <c r="M426" s="33"/>
      <c r="N426" s="192"/>
      <c r="O426" s="33"/>
      <c r="P426" s="192"/>
      <c r="Q426" s="33"/>
      <c r="R426" s="33"/>
    </row>
    <row r="427" spans="1:18" ht="12.75">
      <c r="A427" s="273"/>
      <c r="B427" s="33" t="s">
        <v>2022</v>
      </c>
      <c r="C427" s="33"/>
      <c r="D427" s="33"/>
      <c r="E427" s="33"/>
      <c r="F427" s="33"/>
      <c r="G427" s="33"/>
      <c r="H427" s="171" t="s">
        <v>27</v>
      </c>
      <c r="I427" s="33"/>
      <c r="J427" s="192"/>
      <c r="K427" s="192"/>
      <c r="L427" s="33"/>
      <c r="M427" s="33"/>
      <c r="N427" s="192"/>
      <c r="O427" s="33"/>
      <c r="P427" s="192"/>
      <c r="Q427" s="33"/>
      <c r="R427" s="33"/>
    </row>
    <row r="428" spans="1:18" ht="12.75">
      <c r="A428" s="273"/>
      <c r="B428" s="33" t="s">
        <v>2022</v>
      </c>
      <c r="C428" s="33"/>
      <c r="D428" s="33"/>
      <c r="E428" s="33"/>
      <c r="F428" s="33"/>
      <c r="G428" s="33"/>
      <c r="H428" s="171" t="s">
        <v>28</v>
      </c>
      <c r="I428" s="33"/>
      <c r="J428" s="192"/>
      <c r="K428" s="192"/>
      <c r="L428" s="33"/>
      <c r="M428" s="33"/>
      <c r="N428" s="192"/>
      <c r="O428" s="33"/>
      <c r="P428" s="192"/>
      <c r="Q428" s="33"/>
      <c r="R428" s="33"/>
    </row>
    <row r="429" spans="1:18" ht="12.75">
      <c r="A429" s="273"/>
      <c r="B429" s="33" t="s">
        <v>2022</v>
      </c>
      <c r="C429" s="33"/>
      <c r="D429" s="33"/>
      <c r="E429" s="33"/>
      <c r="F429" s="33"/>
      <c r="G429" s="33"/>
      <c r="H429" s="171" t="s">
        <v>29</v>
      </c>
      <c r="I429" s="33"/>
      <c r="J429" s="192"/>
      <c r="K429" s="192"/>
      <c r="L429" s="33"/>
      <c r="M429" s="33"/>
      <c r="N429" s="192"/>
      <c r="O429" s="33"/>
      <c r="P429" s="192"/>
      <c r="Q429" s="33"/>
      <c r="R429" s="33"/>
    </row>
    <row r="430" spans="1:18" ht="12.75">
      <c r="A430" s="273"/>
      <c r="B430" s="33" t="s">
        <v>522</v>
      </c>
      <c r="C430" s="33"/>
      <c r="D430" s="33"/>
      <c r="E430" s="33"/>
      <c r="F430" s="33"/>
      <c r="G430" s="33"/>
      <c r="H430" s="171" t="s">
        <v>30</v>
      </c>
      <c r="I430" s="33"/>
      <c r="J430" s="192"/>
      <c r="K430" s="192"/>
      <c r="L430" s="33"/>
      <c r="M430" s="33"/>
      <c r="N430" s="192"/>
      <c r="O430" s="33"/>
      <c r="P430" s="192"/>
      <c r="Q430" s="33"/>
      <c r="R430" s="33"/>
    </row>
    <row r="431" spans="1:18" ht="12.75">
      <c r="A431" s="273"/>
      <c r="B431" s="33" t="s">
        <v>522</v>
      </c>
      <c r="C431" s="33"/>
      <c r="D431" s="33"/>
      <c r="E431" s="33"/>
      <c r="F431" s="33"/>
      <c r="G431" s="33"/>
      <c r="H431" s="171" t="s">
        <v>34</v>
      </c>
      <c r="I431" s="33"/>
      <c r="J431" s="192"/>
      <c r="K431" s="192"/>
      <c r="L431" s="33"/>
      <c r="M431" s="33"/>
      <c r="N431" s="192"/>
      <c r="O431" s="33"/>
      <c r="P431" s="192"/>
      <c r="Q431" s="33"/>
      <c r="R431" s="33"/>
    </row>
    <row r="432" spans="1:18" ht="12.75">
      <c r="A432" s="273"/>
      <c r="B432" s="33" t="s">
        <v>522</v>
      </c>
      <c r="C432" s="33"/>
      <c r="D432" s="33"/>
      <c r="E432" s="33"/>
      <c r="F432" s="33"/>
      <c r="G432" s="33"/>
      <c r="H432" s="171" t="s">
        <v>35</v>
      </c>
      <c r="I432" s="33"/>
      <c r="J432" s="192"/>
      <c r="K432" s="192"/>
      <c r="L432" s="33"/>
      <c r="M432" s="33"/>
      <c r="N432" s="192"/>
      <c r="O432" s="33"/>
      <c r="P432" s="192"/>
      <c r="Q432" s="33"/>
      <c r="R432" s="33"/>
    </row>
    <row r="433" spans="1:18" ht="12.75">
      <c r="A433" s="273"/>
      <c r="B433" s="33" t="s">
        <v>2096</v>
      </c>
      <c r="C433" s="33"/>
      <c r="D433" s="33"/>
      <c r="E433" s="33"/>
      <c r="F433" s="33"/>
      <c r="G433" s="33"/>
      <c r="H433" s="171" t="s">
        <v>36</v>
      </c>
      <c r="I433" s="33"/>
      <c r="J433" s="192"/>
      <c r="K433" s="192"/>
      <c r="L433" s="33"/>
      <c r="M433" s="33"/>
      <c r="N433" s="192"/>
      <c r="O433" s="33"/>
      <c r="P433" s="191"/>
      <c r="Q433" s="33"/>
      <c r="R433" s="33"/>
    </row>
    <row r="434" spans="1:18" ht="12.75">
      <c r="A434" s="273"/>
      <c r="B434" s="33" t="s">
        <v>2096</v>
      </c>
      <c r="C434" s="33"/>
      <c r="D434" s="33"/>
      <c r="E434" s="33"/>
      <c r="F434" s="33"/>
      <c r="G434" s="33"/>
      <c r="H434" s="171" t="s">
        <v>37</v>
      </c>
      <c r="I434" s="33"/>
      <c r="J434" s="192"/>
      <c r="K434" s="192"/>
      <c r="L434" s="33"/>
      <c r="M434" s="33"/>
      <c r="N434" s="191"/>
      <c r="O434" s="33"/>
      <c r="P434" s="191"/>
      <c r="Q434" s="33"/>
      <c r="R434" s="33"/>
    </row>
    <row r="435" spans="1:18" ht="12.75">
      <c r="A435" s="274"/>
      <c r="B435" s="33" t="s">
        <v>2096</v>
      </c>
      <c r="C435" s="33"/>
      <c r="D435" s="33"/>
      <c r="E435" s="33"/>
      <c r="F435" s="33"/>
      <c r="G435" s="33"/>
      <c r="H435" s="182" t="s">
        <v>38</v>
      </c>
      <c r="I435" s="33"/>
      <c r="J435" s="192"/>
      <c r="K435" s="192"/>
      <c r="L435" s="33"/>
      <c r="M435" s="33"/>
      <c r="N435" s="191"/>
      <c r="O435" s="33"/>
      <c r="P435" s="191"/>
      <c r="Q435" s="33"/>
      <c r="R435" s="33"/>
    </row>
  </sheetData>
  <autoFilter ref="A1:AA435" xr:uid="{00000000-0009-0000-0000-000022000000}"/>
  <customSheetViews>
    <customSheetView guid="{EE409CCF-41C7-4BE1-8A6A-F342F255A85B}" filter="1" showAutoFilter="1">
      <pageMargins left="0.7" right="0.7" top="0.75" bottom="0.75" header="0.3" footer="0.3"/>
      <autoFilter ref="A1:AA421" xr:uid="{05597807-44A5-4262-A854-B23D4A57880F}"/>
    </customSheetView>
  </customSheetViews>
  <mergeCells count="32">
    <mergeCell ref="A282:A295"/>
    <mergeCell ref="A296:A309"/>
    <mergeCell ref="A408:A421"/>
    <mergeCell ref="A422:A435"/>
    <mergeCell ref="A310:A323"/>
    <mergeCell ref="A324:A337"/>
    <mergeCell ref="A338:A351"/>
    <mergeCell ref="A352:A365"/>
    <mergeCell ref="A366:A379"/>
    <mergeCell ref="A380:A393"/>
    <mergeCell ref="A394:A407"/>
    <mergeCell ref="A212:A225"/>
    <mergeCell ref="A226:A239"/>
    <mergeCell ref="A240:A253"/>
    <mergeCell ref="A254:A267"/>
    <mergeCell ref="A268:A281"/>
    <mergeCell ref="A72:A85"/>
    <mergeCell ref="A86:A99"/>
    <mergeCell ref="A198:A211"/>
    <mergeCell ref="R208:R209"/>
    <mergeCell ref="A100:A113"/>
    <mergeCell ref="A114:A127"/>
    <mergeCell ref="A128:A141"/>
    <mergeCell ref="A142:A155"/>
    <mergeCell ref="A156:A169"/>
    <mergeCell ref="A170:A183"/>
    <mergeCell ref="A184:A197"/>
    <mergeCell ref="A2:A15"/>
    <mergeCell ref="A16:A29"/>
    <mergeCell ref="A30:A43"/>
    <mergeCell ref="A44:A57"/>
    <mergeCell ref="A58:A71"/>
  </mergeCells>
  <hyperlinks>
    <hyperlink ref="F77" r:id="rId1" xr:uid="{00000000-0004-0000-2200-000000000000}"/>
    <hyperlink ref="G78" r:id="rId2" xr:uid="{00000000-0004-0000-2200-000001000000}"/>
    <hyperlink ref="F79" r:id="rId3" xr:uid="{00000000-0004-0000-2200-000002000000}"/>
    <hyperlink ref="F84" r:id="rId4" xr:uid="{00000000-0004-0000-2200-000003000000}"/>
    <hyperlink ref="F87" r:id="rId5" location="%D0%95%D1%81%D0%BB%D0%B8-%D0%BF%D0%BE%D0%BB%D1%8C%D0%B7%D0%BE%D0%B2%D0%B0%D1%82%D0%B5%D0%BB%D1%8E-%D0%BD%D0%B5%D0%B4%D0%BE%D1%81%D1%82%D1%83%D0%BF%D0%B5%D0%BD-%D1%8D%D1%84%D0%B8%D1%80" xr:uid="{00000000-0004-0000-2200-000004000000}"/>
    <hyperlink ref="F97" r:id="rId6" xr:uid="{00000000-0004-0000-2200-000005000000}"/>
    <hyperlink ref="G97" r:id="rId7" xr:uid="{00000000-0004-0000-2200-000006000000}"/>
    <hyperlink ref="F195" r:id="rId8" xr:uid="{00000000-0004-0000-2200-000007000000}"/>
    <hyperlink ref="F210" r:id="rId9" xr:uid="{00000000-0004-0000-2200-000008000000}"/>
    <hyperlink ref="F217" r:id="rId10" xr:uid="{00000000-0004-0000-2200-000009000000}"/>
    <hyperlink ref="F261" r:id="rId11" xr:uid="{00000000-0004-0000-2200-00000A000000}"/>
    <hyperlink ref="F271" r:id="rId12" xr:uid="{00000000-0004-0000-2200-00000B000000}"/>
    <hyperlink ref="G279" r:id="rId13" xr:uid="{00000000-0004-0000-2200-00000C000000}"/>
    <hyperlink ref="G361" r:id="rId14" xr:uid="{00000000-0004-0000-2200-00000D000000}"/>
    <hyperlink ref="G364" r:id="rId15" xr:uid="{00000000-0004-0000-2200-00000E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2200-000000000000}">
          <x14:formula1>
            <xm:f>'Служебный лист'!$B$2:$B$1000</xm:f>
          </x14:formula1>
          <xm:sqref>C2:C435</xm:sqref>
        </x14:dataValidation>
        <x14:dataValidation type="list" allowBlank="1" showErrorMessage="1" xr:uid="{00000000-0002-0000-2200-000001000000}">
          <x14:formula1>
            <xm:f>'Служебный лист'!$A$2:$A$1000</xm:f>
          </x14:formula1>
          <xm:sqref>B2:B435</xm:sqref>
        </x14:dataValidation>
        <x14:dataValidation type="list" allowBlank="1" showErrorMessage="1" xr:uid="{00000000-0002-0000-2200-000002000000}">
          <x14:formula1>
            <xm:f>'Служебный лист'!$C$2:$C$1000</xm:f>
          </x14:formula1>
          <xm:sqref>D2:D435</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A781"/>
  <sheetViews>
    <sheetView workbookViewId="0">
      <pane ySplit="1" topLeftCell="A2" activePane="bottomLeft" state="frozen"/>
      <selection pane="bottomLeft" activeCell="B3" sqref="B3"/>
    </sheetView>
  </sheetViews>
  <sheetFormatPr defaultColWidth="12.7109375" defaultRowHeight="15.75" customHeight="1"/>
  <cols>
    <col min="1" max="1" width="13.28515625" customWidth="1"/>
    <col min="2" max="2" width="15.28515625" customWidth="1"/>
    <col min="3" max="3" width="15" customWidth="1"/>
    <col min="4" max="4" width="17.42578125" customWidth="1"/>
    <col min="5" max="5" width="17.7109375" customWidth="1"/>
    <col min="6" max="6" width="19.28515625" customWidth="1"/>
    <col min="7" max="7" width="30.7109375" customWidth="1"/>
    <col min="8" max="8" width="9.85546875" customWidth="1"/>
  </cols>
  <sheetData>
    <row r="1" spans="1:27" ht="38.25">
      <c r="A1" s="153"/>
      <c r="B1" s="153" t="s">
        <v>8</v>
      </c>
      <c r="C1" s="153" t="s">
        <v>4</v>
      </c>
      <c r="D1" s="153" t="s">
        <v>9</v>
      </c>
      <c r="E1" s="153" t="s">
        <v>10</v>
      </c>
      <c r="F1" s="153" t="s">
        <v>11</v>
      </c>
      <c r="G1" s="153" t="s">
        <v>12</v>
      </c>
      <c r="H1" s="153" t="s">
        <v>13</v>
      </c>
      <c r="I1" s="153" t="s">
        <v>328</v>
      </c>
      <c r="J1" s="153" t="s">
        <v>329</v>
      </c>
      <c r="K1" s="153" t="s">
        <v>330</v>
      </c>
      <c r="L1" s="153" t="s">
        <v>331</v>
      </c>
      <c r="M1" s="153" t="s">
        <v>332</v>
      </c>
      <c r="N1" s="153" t="s">
        <v>333</v>
      </c>
      <c r="O1" s="226" t="s">
        <v>334</v>
      </c>
      <c r="P1" s="226" t="s">
        <v>335</v>
      </c>
      <c r="Q1" s="153" t="s">
        <v>336</v>
      </c>
      <c r="R1" s="8"/>
      <c r="S1" s="8"/>
      <c r="T1" s="8"/>
      <c r="U1" s="8"/>
      <c r="V1" s="8"/>
      <c r="W1" s="8"/>
      <c r="X1" s="8"/>
      <c r="Y1" s="8"/>
      <c r="Z1" s="8"/>
      <c r="AA1" s="8"/>
    </row>
    <row r="2" spans="1:27" ht="12.75">
      <c r="A2" s="272">
        <v>45383</v>
      </c>
      <c r="B2" s="33" t="s">
        <v>2096</v>
      </c>
      <c r="C2" s="33"/>
      <c r="D2" s="33"/>
      <c r="E2" s="33"/>
      <c r="F2" s="33"/>
      <c r="G2" s="33"/>
      <c r="H2" s="155" t="s">
        <v>17</v>
      </c>
      <c r="I2" s="192"/>
      <c r="J2" s="192"/>
      <c r="K2" s="192"/>
      <c r="L2" s="192"/>
      <c r="M2" s="192"/>
      <c r="N2" s="192"/>
      <c r="O2" s="192"/>
      <c r="P2" s="191"/>
      <c r="Q2" s="33"/>
    </row>
    <row r="3" spans="1:27" ht="12.75">
      <c r="A3" s="273"/>
      <c r="B3" s="33" t="s">
        <v>2096</v>
      </c>
      <c r="C3" s="33"/>
      <c r="D3" s="33"/>
      <c r="E3" s="33"/>
      <c r="F3" s="33"/>
      <c r="G3" s="33"/>
      <c r="H3" s="33" t="s">
        <v>22</v>
      </c>
      <c r="I3" s="192"/>
      <c r="J3" s="192"/>
      <c r="K3" s="192"/>
      <c r="L3" s="192"/>
      <c r="M3" s="192"/>
      <c r="N3" s="192"/>
      <c r="O3" s="192"/>
      <c r="P3" s="191"/>
      <c r="Q3" s="33"/>
    </row>
    <row r="4" spans="1:27" ht="12.75">
      <c r="A4" s="273"/>
      <c r="B4" s="33" t="s">
        <v>2096</v>
      </c>
      <c r="C4" s="33"/>
      <c r="D4" s="33"/>
      <c r="E4" s="33"/>
      <c r="F4" s="33"/>
      <c r="G4" s="33"/>
      <c r="H4" s="33" t="s">
        <v>24</v>
      </c>
      <c r="I4" s="192"/>
      <c r="J4" s="192"/>
      <c r="K4" s="192"/>
      <c r="L4" s="192"/>
      <c r="M4" s="192"/>
      <c r="N4" s="192"/>
      <c r="O4" s="192"/>
      <c r="P4" s="191"/>
      <c r="Q4" s="33"/>
    </row>
    <row r="5" spans="1:27" ht="12.75">
      <c r="A5" s="273"/>
      <c r="B5" s="33" t="s">
        <v>2096</v>
      </c>
      <c r="C5" s="33"/>
      <c r="D5" s="33"/>
      <c r="E5" s="33"/>
      <c r="F5" s="33"/>
      <c r="G5" s="33"/>
      <c r="H5" s="33" t="s">
        <v>25</v>
      </c>
      <c r="I5" s="192"/>
      <c r="J5" s="192"/>
      <c r="K5" s="192"/>
      <c r="L5" s="192"/>
      <c r="M5" s="192"/>
      <c r="N5" s="192"/>
      <c r="O5" s="192"/>
      <c r="P5" s="191"/>
      <c r="Q5" s="33"/>
    </row>
    <row r="6" spans="1:27" ht="12.75">
      <c r="A6" s="273"/>
      <c r="B6" s="33" t="s">
        <v>2021</v>
      </c>
      <c r="C6" s="33"/>
      <c r="D6" s="33"/>
      <c r="E6" s="33"/>
      <c r="F6" s="33"/>
      <c r="G6" s="33"/>
      <c r="H6" s="33" t="s">
        <v>26</v>
      </c>
      <c r="I6" s="192"/>
      <c r="J6" s="191"/>
      <c r="K6" s="191"/>
      <c r="L6" s="192"/>
      <c r="M6" s="192"/>
      <c r="N6" s="192"/>
      <c r="O6" s="192"/>
      <c r="P6" s="192"/>
      <c r="Q6" s="33"/>
    </row>
    <row r="7" spans="1:27" ht="12.75">
      <c r="A7" s="273"/>
      <c r="B7" s="33" t="s">
        <v>2021</v>
      </c>
      <c r="C7" s="33"/>
      <c r="D7" s="33"/>
      <c r="E7" s="33"/>
      <c r="F7" s="33"/>
      <c r="G7" s="33"/>
      <c r="H7" s="33" t="s">
        <v>27</v>
      </c>
      <c r="I7" s="191"/>
      <c r="J7" s="191"/>
      <c r="K7" s="191"/>
      <c r="L7" s="192"/>
      <c r="M7" s="192"/>
      <c r="N7" s="192"/>
      <c r="O7" s="192"/>
      <c r="P7" s="192"/>
      <c r="Q7" s="33"/>
    </row>
    <row r="8" spans="1:27" ht="12.75">
      <c r="A8" s="273"/>
      <c r="B8" s="33" t="s">
        <v>2021</v>
      </c>
      <c r="C8" s="33"/>
      <c r="D8" s="33"/>
      <c r="E8" s="33"/>
      <c r="F8" s="33"/>
      <c r="G8" s="33"/>
      <c r="H8" s="33" t="s">
        <v>28</v>
      </c>
      <c r="I8" s="191"/>
      <c r="J8" s="191"/>
      <c r="K8" s="191"/>
      <c r="L8" s="191"/>
      <c r="M8" s="192"/>
      <c r="N8" s="192"/>
      <c r="O8" s="191"/>
      <c r="P8" s="192"/>
      <c r="Q8" s="33"/>
    </row>
    <row r="9" spans="1:27" ht="14.25">
      <c r="A9" s="273"/>
      <c r="B9" s="157" t="s">
        <v>2020</v>
      </c>
      <c r="C9" s="33" t="s">
        <v>41</v>
      </c>
      <c r="D9" s="157" t="s">
        <v>19</v>
      </c>
      <c r="E9" s="157" t="s">
        <v>2304</v>
      </c>
      <c r="F9" s="160" t="s">
        <v>2305</v>
      </c>
      <c r="G9" s="160" t="s">
        <v>2306</v>
      </c>
      <c r="H9" s="33" t="s">
        <v>29</v>
      </c>
      <c r="I9" s="191"/>
      <c r="J9" s="191"/>
      <c r="K9" s="191"/>
      <c r="L9" s="191"/>
      <c r="M9" s="191"/>
      <c r="N9" s="192"/>
      <c r="O9" s="191"/>
      <c r="P9" s="192"/>
      <c r="Q9" s="33"/>
    </row>
    <row r="10" spans="1:27" ht="14.25">
      <c r="A10" s="273"/>
      <c r="B10" s="33" t="s">
        <v>2022</v>
      </c>
      <c r="C10" s="33" t="s">
        <v>1115</v>
      </c>
      <c r="D10" s="33" t="s">
        <v>19</v>
      </c>
      <c r="E10" s="157" t="s">
        <v>2307</v>
      </c>
      <c r="F10" s="160" t="s">
        <v>2308</v>
      </c>
      <c r="G10" s="119" t="s">
        <v>2309</v>
      </c>
      <c r="H10" s="33" t="s">
        <v>30</v>
      </c>
      <c r="I10" s="192"/>
      <c r="J10" s="192"/>
      <c r="K10" s="192"/>
      <c r="L10" s="191"/>
      <c r="M10" s="191"/>
      <c r="N10" s="192"/>
      <c r="O10" s="191"/>
      <c r="P10" s="192"/>
      <c r="Q10" s="33"/>
    </row>
    <row r="11" spans="1:27" ht="12.75">
      <c r="A11" s="273"/>
      <c r="B11" s="33" t="s">
        <v>1271</v>
      </c>
      <c r="C11" s="33"/>
      <c r="D11" s="33"/>
      <c r="E11" s="33"/>
      <c r="F11" s="33"/>
      <c r="G11" s="33"/>
      <c r="H11" s="158" t="s">
        <v>34</v>
      </c>
      <c r="I11" s="192"/>
      <c r="J11" s="192"/>
      <c r="K11" s="192"/>
      <c r="L11" s="191"/>
      <c r="M11" s="191"/>
      <c r="N11" s="195"/>
      <c r="O11" s="191"/>
      <c r="P11" s="192"/>
      <c r="Q11" s="33"/>
    </row>
    <row r="12" spans="1:27" ht="12.75">
      <c r="A12" s="273"/>
      <c r="B12" s="33" t="s">
        <v>1271</v>
      </c>
      <c r="C12" s="33"/>
      <c r="D12" s="33"/>
      <c r="E12" s="33"/>
      <c r="F12" s="33"/>
      <c r="G12" s="33"/>
      <c r="H12" s="159" t="s">
        <v>35</v>
      </c>
      <c r="I12" s="192"/>
      <c r="J12" s="192"/>
      <c r="K12" s="192"/>
      <c r="L12" s="192"/>
      <c r="M12" s="191"/>
      <c r="N12" s="195"/>
      <c r="O12" s="191"/>
      <c r="P12" s="192"/>
      <c r="Q12" s="33"/>
    </row>
    <row r="13" spans="1:27" ht="12.75">
      <c r="A13" s="273"/>
      <c r="B13" s="33"/>
      <c r="C13" s="33"/>
      <c r="D13" s="33"/>
      <c r="E13" s="33"/>
      <c r="F13" s="33"/>
      <c r="G13" s="33"/>
      <c r="H13" s="159" t="s">
        <v>36</v>
      </c>
      <c r="I13" s="192"/>
      <c r="J13" s="192"/>
      <c r="K13" s="192"/>
      <c r="L13" s="192"/>
      <c r="M13" s="192"/>
      <c r="N13" s="195"/>
      <c r="O13" s="191"/>
      <c r="P13" s="192"/>
      <c r="Q13" s="33"/>
    </row>
    <row r="14" spans="1:27" ht="12.75">
      <c r="A14" s="273"/>
      <c r="B14" s="33"/>
      <c r="C14" s="33"/>
      <c r="D14" s="33"/>
      <c r="E14" s="33"/>
      <c r="F14" s="33"/>
      <c r="G14" s="33"/>
      <c r="H14" s="159" t="s">
        <v>37</v>
      </c>
      <c r="I14" s="192"/>
      <c r="J14" s="192"/>
      <c r="K14" s="192"/>
      <c r="L14" s="192"/>
      <c r="M14" s="192"/>
      <c r="N14" s="192"/>
      <c r="O14" s="191"/>
      <c r="P14" s="192"/>
      <c r="Q14" s="33"/>
    </row>
    <row r="15" spans="1:27" ht="12.75">
      <c r="A15" s="274"/>
      <c r="B15" s="33"/>
      <c r="C15" s="33"/>
      <c r="D15" s="33"/>
      <c r="E15" s="33"/>
      <c r="F15" s="33"/>
      <c r="G15" s="33"/>
      <c r="H15" s="159" t="s">
        <v>38</v>
      </c>
      <c r="I15" s="192"/>
      <c r="J15" s="192"/>
      <c r="K15" s="192"/>
      <c r="L15" s="192"/>
      <c r="M15" s="192"/>
      <c r="N15" s="192"/>
      <c r="O15" s="192"/>
      <c r="P15" s="192"/>
      <c r="Q15" s="33"/>
    </row>
    <row r="16" spans="1:27" ht="12.75">
      <c r="A16" s="272">
        <v>45384</v>
      </c>
      <c r="B16" s="33" t="s">
        <v>2310</v>
      </c>
      <c r="C16" s="33"/>
      <c r="D16" s="33"/>
      <c r="E16" s="33"/>
      <c r="F16" s="33"/>
      <c r="G16" s="33"/>
      <c r="H16" s="155" t="s">
        <v>17</v>
      </c>
      <c r="I16" s="192"/>
      <c r="J16" s="191"/>
      <c r="K16" s="192"/>
      <c r="L16" s="192"/>
      <c r="M16" s="192"/>
      <c r="N16" s="192"/>
      <c r="O16" s="192"/>
      <c r="P16" s="192"/>
      <c r="Q16" s="33"/>
    </row>
    <row r="17" spans="1:17" ht="12.75">
      <c r="A17" s="273"/>
      <c r="B17" s="33" t="s">
        <v>2310</v>
      </c>
      <c r="C17" s="33"/>
      <c r="D17" s="33"/>
      <c r="E17" s="33"/>
      <c r="F17" s="33"/>
      <c r="G17" s="33"/>
      <c r="H17" s="33" t="s">
        <v>22</v>
      </c>
      <c r="I17" s="192"/>
      <c r="J17" s="191"/>
      <c r="K17" s="192"/>
      <c r="L17" s="192"/>
      <c r="M17" s="192"/>
      <c r="N17" s="192"/>
      <c r="O17" s="192"/>
      <c r="P17" s="192"/>
      <c r="Q17" s="33"/>
    </row>
    <row r="18" spans="1:17" ht="19.5" customHeight="1">
      <c r="A18" s="273"/>
      <c r="B18" s="33" t="s">
        <v>2020</v>
      </c>
      <c r="C18" s="33" t="s">
        <v>41</v>
      </c>
      <c r="D18" s="33" t="s">
        <v>19</v>
      </c>
      <c r="E18" s="33"/>
      <c r="F18" s="33" t="s">
        <v>2311</v>
      </c>
      <c r="G18" s="33" t="s">
        <v>2312</v>
      </c>
      <c r="H18" s="33" t="s">
        <v>24</v>
      </c>
      <c r="I18" s="33"/>
      <c r="J18" s="33"/>
      <c r="K18" s="33"/>
      <c r="L18" s="33"/>
      <c r="M18" s="33"/>
      <c r="N18" s="33"/>
      <c r="O18" s="33"/>
      <c r="P18" s="33"/>
      <c r="Q18" s="33"/>
    </row>
    <row r="19" spans="1:17" ht="12.75">
      <c r="A19" s="273"/>
      <c r="B19" s="33" t="s">
        <v>2021</v>
      </c>
      <c r="C19" s="33"/>
      <c r="D19" s="33"/>
      <c r="E19" s="33"/>
      <c r="F19" s="33"/>
      <c r="G19" s="33"/>
      <c r="H19" s="33" t="s">
        <v>25</v>
      </c>
      <c r="I19" s="191"/>
      <c r="J19" s="191"/>
      <c r="K19" s="191"/>
      <c r="L19" s="192"/>
      <c r="M19" s="192"/>
      <c r="N19" s="192"/>
      <c r="O19" s="192"/>
      <c r="P19" s="192"/>
      <c r="Q19" s="33"/>
    </row>
    <row r="20" spans="1:17" ht="12.75">
      <c r="A20" s="273"/>
      <c r="B20" s="33" t="s">
        <v>2021</v>
      </c>
      <c r="C20" s="33"/>
      <c r="D20" s="33"/>
      <c r="E20" s="33"/>
      <c r="F20" s="33"/>
      <c r="G20" s="33"/>
      <c r="H20" s="33" t="s">
        <v>26</v>
      </c>
      <c r="I20" s="191"/>
      <c r="J20" s="192"/>
      <c r="K20" s="191"/>
      <c r="L20" s="192"/>
      <c r="M20" s="192"/>
      <c r="N20" s="192"/>
      <c r="O20" s="191"/>
      <c r="P20" s="192"/>
      <c r="Q20" s="33"/>
    </row>
    <row r="21" spans="1:17" ht="14.25">
      <c r="A21" s="273"/>
      <c r="B21" s="33" t="s">
        <v>2021</v>
      </c>
      <c r="C21" s="33" t="s">
        <v>1117</v>
      </c>
      <c r="D21" s="33" t="s">
        <v>19</v>
      </c>
      <c r="E21" s="135" t="s">
        <v>2313</v>
      </c>
      <c r="F21" s="190" t="s">
        <v>2314</v>
      </c>
      <c r="G21" s="157" t="s">
        <v>2315</v>
      </c>
      <c r="H21" s="33" t="s">
        <v>27</v>
      </c>
      <c r="I21" s="191"/>
      <c r="J21" s="192"/>
      <c r="K21" s="191"/>
      <c r="L21" s="191"/>
      <c r="M21" s="195"/>
      <c r="N21" s="192"/>
      <c r="O21" s="191"/>
      <c r="P21" s="192"/>
      <c r="Q21" s="33"/>
    </row>
    <row r="22" spans="1:17" ht="12.75">
      <c r="A22" s="273"/>
      <c r="B22" s="33" t="s">
        <v>2022</v>
      </c>
      <c r="C22" s="33"/>
      <c r="D22" s="33"/>
      <c r="E22" s="33"/>
      <c r="F22" s="33"/>
      <c r="G22" s="33"/>
      <c r="H22" s="33" t="s">
        <v>28</v>
      </c>
      <c r="I22" s="191"/>
      <c r="J22" s="192"/>
      <c r="K22" s="191"/>
      <c r="L22" s="191"/>
      <c r="M22" s="195"/>
      <c r="N22" s="192"/>
      <c r="O22" s="191"/>
      <c r="P22" s="192"/>
      <c r="Q22" s="33"/>
    </row>
    <row r="23" spans="1:17" ht="12.75">
      <c r="A23" s="273"/>
      <c r="B23" s="33" t="s">
        <v>2022</v>
      </c>
      <c r="C23" s="33"/>
      <c r="D23" s="33"/>
      <c r="E23" s="33"/>
      <c r="F23" s="33"/>
      <c r="G23" s="33"/>
      <c r="H23" s="33" t="s">
        <v>29</v>
      </c>
      <c r="I23" s="191"/>
      <c r="J23" s="192"/>
      <c r="K23" s="191"/>
      <c r="L23" s="191"/>
      <c r="M23" s="195"/>
      <c r="N23" s="191"/>
      <c r="O23" s="191"/>
      <c r="P23" s="192"/>
      <c r="Q23" s="33"/>
    </row>
    <row r="24" spans="1:17" ht="12.75">
      <c r="A24" s="273"/>
      <c r="B24" s="33" t="s">
        <v>2022</v>
      </c>
      <c r="C24" s="33" t="s">
        <v>102</v>
      </c>
      <c r="D24" s="33" t="s">
        <v>19</v>
      </c>
      <c r="E24" s="33"/>
      <c r="F24" s="160" t="s">
        <v>2316</v>
      </c>
      <c r="G24" s="33" t="s">
        <v>2317</v>
      </c>
      <c r="H24" s="33" t="s">
        <v>30</v>
      </c>
      <c r="I24" s="192"/>
      <c r="J24" s="192"/>
      <c r="K24" s="192"/>
      <c r="L24" s="191"/>
      <c r="M24" s="191"/>
      <c r="N24" s="191"/>
      <c r="O24" s="191"/>
      <c r="P24" s="192"/>
      <c r="Q24" s="33"/>
    </row>
    <row r="25" spans="1:17" ht="12.75">
      <c r="A25" s="273"/>
      <c r="B25" s="33" t="s">
        <v>2120</v>
      </c>
      <c r="C25" s="33" t="s">
        <v>41</v>
      </c>
      <c r="D25" s="33" t="s">
        <v>19</v>
      </c>
      <c r="E25" s="33" t="s">
        <v>2318</v>
      </c>
      <c r="F25" s="173" t="s">
        <v>2319</v>
      </c>
      <c r="G25" s="33" t="s">
        <v>2320</v>
      </c>
      <c r="H25" s="158" t="s">
        <v>34</v>
      </c>
      <c r="I25" s="192"/>
      <c r="J25" s="192"/>
      <c r="K25" s="192"/>
      <c r="L25" s="191"/>
      <c r="M25" s="191"/>
      <c r="N25" s="192"/>
      <c r="O25" s="191"/>
      <c r="P25" s="192"/>
      <c r="Q25" s="33"/>
    </row>
    <row r="26" spans="1:17" ht="12.75">
      <c r="A26" s="273"/>
      <c r="B26" s="33" t="s">
        <v>2120</v>
      </c>
      <c r="C26" s="33" t="s">
        <v>102</v>
      </c>
      <c r="D26" s="33" t="s">
        <v>19</v>
      </c>
      <c r="E26" s="33"/>
      <c r="F26" s="160" t="s">
        <v>2316</v>
      </c>
      <c r="G26" s="33" t="s">
        <v>2321</v>
      </c>
      <c r="H26" s="159" t="s">
        <v>35</v>
      </c>
      <c r="I26" s="192"/>
      <c r="J26" s="192"/>
      <c r="K26" s="192"/>
      <c r="L26" s="192"/>
      <c r="M26" s="191"/>
      <c r="N26" s="192"/>
      <c r="O26" s="192"/>
      <c r="P26" s="192"/>
      <c r="Q26" s="33"/>
    </row>
    <row r="27" spans="1:17" ht="12.75">
      <c r="A27" s="273"/>
      <c r="B27" s="33" t="s">
        <v>2120</v>
      </c>
      <c r="C27" s="33"/>
      <c r="D27" s="33"/>
      <c r="E27" s="33"/>
      <c r="F27" s="33"/>
      <c r="G27" s="33"/>
      <c r="H27" s="159" t="s">
        <v>36</v>
      </c>
      <c r="I27" s="192"/>
      <c r="J27" s="192"/>
      <c r="K27" s="192"/>
      <c r="L27" s="192"/>
      <c r="M27" s="191"/>
      <c r="N27" s="192"/>
      <c r="O27" s="192"/>
      <c r="P27" s="192"/>
      <c r="Q27" s="33"/>
    </row>
    <row r="28" spans="1:17" ht="12.75">
      <c r="A28" s="273"/>
      <c r="B28" s="33" t="s">
        <v>2120</v>
      </c>
      <c r="C28" s="33"/>
      <c r="D28" s="33"/>
      <c r="E28" s="33"/>
      <c r="F28" s="33"/>
      <c r="G28" s="33"/>
      <c r="H28" s="159" t="s">
        <v>37</v>
      </c>
      <c r="I28" s="192"/>
      <c r="J28" s="192"/>
      <c r="K28" s="192"/>
      <c r="L28" s="192"/>
      <c r="M28" s="191"/>
      <c r="N28" s="192"/>
      <c r="O28" s="192"/>
      <c r="P28" s="192"/>
      <c r="Q28" s="33"/>
    </row>
    <row r="29" spans="1:17" ht="12.75">
      <c r="A29" s="273"/>
      <c r="B29" s="292" t="s">
        <v>2120</v>
      </c>
      <c r="C29" s="292" t="s">
        <v>224</v>
      </c>
      <c r="D29" s="292" t="s">
        <v>19</v>
      </c>
      <c r="E29" s="281"/>
      <c r="F29" s="33" t="s">
        <v>2322</v>
      </c>
      <c r="G29" s="33"/>
      <c r="H29" s="293" t="s">
        <v>38</v>
      </c>
      <c r="I29" s="291"/>
      <c r="J29" s="291"/>
      <c r="K29" s="291"/>
      <c r="L29" s="291"/>
      <c r="M29" s="291"/>
      <c r="N29" s="291"/>
      <c r="O29" s="291"/>
      <c r="P29" s="291"/>
      <c r="Q29" s="281"/>
    </row>
    <row r="30" spans="1:17" ht="12.75">
      <c r="A30" s="274"/>
      <c r="B30" s="274"/>
      <c r="C30" s="274"/>
      <c r="D30" s="274"/>
      <c r="E30" s="274"/>
      <c r="F30" s="173" t="s">
        <v>2323</v>
      </c>
      <c r="G30" s="33" t="s">
        <v>2324</v>
      </c>
      <c r="H30" s="273"/>
      <c r="I30" s="274"/>
      <c r="J30" s="274"/>
      <c r="K30" s="274"/>
      <c r="L30" s="274"/>
      <c r="M30" s="274"/>
      <c r="N30" s="274"/>
      <c r="O30" s="274"/>
      <c r="P30" s="274"/>
      <c r="Q30" s="274"/>
    </row>
    <row r="31" spans="1:17" ht="14.25">
      <c r="A31" s="272">
        <v>45385</v>
      </c>
      <c r="B31" s="157" t="s">
        <v>522</v>
      </c>
      <c r="C31" s="33" t="s">
        <v>102</v>
      </c>
      <c r="D31" s="33" t="s">
        <v>19</v>
      </c>
      <c r="E31" s="33" t="s">
        <v>2325</v>
      </c>
      <c r="F31" s="160" t="s">
        <v>2326</v>
      </c>
      <c r="G31" s="33" t="s">
        <v>2327</v>
      </c>
      <c r="H31" s="155" t="s">
        <v>17</v>
      </c>
      <c r="I31" s="192"/>
      <c r="J31" s="191"/>
      <c r="K31" s="195"/>
      <c r="L31" s="192"/>
      <c r="M31" s="192"/>
      <c r="N31" s="184"/>
      <c r="O31" s="191"/>
      <c r="P31" s="192"/>
      <c r="Q31" s="192"/>
    </row>
    <row r="32" spans="1:17" ht="12.75">
      <c r="A32" s="273"/>
      <c r="B32" s="33" t="s">
        <v>522</v>
      </c>
      <c r="C32" s="33"/>
      <c r="D32" s="33"/>
      <c r="E32" s="33"/>
      <c r="F32" s="33"/>
      <c r="G32" s="33"/>
      <c r="H32" s="33" t="s">
        <v>22</v>
      </c>
      <c r="I32" s="192"/>
      <c r="J32" s="191"/>
      <c r="K32" s="191"/>
      <c r="L32" s="191"/>
      <c r="M32" s="192"/>
      <c r="N32" s="191"/>
      <c r="O32" s="191"/>
      <c r="P32" s="192"/>
      <c r="Q32" s="191"/>
    </row>
    <row r="33" spans="1:17" ht="12.75">
      <c r="A33" s="273"/>
      <c r="B33" s="33" t="s">
        <v>522</v>
      </c>
      <c r="C33" s="33"/>
      <c r="D33" s="33"/>
      <c r="E33" s="33"/>
      <c r="F33" s="33"/>
      <c r="G33" s="33"/>
      <c r="H33" s="33" t="s">
        <v>24</v>
      </c>
      <c r="I33" s="192"/>
      <c r="J33" s="191"/>
      <c r="K33" s="191"/>
      <c r="L33" s="191"/>
      <c r="M33" s="192"/>
      <c r="N33" s="191"/>
      <c r="O33" s="191"/>
      <c r="P33" s="192"/>
      <c r="Q33" s="191"/>
    </row>
    <row r="34" spans="1:17" ht="12.75">
      <c r="A34" s="273"/>
      <c r="B34" s="33" t="s">
        <v>522</v>
      </c>
      <c r="C34" s="33"/>
      <c r="D34" s="33"/>
      <c r="E34" s="33"/>
      <c r="F34" s="33"/>
      <c r="G34" s="33"/>
      <c r="H34" s="33" t="s">
        <v>25</v>
      </c>
      <c r="I34" s="192"/>
      <c r="J34" s="191"/>
      <c r="K34" s="191"/>
      <c r="L34" s="191"/>
      <c r="M34" s="192"/>
      <c r="N34" s="191"/>
      <c r="O34" s="191"/>
      <c r="P34" s="192"/>
      <c r="Q34" s="191"/>
    </row>
    <row r="35" spans="1:17" ht="12.75">
      <c r="A35" s="273"/>
      <c r="B35" s="33" t="s">
        <v>78</v>
      </c>
      <c r="C35" s="33"/>
      <c r="D35" s="33"/>
      <c r="E35" s="33"/>
      <c r="F35" s="33"/>
      <c r="G35" s="33"/>
      <c r="H35" s="33" t="s">
        <v>26</v>
      </c>
      <c r="I35" s="192"/>
      <c r="J35" s="191"/>
      <c r="K35" s="191"/>
      <c r="L35" s="191"/>
      <c r="M35" s="192"/>
      <c r="N35" s="191"/>
      <c r="O35" s="192"/>
      <c r="P35" s="192"/>
      <c r="Q35" s="192"/>
    </row>
    <row r="36" spans="1:17" ht="12.75">
      <c r="A36" s="273"/>
      <c r="B36" s="33" t="s">
        <v>78</v>
      </c>
      <c r="C36" s="33"/>
      <c r="D36" s="33"/>
      <c r="E36" s="33"/>
      <c r="F36" s="33"/>
      <c r="G36" s="33"/>
      <c r="H36" s="33" t="s">
        <v>27</v>
      </c>
      <c r="I36" s="192"/>
      <c r="J36" s="192"/>
      <c r="K36" s="192"/>
      <c r="L36" s="192"/>
      <c r="M36" s="192"/>
      <c r="N36" s="191"/>
      <c r="O36" s="192"/>
      <c r="P36" s="192"/>
      <c r="Q36" s="192"/>
    </row>
    <row r="37" spans="1:17" ht="12.75">
      <c r="A37" s="273"/>
      <c r="B37" s="33" t="s">
        <v>78</v>
      </c>
      <c r="C37" s="33"/>
      <c r="D37" s="33"/>
      <c r="E37" s="33"/>
      <c r="F37" s="33"/>
      <c r="G37" s="33"/>
      <c r="H37" s="33" t="s">
        <v>28</v>
      </c>
      <c r="I37" s="192"/>
      <c r="J37" s="192"/>
      <c r="K37" s="192"/>
      <c r="L37" s="192"/>
      <c r="M37" s="192"/>
      <c r="N37" s="191"/>
      <c r="O37" s="192"/>
      <c r="P37" s="192"/>
      <c r="Q37" s="192"/>
    </row>
    <row r="38" spans="1:17" ht="12.75">
      <c r="A38" s="273"/>
      <c r="B38" s="33" t="s">
        <v>78</v>
      </c>
      <c r="C38" s="33"/>
      <c r="D38" s="33"/>
      <c r="E38" s="33"/>
      <c r="F38" s="33"/>
      <c r="G38" s="33"/>
      <c r="H38" s="33" t="s">
        <v>29</v>
      </c>
      <c r="I38" s="192"/>
      <c r="J38" s="192"/>
      <c r="K38" s="192"/>
      <c r="L38" s="192"/>
      <c r="M38" s="192"/>
      <c r="N38" s="191"/>
      <c r="O38" s="192"/>
      <c r="P38" s="192"/>
      <c r="Q38" s="192"/>
    </row>
    <row r="39" spans="1:17" ht="12.75">
      <c r="A39" s="273"/>
      <c r="B39" s="33" t="s">
        <v>2120</v>
      </c>
      <c r="C39" s="33"/>
      <c r="D39" s="33"/>
      <c r="E39" s="33"/>
      <c r="F39" s="33"/>
      <c r="G39" s="33"/>
      <c r="H39" s="33" t="s">
        <v>30</v>
      </c>
      <c r="I39" s="192"/>
      <c r="J39" s="192"/>
      <c r="K39" s="192"/>
      <c r="L39" s="192"/>
      <c r="M39" s="192"/>
      <c r="N39" s="192"/>
      <c r="O39" s="192"/>
      <c r="P39" s="192"/>
      <c r="Q39" s="192"/>
    </row>
    <row r="40" spans="1:17" ht="12.75">
      <c r="A40" s="273"/>
      <c r="B40" s="33" t="s">
        <v>2120</v>
      </c>
      <c r="C40" s="33"/>
      <c r="D40" s="33"/>
      <c r="E40" s="33"/>
      <c r="F40" s="33"/>
      <c r="G40" s="33"/>
      <c r="H40" s="158" t="s">
        <v>34</v>
      </c>
      <c r="I40" s="192"/>
      <c r="J40" s="192"/>
      <c r="K40" s="192"/>
      <c r="L40" s="192"/>
      <c r="M40" s="191"/>
      <c r="N40" s="192"/>
      <c r="O40" s="191"/>
      <c r="P40" s="192"/>
      <c r="Q40" s="192"/>
    </row>
    <row r="41" spans="1:17" ht="12.75">
      <c r="A41" s="273"/>
      <c r="B41" s="33" t="s">
        <v>2120</v>
      </c>
      <c r="C41" s="33"/>
      <c r="D41" s="33"/>
      <c r="E41" s="33"/>
      <c r="F41" s="33"/>
      <c r="G41" s="33"/>
      <c r="H41" s="159" t="s">
        <v>35</v>
      </c>
      <c r="I41" s="192"/>
      <c r="J41" s="192"/>
      <c r="K41" s="192"/>
      <c r="L41" s="192"/>
      <c r="M41" s="191"/>
      <c r="N41" s="192"/>
      <c r="O41" s="191"/>
      <c r="P41" s="207"/>
      <c r="Q41" s="191"/>
    </row>
    <row r="42" spans="1:17" ht="12.75">
      <c r="A42" s="273"/>
      <c r="B42" s="33" t="s">
        <v>2120</v>
      </c>
      <c r="C42" s="33"/>
      <c r="D42" s="33"/>
      <c r="E42" s="33"/>
      <c r="F42" s="33"/>
      <c r="G42" s="33"/>
      <c r="H42" s="159" t="s">
        <v>36</v>
      </c>
      <c r="I42" s="192"/>
      <c r="J42" s="192"/>
      <c r="K42" s="192"/>
      <c r="L42" s="192"/>
      <c r="M42" s="192"/>
      <c r="N42" s="192"/>
      <c r="O42" s="192"/>
      <c r="P42" s="208"/>
      <c r="Q42" s="191"/>
    </row>
    <row r="43" spans="1:17" ht="12.75">
      <c r="A43" s="273"/>
      <c r="B43" s="33" t="s">
        <v>2120</v>
      </c>
      <c r="C43" s="33"/>
      <c r="D43" s="33"/>
      <c r="E43" s="33"/>
      <c r="F43" s="33"/>
      <c r="G43" s="33"/>
      <c r="H43" s="159" t="s">
        <v>37</v>
      </c>
      <c r="I43" s="192"/>
      <c r="J43" s="192"/>
      <c r="K43" s="192"/>
      <c r="L43" s="192"/>
      <c r="M43" s="192"/>
      <c r="N43" s="192"/>
      <c r="O43" s="192"/>
      <c r="P43" s="208"/>
      <c r="Q43" s="191"/>
    </row>
    <row r="44" spans="1:17" ht="12.75">
      <c r="A44" s="274"/>
      <c r="B44" s="33" t="s">
        <v>2096</v>
      </c>
      <c r="C44" s="33"/>
      <c r="D44" s="33"/>
      <c r="E44" s="33"/>
      <c r="F44" s="33"/>
      <c r="G44" s="33"/>
      <c r="H44" s="159" t="s">
        <v>38</v>
      </c>
      <c r="I44" s="192"/>
      <c r="J44" s="192"/>
      <c r="K44" s="192"/>
      <c r="L44" s="192"/>
      <c r="M44" s="192"/>
      <c r="N44" s="192"/>
      <c r="O44" s="192"/>
      <c r="P44" s="208"/>
      <c r="Q44" s="191"/>
    </row>
    <row r="45" spans="1:17" ht="12.75">
      <c r="A45" s="272">
        <v>45386</v>
      </c>
      <c r="B45" s="33" t="s">
        <v>78</v>
      </c>
      <c r="C45" s="33"/>
      <c r="D45" s="33"/>
      <c r="E45" s="33"/>
      <c r="F45" s="33"/>
      <c r="G45" s="33"/>
      <c r="H45" s="155" t="s">
        <v>17</v>
      </c>
      <c r="I45" s="192"/>
      <c r="J45" s="191"/>
      <c r="K45" s="192"/>
      <c r="L45" s="192"/>
      <c r="M45" s="192"/>
      <c r="N45" s="191"/>
      <c r="O45" s="192"/>
      <c r="P45" s="192"/>
      <c r="Q45" s="192"/>
    </row>
    <row r="46" spans="1:17" ht="12.75">
      <c r="A46" s="273"/>
      <c r="B46" s="33" t="s">
        <v>78</v>
      </c>
      <c r="C46" s="33"/>
      <c r="D46" s="33"/>
      <c r="E46" s="33"/>
      <c r="F46" s="33"/>
      <c r="G46" s="33"/>
      <c r="H46" s="33" t="s">
        <v>22</v>
      </c>
      <c r="I46" s="192"/>
      <c r="J46" s="191"/>
      <c r="K46" s="191"/>
      <c r="L46" s="192"/>
      <c r="M46" s="192"/>
      <c r="N46" s="191"/>
      <c r="O46" s="192"/>
      <c r="P46" s="192"/>
      <c r="Q46" s="192"/>
    </row>
    <row r="47" spans="1:17" ht="12.75">
      <c r="A47" s="273"/>
      <c r="B47" s="33" t="s">
        <v>78</v>
      </c>
      <c r="C47" s="33"/>
      <c r="D47" s="33"/>
      <c r="E47" s="33"/>
      <c r="F47" s="33"/>
      <c r="G47" s="33"/>
      <c r="H47" s="33" t="s">
        <v>24</v>
      </c>
      <c r="I47" s="192"/>
      <c r="J47" s="191"/>
      <c r="K47" s="191"/>
      <c r="L47" s="192"/>
      <c r="M47" s="192"/>
      <c r="N47" s="191"/>
      <c r="O47" s="192"/>
      <c r="P47" s="192"/>
      <c r="Q47" s="192"/>
    </row>
    <row r="48" spans="1:17" ht="12.75">
      <c r="A48" s="273"/>
      <c r="B48" s="33" t="s">
        <v>78</v>
      </c>
      <c r="C48" s="33"/>
      <c r="D48" s="33"/>
      <c r="E48" s="33"/>
      <c r="F48" s="33"/>
      <c r="G48" s="33"/>
      <c r="H48" s="33" t="s">
        <v>25</v>
      </c>
      <c r="I48" s="192"/>
      <c r="J48" s="191"/>
      <c r="K48" s="191"/>
      <c r="L48" s="192"/>
      <c r="M48" s="192"/>
      <c r="N48" s="191"/>
      <c r="O48" s="192"/>
      <c r="P48" s="192"/>
      <c r="Q48" s="191"/>
    </row>
    <row r="49" spans="1:17" ht="12.75">
      <c r="A49" s="273"/>
      <c r="B49" s="33" t="s">
        <v>1774</v>
      </c>
      <c r="C49" s="33"/>
      <c r="D49" s="33"/>
      <c r="E49" s="33"/>
      <c r="F49" s="33"/>
      <c r="G49" s="33"/>
      <c r="H49" s="33" t="s">
        <v>26</v>
      </c>
      <c r="I49" s="192"/>
      <c r="J49" s="191"/>
      <c r="K49" s="191"/>
      <c r="L49" s="191"/>
      <c r="M49" s="192"/>
      <c r="N49" s="191"/>
      <c r="O49" s="192"/>
      <c r="P49" s="192"/>
      <c r="Q49" s="191"/>
    </row>
    <row r="50" spans="1:17" ht="16.5" customHeight="1">
      <c r="A50" s="273"/>
      <c r="B50" s="33" t="s">
        <v>1774</v>
      </c>
      <c r="C50" s="33" t="s">
        <v>638</v>
      </c>
      <c r="D50" s="157" t="s">
        <v>19</v>
      </c>
      <c r="E50" s="135" t="s">
        <v>2328</v>
      </c>
      <c r="F50" s="190" t="s">
        <v>2329</v>
      </c>
      <c r="G50" s="33" t="s">
        <v>2330</v>
      </c>
      <c r="H50" s="33" t="s">
        <v>27</v>
      </c>
      <c r="I50" s="192"/>
      <c r="J50" s="191"/>
      <c r="K50" s="191"/>
      <c r="L50" s="191"/>
      <c r="M50" s="192"/>
      <c r="N50" s="191"/>
      <c r="O50" s="192"/>
      <c r="P50" s="192"/>
      <c r="Q50" s="191"/>
    </row>
    <row r="51" spans="1:17" ht="12.75">
      <c r="A51" s="273"/>
      <c r="B51" s="33" t="s">
        <v>1774</v>
      </c>
      <c r="C51" s="33"/>
      <c r="D51" s="33"/>
      <c r="E51" s="33"/>
      <c r="F51" s="33"/>
      <c r="G51" s="33"/>
      <c r="H51" s="33" t="s">
        <v>28</v>
      </c>
      <c r="I51" s="192"/>
      <c r="J51" s="191"/>
      <c r="K51" s="191"/>
      <c r="L51" s="191"/>
      <c r="M51" s="191"/>
      <c r="N51" s="191"/>
      <c r="O51" s="192"/>
      <c r="P51" s="192"/>
      <c r="Q51" s="191"/>
    </row>
    <row r="52" spans="1:17" ht="12.75">
      <c r="A52" s="273"/>
      <c r="B52" s="33" t="s">
        <v>522</v>
      </c>
      <c r="C52" s="33"/>
      <c r="D52" s="33"/>
      <c r="E52" s="33"/>
      <c r="F52" s="33"/>
      <c r="G52" s="33"/>
      <c r="H52" s="33" t="s">
        <v>29</v>
      </c>
      <c r="I52" s="192"/>
      <c r="J52" s="191"/>
      <c r="K52" s="191"/>
      <c r="L52" s="191"/>
      <c r="M52" s="191"/>
      <c r="N52" s="191"/>
      <c r="O52" s="191"/>
      <c r="P52" s="192"/>
      <c r="Q52" s="192"/>
    </row>
    <row r="53" spans="1:17" ht="12.75">
      <c r="A53" s="273"/>
      <c r="B53" s="33" t="s">
        <v>522</v>
      </c>
      <c r="C53" s="33"/>
      <c r="D53" s="33"/>
      <c r="E53" s="33"/>
      <c r="F53" s="33"/>
      <c r="G53" s="33"/>
      <c r="H53" s="33" t="s">
        <v>30</v>
      </c>
      <c r="I53" s="192"/>
      <c r="J53" s="192"/>
      <c r="K53" s="191"/>
      <c r="L53" s="192"/>
      <c r="M53" s="191"/>
      <c r="N53" s="192"/>
      <c r="O53" s="191"/>
      <c r="P53" s="192"/>
      <c r="Q53" s="192"/>
    </row>
    <row r="54" spans="1:17" ht="12.75">
      <c r="A54" s="273"/>
      <c r="B54" s="33" t="s">
        <v>522</v>
      </c>
      <c r="C54" s="33"/>
      <c r="D54" s="33"/>
      <c r="E54" s="33"/>
      <c r="F54" s="33"/>
      <c r="G54" s="33"/>
      <c r="H54" s="158" t="s">
        <v>34</v>
      </c>
      <c r="I54" s="192"/>
      <c r="J54" s="192"/>
      <c r="K54" s="191"/>
      <c r="L54" s="192"/>
      <c r="M54" s="191"/>
      <c r="N54" s="192"/>
      <c r="O54" s="191"/>
      <c r="P54" s="192"/>
      <c r="Q54" s="192"/>
    </row>
    <row r="55" spans="1:17" ht="12.75">
      <c r="A55" s="273"/>
      <c r="B55" s="33" t="s">
        <v>522</v>
      </c>
      <c r="C55" s="33"/>
      <c r="D55" s="33"/>
      <c r="E55" s="33"/>
      <c r="F55" s="33"/>
      <c r="G55" s="33"/>
      <c r="H55" s="159" t="s">
        <v>35</v>
      </c>
      <c r="I55" s="192"/>
      <c r="J55" s="192"/>
      <c r="K55" s="192"/>
      <c r="L55" s="192"/>
      <c r="M55" s="191"/>
      <c r="N55" s="192"/>
      <c r="O55" s="191"/>
      <c r="P55" s="207"/>
      <c r="Q55" s="192"/>
    </row>
    <row r="56" spans="1:17" ht="12.75">
      <c r="A56" s="273"/>
      <c r="B56" s="33" t="s">
        <v>2096</v>
      </c>
      <c r="C56" s="33"/>
      <c r="D56" s="33"/>
      <c r="E56" s="33"/>
      <c r="F56" s="33"/>
      <c r="G56" s="33"/>
      <c r="H56" s="159" t="s">
        <v>36</v>
      </c>
      <c r="I56" s="192"/>
      <c r="J56" s="192"/>
      <c r="K56" s="192"/>
      <c r="L56" s="192"/>
      <c r="M56" s="192"/>
      <c r="N56" s="192"/>
      <c r="O56" s="192"/>
      <c r="P56" s="208"/>
      <c r="Q56" s="192"/>
    </row>
    <row r="57" spans="1:17" ht="12.75">
      <c r="A57" s="273"/>
      <c r="B57" s="33" t="s">
        <v>2096</v>
      </c>
      <c r="C57" s="33"/>
      <c r="D57" s="33"/>
      <c r="E57" s="33"/>
      <c r="F57" s="33"/>
      <c r="G57" s="33"/>
      <c r="H57" s="159" t="s">
        <v>37</v>
      </c>
      <c r="I57" s="192"/>
      <c r="J57" s="192"/>
      <c r="K57" s="192"/>
      <c r="L57" s="192"/>
      <c r="M57" s="192"/>
      <c r="N57" s="192"/>
      <c r="O57" s="192"/>
      <c r="P57" s="208"/>
      <c r="Q57" s="192"/>
    </row>
    <row r="58" spans="1:17" ht="12.75">
      <c r="A58" s="274"/>
      <c r="B58" s="33" t="s">
        <v>2096</v>
      </c>
      <c r="C58" s="33"/>
      <c r="D58" s="33"/>
      <c r="E58" s="33"/>
      <c r="F58" s="33"/>
      <c r="G58" s="33"/>
      <c r="H58" s="159" t="s">
        <v>38</v>
      </c>
      <c r="I58" s="192"/>
      <c r="J58" s="192"/>
      <c r="K58" s="192"/>
      <c r="L58" s="192"/>
      <c r="M58" s="192"/>
      <c r="N58" s="192"/>
      <c r="O58" s="192"/>
      <c r="P58" s="208"/>
      <c r="Q58" s="192"/>
    </row>
    <row r="59" spans="1:17" ht="12.75">
      <c r="A59" s="272">
        <v>45387</v>
      </c>
      <c r="B59" s="33" t="s">
        <v>78</v>
      </c>
      <c r="C59" s="33"/>
      <c r="D59" s="33"/>
      <c r="E59" s="33"/>
      <c r="F59" s="33"/>
      <c r="G59" s="33"/>
      <c r="H59" s="164" t="s">
        <v>17</v>
      </c>
      <c r="I59" s="191"/>
      <c r="J59" s="191"/>
      <c r="K59" s="191"/>
      <c r="L59" s="192"/>
      <c r="M59" s="192"/>
      <c r="N59" s="191"/>
      <c r="O59" s="192"/>
      <c r="P59" s="192"/>
      <c r="Q59" s="192"/>
    </row>
    <row r="60" spans="1:17" ht="12.75">
      <c r="A60" s="273"/>
      <c r="B60" s="33" t="s">
        <v>78</v>
      </c>
      <c r="C60" s="33"/>
      <c r="D60" s="33"/>
      <c r="E60" s="33"/>
      <c r="F60" s="33"/>
      <c r="G60" s="33"/>
      <c r="H60" s="156" t="s">
        <v>22</v>
      </c>
      <c r="I60" s="191"/>
      <c r="J60" s="191"/>
      <c r="K60" s="191"/>
      <c r="L60" s="191"/>
      <c r="M60" s="192"/>
      <c r="N60" s="191"/>
      <c r="O60" s="192"/>
      <c r="P60" s="192"/>
      <c r="Q60" s="192"/>
    </row>
    <row r="61" spans="1:17" ht="14.25">
      <c r="A61" s="273"/>
      <c r="B61" s="33" t="s">
        <v>78</v>
      </c>
      <c r="C61" s="33" t="s">
        <v>638</v>
      </c>
      <c r="D61" s="157" t="s">
        <v>19</v>
      </c>
      <c r="E61" s="135" t="s">
        <v>2328</v>
      </c>
      <c r="F61" s="190" t="s">
        <v>2329</v>
      </c>
      <c r="G61" s="160" t="s">
        <v>2331</v>
      </c>
      <c r="H61" s="156" t="s">
        <v>24</v>
      </c>
      <c r="I61" s="191"/>
      <c r="J61" s="191"/>
      <c r="K61" s="191"/>
      <c r="L61" s="191"/>
      <c r="M61" s="192"/>
      <c r="N61" s="191"/>
      <c r="O61" s="192"/>
      <c r="P61" s="192"/>
      <c r="Q61" s="192"/>
    </row>
    <row r="62" spans="1:17" ht="12.75">
      <c r="A62" s="273"/>
      <c r="B62" s="33" t="s">
        <v>78</v>
      </c>
      <c r="C62" s="33"/>
      <c r="D62" s="33"/>
      <c r="E62" s="33"/>
      <c r="F62" s="33"/>
      <c r="G62" s="33"/>
      <c r="H62" s="156" t="s">
        <v>25</v>
      </c>
      <c r="I62" s="191"/>
      <c r="J62" s="191"/>
      <c r="K62" s="191"/>
      <c r="L62" s="191"/>
      <c r="M62" s="192"/>
      <c r="N62" s="191"/>
      <c r="O62" s="192"/>
      <c r="P62" s="192"/>
      <c r="Q62" s="191"/>
    </row>
    <row r="63" spans="1:17" ht="12.75">
      <c r="A63" s="273"/>
      <c r="B63" s="33" t="s">
        <v>522</v>
      </c>
      <c r="C63" s="33"/>
      <c r="D63" s="33"/>
      <c r="E63" s="33"/>
      <c r="F63" s="33"/>
      <c r="G63" s="33"/>
      <c r="H63" s="156" t="s">
        <v>26</v>
      </c>
      <c r="I63" s="191"/>
      <c r="J63" s="191"/>
      <c r="K63" s="191"/>
      <c r="L63" s="191"/>
      <c r="M63" s="191"/>
      <c r="N63" s="191"/>
      <c r="O63" s="191"/>
      <c r="P63" s="192"/>
      <c r="Q63" s="191"/>
    </row>
    <row r="64" spans="1:17" ht="12.75">
      <c r="A64" s="273"/>
      <c r="B64" s="33" t="s">
        <v>522</v>
      </c>
      <c r="C64" s="33"/>
      <c r="D64" s="33"/>
      <c r="E64" s="33"/>
      <c r="F64" s="33"/>
      <c r="G64" s="33"/>
      <c r="H64" s="156" t="s">
        <v>27</v>
      </c>
      <c r="I64" s="191"/>
      <c r="J64" s="192"/>
      <c r="K64" s="192"/>
      <c r="L64" s="192"/>
      <c r="M64" s="191"/>
      <c r="N64" s="191"/>
      <c r="O64" s="191"/>
      <c r="P64" s="192"/>
      <c r="Q64" s="191"/>
    </row>
    <row r="65" spans="1:17" ht="12.75">
      <c r="A65" s="273"/>
      <c r="B65" s="33" t="s">
        <v>522</v>
      </c>
      <c r="C65" s="33"/>
      <c r="D65" s="33"/>
      <c r="E65" s="33"/>
      <c r="F65" s="33"/>
      <c r="G65" s="33"/>
      <c r="H65" s="156" t="s">
        <v>28</v>
      </c>
      <c r="I65" s="192"/>
      <c r="J65" s="192"/>
      <c r="K65" s="192"/>
      <c r="L65" s="192"/>
      <c r="M65" s="191"/>
      <c r="N65" s="191"/>
      <c r="O65" s="191"/>
      <c r="P65" s="192"/>
      <c r="Q65" s="191"/>
    </row>
    <row r="66" spans="1:17" ht="14.25">
      <c r="A66" s="273"/>
      <c r="B66" s="33" t="s">
        <v>522</v>
      </c>
      <c r="C66" s="33" t="s">
        <v>102</v>
      </c>
      <c r="D66" s="157" t="s">
        <v>19</v>
      </c>
      <c r="E66" s="165" t="s">
        <v>2332</v>
      </c>
      <c r="F66" s="245" t="s">
        <v>2333</v>
      </c>
      <c r="G66" s="33" t="s">
        <v>2334</v>
      </c>
      <c r="H66" s="156" t="s">
        <v>29</v>
      </c>
      <c r="I66" s="192"/>
      <c r="J66" s="192"/>
      <c r="K66" s="192"/>
      <c r="L66" s="192"/>
      <c r="M66" s="191"/>
      <c r="N66" s="191"/>
      <c r="O66" s="191"/>
      <c r="P66" s="192"/>
      <c r="Q66" s="191"/>
    </row>
    <row r="67" spans="1:17" ht="12.75">
      <c r="A67" s="273"/>
      <c r="B67" s="33" t="s">
        <v>1774</v>
      </c>
      <c r="C67" s="33"/>
      <c r="D67" s="33"/>
      <c r="E67" s="33"/>
      <c r="F67" s="33"/>
      <c r="G67" s="33"/>
      <c r="H67" s="156" t="s">
        <v>30</v>
      </c>
      <c r="I67" s="192"/>
      <c r="J67" s="192"/>
      <c r="K67" s="192"/>
      <c r="L67" s="192"/>
      <c r="M67" s="191"/>
      <c r="N67" s="191"/>
      <c r="O67" s="191"/>
      <c r="P67" s="192"/>
      <c r="Q67" s="191"/>
    </row>
    <row r="68" spans="1:17" ht="12.75">
      <c r="A68" s="273"/>
      <c r="B68" s="33" t="s">
        <v>1774</v>
      </c>
      <c r="C68" s="33"/>
      <c r="D68" s="33"/>
      <c r="E68" s="33"/>
      <c r="F68" s="33"/>
      <c r="G68" s="33"/>
      <c r="H68" s="167" t="s">
        <v>34</v>
      </c>
      <c r="I68" s="191"/>
      <c r="J68" s="192"/>
      <c r="K68" s="192"/>
      <c r="L68" s="192"/>
      <c r="M68" s="191"/>
      <c r="N68" s="191"/>
      <c r="O68" s="191"/>
      <c r="P68" s="192"/>
      <c r="Q68" s="191"/>
    </row>
    <row r="69" spans="1:17" ht="12.75">
      <c r="A69" s="273"/>
      <c r="B69" s="33" t="s">
        <v>2120</v>
      </c>
      <c r="C69" s="33"/>
      <c r="D69" s="33"/>
      <c r="E69" s="33"/>
      <c r="F69" s="33"/>
      <c r="G69" s="33"/>
      <c r="H69" s="167" t="s">
        <v>35</v>
      </c>
      <c r="I69" s="191"/>
      <c r="J69" s="192"/>
      <c r="K69" s="192"/>
      <c r="L69" s="192"/>
      <c r="M69" s="191"/>
      <c r="N69" s="191"/>
      <c r="O69" s="191"/>
      <c r="P69" s="192"/>
      <c r="Q69" s="192"/>
    </row>
    <row r="70" spans="1:17" ht="12.75">
      <c r="A70" s="273"/>
      <c r="B70" s="33" t="s">
        <v>2120</v>
      </c>
      <c r="C70" s="33"/>
      <c r="D70" s="33"/>
      <c r="E70" s="33"/>
      <c r="F70" s="33"/>
      <c r="G70" s="33"/>
      <c r="H70" s="167" t="s">
        <v>36</v>
      </c>
      <c r="I70" s="192"/>
      <c r="J70" s="192"/>
      <c r="K70" s="192"/>
      <c r="L70" s="192"/>
      <c r="M70" s="192"/>
      <c r="N70" s="191"/>
      <c r="O70" s="191"/>
      <c r="P70" s="192"/>
      <c r="Q70" s="192"/>
    </row>
    <row r="71" spans="1:17" ht="12.75">
      <c r="A71" s="273"/>
      <c r="B71" s="33" t="s">
        <v>2120</v>
      </c>
      <c r="C71" s="33"/>
      <c r="D71" s="33"/>
      <c r="E71" s="33"/>
      <c r="F71" s="33"/>
      <c r="G71" s="33"/>
      <c r="H71" s="167" t="s">
        <v>37</v>
      </c>
      <c r="I71" s="192"/>
      <c r="J71" s="192"/>
      <c r="K71" s="192"/>
      <c r="L71" s="192"/>
      <c r="M71" s="192"/>
      <c r="N71" s="192"/>
      <c r="O71" s="192"/>
      <c r="P71" s="192"/>
      <c r="Q71" s="192"/>
    </row>
    <row r="72" spans="1:17" ht="12.75">
      <c r="A72" s="274"/>
      <c r="B72" s="33" t="s">
        <v>2310</v>
      </c>
      <c r="C72" s="33"/>
      <c r="D72" s="33"/>
      <c r="E72" s="33"/>
      <c r="F72" s="33"/>
      <c r="G72" s="33"/>
      <c r="H72" s="156" t="s">
        <v>38</v>
      </c>
      <c r="I72" s="192"/>
      <c r="J72" s="191"/>
      <c r="K72" s="192"/>
      <c r="L72" s="192"/>
      <c r="M72" s="192"/>
      <c r="N72" s="192"/>
      <c r="O72" s="192"/>
      <c r="P72" s="192"/>
      <c r="Q72" s="192"/>
    </row>
    <row r="73" spans="1:17" ht="12.75">
      <c r="A73" s="272">
        <v>45388</v>
      </c>
      <c r="B73" s="33" t="s">
        <v>1774</v>
      </c>
      <c r="C73" s="33"/>
      <c r="D73" s="33"/>
      <c r="E73" s="33"/>
      <c r="F73" s="33"/>
      <c r="G73" s="33"/>
      <c r="H73" s="164" t="s">
        <v>17</v>
      </c>
      <c r="I73" s="195"/>
      <c r="J73" s="192"/>
      <c r="K73" s="192"/>
      <c r="L73" s="192"/>
      <c r="M73" s="192"/>
      <c r="N73" s="192"/>
      <c r="O73" s="192"/>
      <c r="P73" s="192"/>
      <c r="Q73" s="191"/>
    </row>
    <row r="74" spans="1:17" ht="12.75">
      <c r="A74" s="273"/>
      <c r="B74" s="33" t="s">
        <v>1774</v>
      </c>
      <c r="C74" s="33"/>
      <c r="D74" s="33"/>
      <c r="E74" s="33"/>
      <c r="F74" s="33"/>
      <c r="G74" s="33"/>
      <c r="H74" s="156" t="s">
        <v>22</v>
      </c>
      <c r="I74" s="195"/>
      <c r="J74" s="192"/>
      <c r="K74" s="195"/>
      <c r="L74" s="192"/>
      <c r="M74" s="192"/>
      <c r="N74" s="192"/>
      <c r="O74" s="192"/>
      <c r="P74" s="192"/>
      <c r="Q74" s="191"/>
    </row>
    <row r="75" spans="1:17" ht="12.75">
      <c r="A75" s="273"/>
      <c r="B75" s="33" t="s">
        <v>1774</v>
      </c>
      <c r="C75" s="33"/>
      <c r="D75" s="33"/>
      <c r="E75" s="33"/>
      <c r="F75" s="33"/>
      <c r="G75" s="33"/>
      <c r="H75" s="156" t="s">
        <v>24</v>
      </c>
      <c r="I75" s="195"/>
      <c r="J75" s="192"/>
      <c r="K75" s="195"/>
      <c r="L75" s="192"/>
      <c r="M75" s="192"/>
      <c r="N75" s="192"/>
      <c r="O75" s="192"/>
      <c r="P75" s="192"/>
      <c r="Q75" s="191"/>
    </row>
    <row r="76" spans="1:17" ht="12.75">
      <c r="A76" s="273"/>
      <c r="B76" s="33" t="s">
        <v>2021</v>
      </c>
      <c r="C76" s="33"/>
      <c r="D76" s="33"/>
      <c r="E76" s="33"/>
      <c r="F76" s="33"/>
      <c r="G76" s="33"/>
      <c r="H76" s="156" t="s">
        <v>25</v>
      </c>
      <c r="I76" s="195"/>
      <c r="J76" s="192"/>
      <c r="K76" s="191"/>
      <c r="L76" s="192"/>
      <c r="M76" s="195"/>
      <c r="N76" s="192"/>
      <c r="O76" s="192"/>
      <c r="P76" s="192"/>
      <c r="Q76" s="192"/>
    </row>
    <row r="77" spans="1:17" ht="12.75">
      <c r="A77" s="273"/>
      <c r="B77" s="33" t="s">
        <v>2021</v>
      </c>
      <c r="C77" s="33"/>
      <c r="D77" s="33"/>
      <c r="E77" s="33"/>
      <c r="F77" s="33"/>
      <c r="G77" s="33"/>
      <c r="H77" s="156" t="s">
        <v>26</v>
      </c>
      <c r="I77" s="195"/>
      <c r="J77" s="192"/>
      <c r="K77" s="191"/>
      <c r="L77" s="192"/>
      <c r="M77" s="195"/>
      <c r="N77" s="192"/>
      <c r="O77" s="192"/>
      <c r="P77" s="192"/>
      <c r="Q77" s="192"/>
    </row>
    <row r="78" spans="1:17" ht="12.75">
      <c r="A78" s="273"/>
      <c r="B78" s="33" t="s">
        <v>2120</v>
      </c>
      <c r="C78" s="33"/>
      <c r="D78" s="33"/>
      <c r="E78" s="33"/>
      <c r="F78" s="33"/>
      <c r="G78" s="33"/>
      <c r="H78" s="156" t="s">
        <v>27</v>
      </c>
      <c r="I78" s="195"/>
      <c r="J78" s="192"/>
      <c r="K78" s="192"/>
      <c r="L78" s="192"/>
      <c r="M78" s="195"/>
      <c r="N78" s="192"/>
      <c r="O78" s="192"/>
      <c r="P78" s="192"/>
      <c r="Q78" s="192"/>
    </row>
    <row r="79" spans="1:17" ht="12.75">
      <c r="A79" s="273"/>
      <c r="B79" s="33" t="s">
        <v>2120</v>
      </c>
      <c r="C79" s="33"/>
      <c r="D79" s="33"/>
      <c r="E79" s="33"/>
      <c r="F79" s="33"/>
      <c r="G79" s="33"/>
      <c r="H79" s="156" t="s">
        <v>28</v>
      </c>
      <c r="I79" s="195"/>
      <c r="J79" s="192"/>
      <c r="K79" s="192"/>
      <c r="L79" s="192"/>
      <c r="M79" s="195"/>
      <c r="N79" s="192"/>
      <c r="O79" s="192"/>
      <c r="P79" s="192"/>
      <c r="Q79" s="192"/>
    </row>
    <row r="80" spans="1:17" ht="12.75">
      <c r="A80" s="273"/>
      <c r="B80" s="33" t="s">
        <v>2120</v>
      </c>
      <c r="C80" s="33"/>
      <c r="D80" s="33"/>
      <c r="E80" s="33"/>
      <c r="F80" s="33"/>
      <c r="G80" s="33"/>
      <c r="H80" s="156" t="s">
        <v>29</v>
      </c>
      <c r="I80" s="195"/>
      <c r="J80" s="192"/>
      <c r="K80" s="192"/>
      <c r="L80" s="192"/>
      <c r="M80" s="195"/>
      <c r="N80" s="192"/>
      <c r="O80" s="192"/>
      <c r="P80" s="192"/>
      <c r="Q80" s="192"/>
    </row>
    <row r="81" spans="1:17" ht="12.75">
      <c r="A81" s="273"/>
      <c r="B81" s="33" t="s">
        <v>522</v>
      </c>
      <c r="C81" s="33"/>
      <c r="D81" s="33"/>
      <c r="E81" s="33"/>
      <c r="F81" s="33"/>
      <c r="G81" s="33"/>
      <c r="H81" s="156" t="s">
        <v>30</v>
      </c>
      <c r="I81" s="195"/>
      <c r="J81" s="192"/>
      <c r="K81" s="192"/>
      <c r="L81" s="192"/>
      <c r="M81" s="192"/>
      <c r="N81" s="192"/>
      <c r="O81" s="191"/>
      <c r="P81" s="192"/>
      <c r="Q81" s="192"/>
    </row>
    <row r="82" spans="1:17" ht="14.25">
      <c r="A82" s="273"/>
      <c r="B82" s="33" t="s">
        <v>522</v>
      </c>
      <c r="C82" s="33" t="s">
        <v>102</v>
      </c>
      <c r="D82" s="157" t="s">
        <v>19</v>
      </c>
      <c r="E82" s="33"/>
      <c r="F82" s="189" t="s">
        <v>2335</v>
      </c>
      <c r="G82" s="33" t="s">
        <v>2336</v>
      </c>
      <c r="H82" s="167" t="s">
        <v>34</v>
      </c>
      <c r="I82" s="195"/>
      <c r="J82" s="192"/>
      <c r="K82" s="192"/>
      <c r="L82" s="192"/>
      <c r="M82" s="192"/>
      <c r="N82" s="192"/>
      <c r="O82" s="191"/>
      <c r="P82" s="192"/>
      <c r="Q82" s="192"/>
    </row>
    <row r="83" spans="1:17" ht="12.75">
      <c r="A83" s="273"/>
      <c r="B83" s="33" t="s">
        <v>522</v>
      </c>
      <c r="C83" s="33"/>
      <c r="D83" s="33"/>
      <c r="E83" s="33"/>
      <c r="F83" s="33"/>
      <c r="G83" s="33"/>
      <c r="H83" s="167" t="s">
        <v>35</v>
      </c>
      <c r="I83" s="195"/>
      <c r="J83" s="192"/>
      <c r="K83" s="192"/>
      <c r="L83" s="192"/>
      <c r="M83" s="192"/>
      <c r="N83" s="192"/>
      <c r="O83" s="191"/>
      <c r="P83" s="192"/>
      <c r="Q83" s="192"/>
    </row>
    <row r="84" spans="1:17" ht="12.75">
      <c r="A84" s="273"/>
      <c r="B84" s="33" t="s">
        <v>2310</v>
      </c>
      <c r="C84" s="33"/>
      <c r="D84" s="33"/>
      <c r="E84" s="33"/>
      <c r="F84" s="33"/>
      <c r="G84" s="33"/>
      <c r="H84" s="167" t="s">
        <v>36</v>
      </c>
      <c r="I84" s="195"/>
      <c r="J84" s="191"/>
      <c r="K84" s="192"/>
      <c r="L84" s="192"/>
      <c r="M84" s="192"/>
      <c r="N84" s="192"/>
      <c r="O84" s="192"/>
      <c r="P84" s="192"/>
      <c r="Q84" s="192"/>
    </row>
    <row r="85" spans="1:17" ht="12.75">
      <c r="A85" s="273"/>
      <c r="B85" s="33" t="s">
        <v>2310</v>
      </c>
      <c r="C85" s="33"/>
      <c r="D85" s="33"/>
      <c r="E85" s="33"/>
      <c r="F85" s="33"/>
      <c r="G85" s="33"/>
      <c r="H85" s="167" t="s">
        <v>37</v>
      </c>
      <c r="I85" s="195"/>
      <c r="J85" s="191"/>
      <c r="K85" s="192"/>
      <c r="L85" s="192"/>
      <c r="M85" s="192"/>
      <c r="N85" s="192"/>
      <c r="O85" s="192"/>
      <c r="P85" s="192"/>
      <c r="Q85" s="192"/>
    </row>
    <row r="86" spans="1:17" ht="12.75">
      <c r="A86" s="274"/>
      <c r="B86" s="33" t="s">
        <v>2310</v>
      </c>
      <c r="C86" s="33"/>
      <c r="D86" s="33"/>
      <c r="E86" s="33"/>
      <c r="F86" s="33"/>
      <c r="G86" s="33"/>
      <c r="H86" s="156" t="s">
        <v>38</v>
      </c>
      <c r="I86" s="195"/>
      <c r="J86" s="191"/>
      <c r="K86" s="192"/>
      <c r="L86" s="192"/>
      <c r="M86" s="192"/>
      <c r="N86" s="192"/>
      <c r="O86" s="192"/>
      <c r="P86" s="192"/>
      <c r="Q86" s="192"/>
    </row>
    <row r="87" spans="1:17" ht="12.75">
      <c r="A87" s="272">
        <v>45389</v>
      </c>
      <c r="B87" s="33" t="s">
        <v>2096</v>
      </c>
      <c r="C87" s="33"/>
      <c r="D87" s="33"/>
      <c r="E87" s="33"/>
      <c r="F87" s="33"/>
      <c r="G87" s="33"/>
      <c r="H87" s="164" t="s">
        <v>17</v>
      </c>
      <c r="I87" s="195"/>
      <c r="J87" s="192"/>
      <c r="K87" s="192"/>
      <c r="L87" s="192"/>
      <c r="M87" s="192"/>
      <c r="N87" s="192"/>
      <c r="O87" s="192"/>
      <c r="P87" s="207"/>
      <c r="Q87" s="192"/>
    </row>
    <row r="88" spans="1:17" ht="12.75">
      <c r="A88" s="273"/>
      <c r="B88" s="33" t="s">
        <v>2096</v>
      </c>
      <c r="C88" s="33"/>
      <c r="D88" s="33"/>
      <c r="E88" s="33"/>
      <c r="F88" s="33"/>
      <c r="G88" s="33"/>
      <c r="H88" s="156" t="s">
        <v>22</v>
      </c>
      <c r="I88" s="195"/>
      <c r="J88" s="192"/>
      <c r="K88" s="192"/>
      <c r="L88" s="192"/>
      <c r="M88" s="192"/>
      <c r="N88" s="192"/>
      <c r="O88" s="192"/>
      <c r="P88" s="208"/>
      <c r="Q88" s="192"/>
    </row>
    <row r="89" spans="1:17" ht="12.75">
      <c r="A89" s="273"/>
      <c r="B89" s="33" t="s">
        <v>2096</v>
      </c>
      <c r="C89" s="33"/>
      <c r="D89" s="33"/>
      <c r="E89" s="33"/>
      <c r="F89" s="33"/>
      <c r="G89" s="33"/>
      <c r="H89" s="156" t="s">
        <v>24</v>
      </c>
      <c r="I89" s="195"/>
      <c r="J89" s="192"/>
      <c r="K89" s="192"/>
      <c r="L89" s="192"/>
      <c r="M89" s="192"/>
      <c r="N89" s="192"/>
      <c r="O89" s="192"/>
      <c r="P89" s="208"/>
      <c r="Q89" s="192"/>
    </row>
    <row r="90" spans="1:17" ht="12.75">
      <c r="A90" s="273"/>
      <c r="B90" s="33" t="s">
        <v>2096</v>
      </c>
      <c r="C90" s="33"/>
      <c r="D90" s="33"/>
      <c r="E90" s="33"/>
      <c r="F90" s="33"/>
      <c r="G90" s="33"/>
      <c r="H90" s="156" t="s">
        <v>25</v>
      </c>
      <c r="I90" s="195"/>
      <c r="J90" s="192"/>
      <c r="K90" s="192"/>
      <c r="L90" s="192"/>
      <c r="M90" s="195"/>
      <c r="N90" s="192"/>
      <c r="O90" s="192"/>
      <c r="P90" s="208"/>
      <c r="Q90" s="192"/>
    </row>
    <row r="91" spans="1:17" ht="12.75">
      <c r="A91" s="273"/>
      <c r="B91" s="33" t="s">
        <v>2096</v>
      </c>
      <c r="C91" s="33"/>
      <c r="D91" s="33"/>
      <c r="E91" s="33"/>
      <c r="F91" s="33"/>
      <c r="G91" s="33"/>
      <c r="H91" s="156" t="s">
        <v>26</v>
      </c>
      <c r="I91" s="195"/>
      <c r="J91" s="192"/>
      <c r="K91" s="192"/>
      <c r="L91" s="192"/>
      <c r="M91" s="195"/>
      <c r="N91" s="192"/>
      <c r="O91" s="192"/>
      <c r="P91" s="207"/>
      <c r="Q91" s="192"/>
    </row>
    <row r="92" spans="1:17" ht="12.75">
      <c r="A92" s="273"/>
      <c r="B92" s="33" t="s">
        <v>2020</v>
      </c>
      <c r="C92" s="33"/>
      <c r="D92" s="33"/>
      <c r="E92" s="33"/>
      <c r="F92" s="33"/>
      <c r="G92" s="33"/>
      <c r="H92" s="156" t="s">
        <v>27</v>
      </c>
      <c r="I92" s="191"/>
      <c r="J92" s="192"/>
      <c r="K92" s="192"/>
      <c r="L92" s="192"/>
      <c r="M92" s="195"/>
      <c r="N92" s="192"/>
      <c r="O92" s="192"/>
      <c r="P92" s="246"/>
      <c r="Q92" s="192"/>
    </row>
    <row r="93" spans="1:17" ht="12.75">
      <c r="A93" s="273"/>
      <c r="B93" s="33" t="s">
        <v>2020</v>
      </c>
      <c r="C93" s="33"/>
      <c r="D93" s="33"/>
      <c r="E93" s="33"/>
      <c r="F93" s="33"/>
      <c r="G93" s="33"/>
      <c r="H93" s="156" t="s">
        <v>28</v>
      </c>
      <c r="I93" s="191"/>
      <c r="J93" s="192"/>
      <c r="K93" s="192"/>
      <c r="L93" s="192"/>
      <c r="M93" s="195"/>
      <c r="N93" s="192"/>
      <c r="O93" s="195"/>
      <c r="P93" s="246"/>
      <c r="Q93" s="192"/>
    </row>
    <row r="94" spans="1:17" ht="14.25">
      <c r="A94" s="273"/>
      <c r="B94" s="33" t="s">
        <v>2020</v>
      </c>
      <c r="C94" s="33" t="s">
        <v>41</v>
      </c>
      <c r="D94" s="33" t="s">
        <v>19</v>
      </c>
      <c r="E94" s="160" t="s">
        <v>2337</v>
      </c>
      <c r="F94" s="157" t="s">
        <v>2338</v>
      </c>
      <c r="G94" s="157" t="s">
        <v>2339</v>
      </c>
      <c r="H94" s="156" t="s">
        <v>29</v>
      </c>
      <c r="I94" s="33"/>
      <c r="J94" s="33"/>
      <c r="K94" s="33"/>
      <c r="L94" s="33"/>
      <c r="M94" s="33"/>
      <c r="N94" s="33"/>
      <c r="O94" s="33"/>
      <c r="P94" s="156"/>
      <c r="Q94" s="33"/>
    </row>
    <row r="95" spans="1:17" ht="12.75">
      <c r="A95" s="273"/>
      <c r="B95" s="33" t="s">
        <v>2020</v>
      </c>
      <c r="C95" s="33"/>
      <c r="D95" s="33"/>
      <c r="E95" s="33"/>
      <c r="F95" s="33"/>
      <c r="G95" s="33"/>
      <c r="H95" s="156" t="s">
        <v>30</v>
      </c>
      <c r="I95" s="191"/>
      <c r="J95" s="192"/>
      <c r="K95" s="192"/>
      <c r="L95" s="192"/>
      <c r="M95" s="192"/>
      <c r="N95" s="192"/>
      <c r="O95" s="195"/>
      <c r="P95" s="247"/>
      <c r="Q95" s="192"/>
    </row>
    <row r="96" spans="1:17" ht="12.75">
      <c r="A96" s="273"/>
      <c r="B96" s="33" t="s">
        <v>2310</v>
      </c>
      <c r="C96" s="33"/>
      <c r="D96" s="33"/>
      <c r="E96" s="33"/>
      <c r="F96" s="33"/>
      <c r="G96" s="33"/>
      <c r="H96" s="167" t="s">
        <v>34</v>
      </c>
      <c r="I96" s="195"/>
      <c r="J96" s="191"/>
      <c r="K96" s="195"/>
      <c r="L96" s="192"/>
      <c r="M96" s="192"/>
      <c r="N96" s="192"/>
      <c r="O96" s="192"/>
      <c r="P96" s="246"/>
      <c r="Q96" s="192"/>
    </row>
    <row r="97" spans="1:17" ht="12.75">
      <c r="A97" s="273"/>
      <c r="B97" s="33" t="s">
        <v>2310</v>
      </c>
      <c r="C97" s="33"/>
      <c r="D97" s="33"/>
      <c r="E97" s="33"/>
      <c r="F97" s="33"/>
      <c r="G97" s="33"/>
      <c r="H97" s="167" t="s">
        <v>35</v>
      </c>
      <c r="I97" s="195"/>
      <c r="J97" s="191"/>
      <c r="K97" s="195"/>
      <c r="L97" s="192"/>
      <c r="M97" s="192"/>
      <c r="N97" s="192"/>
      <c r="O97" s="192"/>
      <c r="P97" s="247"/>
      <c r="Q97" s="192"/>
    </row>
    <row r="98" spans="1:17" ht="12.75">
      <c r="A98" s="273"/>
      <c r="B98" s="33" t="s">
        <v>2310</v>
      </c>
      <c r="C98" s="33"/>
      <c r="D98" s="33"/>
      <c r="E98" s="33"/>
      <c r="F98" s="33"/>
      <c r="G98" s="33"/>
      <c r="H98" s="167" t="s">
        <v>36</v>
      </c>
      <c r="I98" s="195"/>
      <c r="J98" s="191"/>
      <c r="K98" s="195"/>
      <c r="L98" s="192"/>
      <c r="M98" s="192"/>
      <c r="N98" s="192"/>
      <c r="O98" s="192"/>
      <c r="P98" s="246"/>
      <c r="Q98" s="192"/>
    </row>
    <row r="99" spans="1:17" ht="12.75">
      <c r="A99" s="273"/>
      <c r="B99" s="33" t="s">
        <v>2310</v>
      </c>
      <c r="C99" s="33"/>
      <c r="D99" s="33"/>
      <c r="E99" s="33"/>
      <c r="F99" s="33"/>
      <c r="G99" s="33"/>
      <c r="H99" s="167" t="s">
        <v>37</v>
      </c>
      <c r="I99" s="195"/>
      <c r="J99" s="191"/>
      <c r="K99" s="195"/>
      <c r="L99" s="192"/>
      <c r="M99" s="192"/>
      <c r="N99" s="192"/>
      <c r="O99" s="192"/>
      <c r="P99" s="246"/>
      <c r="Q99" s="192"/>
    </row>
    <row r="100" spans="1:17" ht="12.75">
      <c r="A100" s="274"/>
      <c r="B100" s="33" t="s">
        <v>2310</v>
      </c>
      <c r="C100" s="33"/>
      <c r="D100" s="33"/>
      <c r="E100" s="33"/>
      <c r="F100" s="33"/>
      <c r="G100" s="33"/>
      <c r="H100" s="156" t="s">
        <v>38</v>
      </c>
      <c r="I100" s="195"/>
      <c r="J100" s="191"/>
      <c r="K100" s="195"/>
      <c r="L100" s="192"/>
      <c r="M100" s="192"/>
      <c r="N100" s="192"/>
      <c r="O100" s="192"/>
      <c r="P100" s="246"/>
      <c r="Q100" s="192"/>
    </row>
    <row r="101" spans="1:17" ht="14.25">
      <c r="A101" s="272">
        <v>45390</v>
      </c>
      <c r="B101" s="157" t="s">
        <v>2021</v>
      </c>
      <c r="C101" s="33"/>
      <c r="D101" s="33"/>
      <c r="E101" s="33"/>
      <c r="F101" s="33"/>
      <c r="G101" s="33"/>
      <c r="H101" s="164" t="s">
        <v>17</v>
      </c>
      <c r="I101" s="192"/>
      <c r="J101" s="192"/>
      <c r="K101" s="191"/>
      <c r="L101" s="192"/>
      <c r="M101" s="192"/>
      <c r="N101" s="192"/>
      <c r="O101" s="192"/>
      <c r="P101" s="192"/>
      <c r="Q101" s="33"/>
    </row>
    <row r="102" spans="1:17" ht="14.25">
      <c r="A102" s="273"/>
      <c r="B102" s="157" t="s">
        <v>2021</v>
      </c>
      <c r="C102" s="33"/>
      <c r="D102" s="33"/>
      <c r="E102" s="33"/>
      <c r="F102" s="33"/>
      <c r="G102" s="33"/>
      <c r="H102" s="156" t="s">
        <v>22</v>
      </c>
      <c r="I102" s="192"/>
      <c r="J102" s="192"/>
      <c r="K102" s="191"/>
      <c r="L102" s="192"/>
      <c r="M102" s="192"/>
      <c r="N102" s="192"/>
      <c r="O102" s="192"/>
      <c r="P102" s="192"/>
      <c r="Q102" s="33"/>
    </row>
    <row r="103" spans="1:17" ht="14.25">
      <c r="A103" s="273"/>
      <c r="B103" s="157" t="s">
        <v>2021</v>
      </c>
      <c r="C103" s="33"/>
      <c r="D103" s="33"/>
      <c r="E103" s="33"/>
      <c r="F103" s="33"/>
      <c r="G103" s="33"/>
      <c r="H103" s="156" t="s">
        <v>24</v>
      </c>
      <c r="I103" s="192"/>
      <c r="J103" s="192"/>
      <c r="K103" s="191"/>
      <c r="L103" s="192"/>
      <c r="M103" s="192"/>
      <c r="N103" s="192"/>
      <c r="O103" s="192"/>
      <c r="P103" s="192"/>
      <c r="Q103" s="33"/>
    </row>
    <row r="104" spans="1:17" ht="14.25">
      <c r="A104" s="273"/>
      <c r="B104" s="157" t="s">
        <v>2021</v>
      </c>
      <c r="C104" s="157" t="s">
        <v>41</v>
      </c>
      <c r="D104" s="157" t="s">
        <v>19</v>
      </c>
      <c r="E104" s="157" t="s">
        <v>2340</v>
      </c>
      <c r="F104" s="248" t="s">
        <v>2341</v>
      </c>
      <c r="G104" s="157"/>
      <c r="H104" s="156" t="s">
        <v>25</v>
      </c>
      <c r="I104" s="192"/>
      <c r="J104" s="192"/>
      <c r="K104" s="191"/>
      <c r="L104" s="192"/>
      <c r="M104" s="192"/>
      <c r="N104" s="192"/>
      <c r="O104" s="192"/>
      <c r="P104" s="192"/>
      <c r="Q104" s="33"/>
    </row>
    <row r="105" spans="1:17" ht="12.75">
      <c r="A105" s="273"/>
      <c r="B105" s="33" t="s">
        <v>522</v>
      </c>
      <c r="C105" s="33"/>
      <c r="D105" s="33"/>
      <c r="E105" s="33"/>
      <c r="F105" s="33"/>
      <c r="G105" s="33"/>
      <c r="H105" s="156" t="s">
        <v>26</v>
      </c>
      <c r="I105" s="192"/>
      <c r="J105" s="192"/>
      <c r="K105" s="192"/>
      <c r="L105" s="192"/>
      <c r="M105" s="192"/>
      <c r="N105" s="192"/>
      <c r="O105" s="191"/>
      <c r="P105" s="192"/>
      <c r="Q105" s="33"/>
    </row>
    <row r="106" spans="1:17" ht="12.75">
      <c r="A106" s="273"/>
      <c r="B106" s="33" t="s">
        <v>522</v>
      </c>
      <c r="C106" s="33"/>
      <c r="D106" s="33"/>
      <c r="E106" s="33"/>
      <c r="F106" s="33"/>
      <c r="G106" s="33"/>
      <c r="H106" s="156" t="s">
        <v>27</v>
      </c>
      <c r="I106" s="192"/>
      <c r="J106" s="192"/>
      <c r="K106" s="192"/>
      <c r="L106" s="192"/>
      <c r="M106" s="192"/>
      <c r="N106" s="192"/>
      <c r="O106" s="191"/>
      <c r="P106" s="192"/>
      <c r="Q106" s="33"/>
    </row>
    <row r="107" spans="1:17" ht="12.75">
      <c r="A107" s="273"/>
      <c r="B107" s="33" t="s">
        <v>522</v>
      </c>
      <c r="C107" s="33"/>
      <c r="D107" s="33"/>
      <c r="E107" s="33"/>
      <c r="F107" s="33"/>
      <c r="G107" s="33"/>
      <c r="H107" s="156" t="s">
        <v>28</v>
      </c>
      <c r="I107" s="192"/>
      <c r="J107" s="192"/>
      <c r="K107" s="192"/>
      <c r="L107" s="192"/>
      <c r="M107" s="192"/>
      <c r="N107" s="192"/>
      <c r="O107" s="191"/>
      <c r="P107" s="192"/>
      <c r="Q107" s="33"/>
    </row>
    <row r="108" spans="1:17" ht="12.75">
      <c r="A108" s="273"/>
      <c r="B108" s="33" t="s">
        <v>2120</v>
      </c>
      <c r="C108" s="33"/>
      <c r="D108" s="33"/>
      <c r="E108" s="33"/>
      <c r="F108" s="33"/>
      <c r="G108" s="33"/>
      <c r="H108" s="156" t="s">
        <v>29</v>
      </c>
      <c r="I108" s="192"/>
      <c r="J108" s="192"/>
      <c r="K108" s="192"/>
      <c r="L108" s="192"/>
      <c r="M108" s="191"/>
      <c r="N108" s="192"/>
      <c r="O108" s="191"/>
      <c r="P108" s="192"/>
      <c r="Q108" s="33"/>
    </row>
    <row r="109" spans="1:17" ht="12.75">
      <c r="A109" s="273"/>
      <c r="B109" s="33" t="s">
        <v>2120</v>
      </c>
      <c r="C109" s="33"/>
      <c r="D109" s="33"/>
      <c r="E109" s="33"/>
      <c r="F109" s="33"/>
      <c r="G109" s="33"/>
      <c r="H109" s="156" t="s">
        <v>30</v>
      </c>
      <c r="I109" s="192"/>
      <c r="J109" s="192"/>
      <c r="K109" s="192"/>
      <c r="L109" s="192"/>
      <c r="M109" s="191"/>
      <c r="N109" s="192"/>
      <c r="O109" s="191"/>
      <c r="P109" s="192"/>
      <c r="Q109" s="33"/>
    </row>
    <row r="110" spans="1:17" ht="12.75">
      <c r="A110" s="273"/>
      <c r="B110" s="33" t="s">
        <v>2120</v>
      </c>
      <c r="C110" s="33"/>
      <c r="D110" s="33"/>
      <c r="E110" s="33"/>
      <c r="F110" s="33"/>
      <c r="G110" s="33"/>
      <c r="H110" s="167" t="s">
        <v>34</v>
      </c>
      <c r="I110" s="192"/>
      <c r="J110" s="192"/>
      <c r="K110" s="192"/>
      <c r="L110" s="192"/>
      <c r="M110" s="191"/>
      <c r="N110" s="195"/>
      <c r="O110" s="191"/>
      <c r="P110" s="192"/>
      <c r="Q110" s="33"/>
    </row>
    <row r="111" spans="1:17" ht="14.25">
      <c r="A111" s="273"/>
      <c r="B111" s="157" t="s">
        <v>2021</v>
      </c>
      <c r="C111" s="33"/>
      <c r="D111" s="33"/>
      <c r="E111" s="33"/>
      <c r="F111" s="33"/>
      <c r="G111" s="33"/>
      <c r="H111" s="167" t="s">
        <v>35</v>
      </c>
      <c r="I111" s="192"/>
      <c r="J111" s="192"/>
      <c r="K111" s="191"/>
      <c r="L111" s="192"/>
      <c r="M111" s="195"/>
      <c r="N111" s="195"/>
      <c r="O111" s="191"/>
      <c r="P111" s="192"/>
      <c r="Q111" s="33"/>
    </row>
    <row r="112" spans="1:17" ht="14.25">
      <c r="A112" s="273"/>
      <c r="B112" s="157" t="s">
        <v>2021</v>
      </c>
      <c r="C112" s="33"/>
      <c r="D112" s="33"/>
      <c r="E112" s="33"/>
      <c r="F112" s="33"/>
      <c r="G112" s="33"/>
      <c r="H112" s="167" t="s">
        <v>36</v>
      </c>
      <c r="I112" s="192"/>
      <c r="J112" s="192"/>
      <c r="K112" s="191"/>
      <c r="L112" s="192"/>
      <c r="M112" s="195"/>
      <c r="N112" s="195"/>
      <c r="O112" s="192"/>
      <c r="P112" s="192"/>
      <c r="Q112" s="33"/>
    </row>
    <row r="113" spans="1:17" ht="14.25">
      <c r="A113" s="273"/>
      <c r="B113" s="157" t="s">
        <v>2021</v>
      </c>
      <c r="C113" s="33"/>
      <c r="D113" s="33"/>
      <c r="E113" s="33"/>
      <c r="F113" s="33"/>
      <c r="G113" s="33"/>
      <c r="H113" s="167" t="s">
        <v>37</v>
      </c>
      <c r="I113" s="192"/>
      <c r="J113" s="192"/>
      <c r="K113" s="191"/>
      <c r="L113" s="192"/>
      <c r="M113" s="195"/>
      <c r="N113" s="195"/>
      <c r="O113" s="192"/>
      <c r="P113" s="192"/>
      <c r="Q113" s="33"/>
    </row>
    <row r="114" spans="1:17" ht="12.75">
      <c r="A114" s="274"/>
      <c r="B114" s="33" t="s">
        <v>2096</v>
      </c>
      <c r="C114" s="33"/>
      <c r="D114" s="33"/>
      <c r="E114" s="33"/>
      <c r="F114" s="33"/>
      <c r="G114" s="33"/>
      <c r="H114" s="156" t="s">
        <v>38</v>
      </c>
      <c r="I114" s="192"/>
      <c r="J114" s="192"/>
      <c r="K114" s="192"/>
      <c r="L114" s="192"/>
      <c r="M114" s="192"/>
      <c r="N114" s="195"/>
      <c r="O114" s="192"/>
      <c r="P114" s="207"/>
      <c r="Q114" s="33"/>
    </row>
    <row r="115" spans="1:17" ht="14.25">
      <c r="A115" s="272">
        <v>45391</v>
      </c>
      <c r="B115" s="157" t="s">
        <v>2021</v>
      </c>
      <c r="C115" s="33"/>
      <c r="D115" s="33"/>
      <c r="E115" s="33"/>
      <c r="F115" s="33"/>
      <c r="G115" s="33"/>
      <c r="H115" s="164" t="s">
        <v>17</v>
      </c>
      <c r="I115" s="195"/>
      <c r="J115" s="191"/>
      <c r="K115" s="191"/>
      <c r="L115" s="192"/>
      <c r="M115" s="192"/>
      <c r="N115" s="192"/>
      <c r="O115" s="192"/>
      <c r="P115" s="192"/>
      <c r="Q115" s="192"/>
    </row>
    <row r="116" spans="1:17" ht="14.25">
      <c r="A116" s="273"/>
      <c r="B116" s="157" t="s">
        <v>2021</v>
      </c>
      <c r="C116" s="33"/>
      <c r="D116" s="33"/>
      <c r="E116" s="33"/>
      <c r="F116" s="33"/>
      <c r="G116" s="33"/>
      <c r="H116" s="156" t="s">
        <v>22</v>
      </c>
      <c r="I116" s="195"/>
      <c r="J116" s="191"/>
      <c r="K116" s="191"/>
      <c r="L116" s="192"/>
      <c r="M116" s="192"/>
      <c r="N116" s="192"/>
      <c r="O116" s="192"/>
      <c r="P116" s="192"/>
      <c r="Q116" s="192"/>
    </row>
    <row r="117" spans="1:17" ht="14.25">
      <c r="A117" s="273"/>
      <c r="B117" s="157" t="s">
        <v>2021</v>
      </c>
      <c r="C117" s="33"/>
      <c r="D117" s="33"/>
      <c r="E117" s="33"/>
      <c r="F117" s="33"/>
      <c r="G117" s="33"/>
      <c r="H117" s="156" t="s">
        <v>24</v>
      </c>
      <c r="I117" s="195"/>
      <c r="J117" s="191"/>
      <c r="K117" s="191"/>
      <c r="L117" s="191"/>
      <c r="M117" s="192"/>
      <c r="N117" s="192"/>
      <c r="O117" s="192"/>
      <c r="P117" s="192"/>
      <c r="Q117" s="192"/>
    </row>
    <row r="118" spans="1:17" ht="12.75">
      <c r="A118" s="273"/>
      <c r="B118" s="33" t="s">
        <v>2022</v>
      </c>
      <c r="C118" s="33"/>
      <c r="D118" s="33"/>
      <c r="E118" s="33"/>
      <c r="F118" s="33"/>
      <c r="G118" s="33"/>
      <c r="H118" s="156" t="s">
        <v>25</v>
      </c>
      <c r="I118" s="195"/>
      <c r="J118" s="191"/>
      <c r="K118" s="191"/>
      <c r="L118" s="191"/>
      <c r="M118" s="192"/>
      <c r="N118" s="192"/>
      <c r="O118" s="192"/>
      <c r="P118" s="192"/>
      <c r="Q118" s="191"/>
    </row>
    <row r="119" spans="1:17" ht="12.75">
      <c r="A119" s="273"/>
      <c r="B119" s="33" t="s">
        <v>2022</v>
      </c>
      <c r="C119" s="33"/>
      <c r="D119" s="33"/>
      <c r="E119" s="33"/>
      <c r="F119" s="33"/>
      <c r="G119" s="33"/>
      <c r="H119" s="156" t="s">
        <v>26</v>
      </c>
      <c r="I119" s="195"/>
      <c r="J119" s="192"/>
      <c r="K119" s="192"/>
      <c r="L119" s="191"/>
      <c r="M119" s="191"/>
      <c r="N119" s="192"/>
      <c r="O119" s="192"/>
      <c r="P119" s="192"/>
      <c r="Q119" s="191"/>
    </row>
    <row r="120" spans="1:17" ht="12.75">
      <c r="A120" s="273"/>
      <c r="B120" s="33" t="s">
        <v>2022</v>
      </c>
      <c r="C120" s="33"/>
      <c r="D120" s="33"/>
      <c r="E120" s="33"/>
      <c r="F120" s="33"/>
      <c r="G120" s="33"/>
      <c r="H120" s="156" t="s">
        <v>27</v>
      </c>
      <c r="I120" s="195"/>
      <c r="J120" s="192"/>
      <c r="K120" s="192"/>
      <c r="L120" s="191"/>
      <c r="M120" s="191"/>
      <c r="N120" s="192"/>
      <c r="O120" s="192"/>
      <c r="P120" s="192"/>
      <c r="Q120" s="191"/>
    </row>
    <row r="121" spans="1:17" ht="12.75">
      <c r="A121" s="273"/>
      <c r="B121" s="33" t="s">
        <v>2022</v>
      </c>
      <c r="C121" s="33"/>
      <c r="D121" s="33"/>
      <c r="E121" s="33"/>
      <c r="F121" s="33"/>
      <c r="G121" s="33"/>
      <c r="H121" s="156" t="s">
        <v>28</v>
      </c>
      <c r="I121" s="195"/>
      <c r="J121" s="192"/>
      <c r="K121" s="192"/>
      <c r="L121" s="191"/>
      <c r="M121" s="191"/>
      <c r="N121" s="192"/>
      <c r="O121" s="192"/>
      <c r="P121" s="192"/>
      <c r="Q121" s="191"/>
    </row>
    <row r="122" spans="1:17" ht="12.75">
      <c r="A122" s="273"/>
      <c r="B122" s="33" t="s">
        <v>2120</v>
      </c>
      <c r="C122" s="33"/>
      <c r="D122" s="33"/>
      <c r="E122" s="33"/>
      <c r="F122" s="33"/>
      <c r="G122" s="33"/>
      <c r="H122" s="156" t="s">
        <v>29</v>
      </c>
      <c r="I122" s="195"/>
      <c r="J122" s="192"/>
      <c r="K122" s="192"/>
      <c r="L122" s="191"/>
      <c r="M122" s="191"/>
      <c r="N122" s="192"/>
      <c r="O122" s="191"/>
      <c r="P122" s="192"/>
      <c r="Q122" s="192"/>
    </row>
    <row r="123" spans="1:17" ht="12.75">
      <c r="A123" s="273"/>
      <c r="B123" s="33" t="s">
        <v>2120</v>
      </c>
      <c r="C123" s="33"/>
      <c r="D123" s="33"/>
      <c r="E123" s="33"/>
      <c r="F123" s="33"/>
      <c r="G123" s="33"/>
      <c r="H123" s="156" t="s">
        <v>30</v>
      </c>
      <c r="I123" s="195"/>
      <c r="J123" s="192"/>
      <c r="K123" s="192"/>
      <c r="L123" s="191"/>
      <c r="M123" s="191"/>
      <c r="N123" s="192"/>
      <c r="O123" s="191"/>
      <c r="P123" s="192"/>
      <c r="Q123" s="192"/>
    </row>
    <row r="124" spans="1:17" ht="12.75">
      <c r="A124" s="273"/>
      <c r="B124" s="33" t="s">
        <v>2120</v>
      </c>
      <c r="C124" s="33"/>
      <c r="D124" s="33"/>
      <c r="E124" s="33"/>
      <c r="F124" s="33"/>
      <c r="G124" s="33"/>
      <c r="H124" s="167" t="s">
        <v>34</v>
      </c>
      <c r="I124" s="195"/>
      <c r="J124" s="192"/>
      <c r="K124" s="192"/>
      <c r="L124" s="192"/>
      <c r="M124" s="191"/>
      <c r="N124" s="195"/>
      <c r="O124" s="191"/>
      <c r="P124" s="192"/>
      <c r="Q124" s="192"/>
    </row>
    <row r="125" spans="1:17" ht="12.75">
      <c r="A125" s="273"/>
      <c r="B125" s="33" t="s">
        <v>522</v>
      </c>
      <c r="C125" s="33"/>
      <c r="D125" s="33"/>
      <c r="E125" s="33"/>
      <c r="F125" s="33"/>
      <c r="G125" s="33"/>
      <c r="H125" s="167" t="s">
        <v>35</v>
      </c>
      <c r="I125" s="195"/>
      <c r="J125" s="192"/>
      <c r="K125" s="192"/>
      <c r="L125" s="192"/>
      <c r="M125" s="191"/>
      <c r="N125" s="195"/>
      <c r="O125" s="191"/>
      <c r="P125" s="192"/>
      <c r="Q125" s="192"/>
    </row>
    <row r="126" spans="1:17" ht="12.75">
      <c r="A126" s="273"/>
      <c r="B126" s="33" t="s">
        <v>522</v>
      </c>
      <c r="C126" s="33"/>
      <c r="D126" s="33"/>
      <c r="E126" s="33"/>
      <c r="F126" s="33"/>
      <c r="G126" s="33"/>
      <c r="H126" s="167" t="s">
        <v>36</v>
      </c>
      <c r="I126" s="195"/>
      <c r="J126" s="192"/>
      <c r="K126" s="192"/>
      <c r="L126" s="192"/>
      <c r="M126" s="191"/>
      <c r="N126" s="195"/>
      <c r="O126" s="191"/>
      <c r="P126" s="192"/>
      <c r="Q126" s="192"/>
    </row>
    <row r="127" spans="1:17" ht="12.75">
      <c r="A127" s="273"/>
      <c r="B127" s="33" t="s">
        <v>2020</v>
      </c>
      <c r="C127" s="33" t="s">
        <v>41</v>
      </c>
      <c r="D127" s="33" t="s">
        <v>19</v>
      </c>
      <c r="E127" s="33"/>
      <c r="F127" s="160" t="s">
        <v>2342</v>
      </c>
      <c r="G127" s="33" t="s">
        <v>2343</v>
      </c>
      <c r="H127" s="167" t="s">
        <v>37</v>
      </c>
      <c r="I127" s="33"/>
      <c r="J127" s="33"/>
      <c r="K127" s="33"/>
      <c r="L127" s="33"/>
      <c r="M127" s="33"/>
      <c r="N127" s="33"/>
      <c r="O127" s="33"/>
      <c r="P127" s="33"/>
      <c r="Q127" s="33"/>
    </row>
    <row r="128" spans="1:17" ht="14.25">
      <c r="A128" s="274"/>
      <c r="B128" s="33" t="s">
        <v>2020</v>
      </c>
      <c r="C128" s="33" t="s">
        <v>41</v>
      </c>
      <c r="D128" s="33" t="s">
        <v>19</v>
      </c>
      <c r="E128" s="33"/>
      <c r="F128" s="157" t="s">
        <v>2344</v>
      </c>
      <c r="G128" s="33" t="s">
        <v>2345</v>
      </c>
      <c r="H128" s="156" t="s">
        <v>38</v>
      </c>
      <c r="I128" s="191"/>
      <c r="J128" s="195"/>
      <c r="K128" s="195"/>
      <c r="L128" s="192"/>
      <c r="M128" s="192"/>
      <c r="N128" s="195"/>
      <c r="O128" s="192"/>
      <c r="P128" s="192"/>
      <c r="Q128" s="192"/>
    </row>
    <row r="129" spans="1:17" ht="12.75">
      <c r="A129" s="272">
        <v>45392</v>
      </c>
      <c r="B129" s="33" t="s">
        <v>2021</v>
      </c>
      <c r="C129" s="33"/>
      <c r="D129" s="33"/>
      <c r="E129" s="33"/>
      <c r="F129" s="33"/>
      <c r="G129" s="33"/>
      <c r="H129" s="164" t="s">
        <v>17</v>
      </c>
      <c r="I129" s="195"/>
      <c r="J129" s="191"/>
      <c r="K129" s="191"/>
      <c r="L129" s="192"/>
      <c r="M129" s="192"/>
      <c r="N129" s="191"/>
      <c r="O129" s="192"/>
      <c r="P129" s="192"/>
      <c r="Q129" s="192"/>
    </row>
    <row r="130" spans="1:17" ht="12.75">
      <c r="A130" s="273"/>
      <c r="B130" s="33" t="s">
        <v>2021</v>
      </c>
      <c r="C130" s="33"/>
      <c r="D130" s="33"/>
      <c r="E130" s="33"/>
      <c r="F130" s="33"/>
      <c r="G130" s="33"/>
      <c r="H130" s="156" t="s">
        <v>22</v>
      </c>
      <c r="I130" s="195"/>
      <c r="J130" s="191"/>
      <c r="K130" s="191"/>
      <c r="L130" s="192"/>
      <c r="M130" s="192"/>
      <c r="N130" s="191"/>
      <c r="O130" s="192"/>
      <c r="P130" s="192"/>
      <c r="Q130" s="192"/>
    </row>
    <row r="131" spans="1:17" ht="12.75">
      <c r="A131" s="273"/>
      <c r="B131" s="33" t="s">
        <v>2021</v>
      </c>
      <c r="C131" s="33"/>
      <c r="D131" s="33"/>
      <c r="E131" s="33"/>
      <c r="F131" s="33"/>
      <c r="G131" s="33"/>
      <c r="H131" s="156" t="s">
        <v>24</v>
      </c>
      <c r="I131" s="195"/>
      <c r="J131" s="191"/>
      <c r="K131" s="191"/>
      <c r="L131" s="192"/>
      <c r="M131" s="192"/>
      <c r="N131" s="191"/>
      <c r="O131" s="192"/>
      <c r="P131" s="192"/>
      <c r="Q131" s="192"/>
    </row>
    <row r="132" spans="1:17" ht="12.75">
      <c r="A132" s="273"/>
      <c r="B132" s="33" t="s">
        <v>78</v>
      </c>
      <c r="C132" s="33"/>
      <c r="D132" s="33"/>
      <c r="E132" s="33"/>
      <c r="F132" s="33"/>
      <c r="G132" s="33"/>
      <c r="H132" s="156" t="s">
        <v>25</v>
      </c>
      <c r="I132" s="195"/>
      <c r="J132" s="191"/>
      <c r="K132" s="191"/>
      <c r="L132" s="191"/>
      <c r="M132" s="192"/>
      <c r="N132" s="191"/>
      <c r="O132" s="192"/>
      <c r="P132" s="192"/>
      <c r="Q132" s="192"/>
    </row>
    <row r="133" spans="1:17" ht="12.75">
      <c r="A133" s="273"/>
      <c r="B133" s="33" t="s">
        <v>78</v>
      </c>
      <c r="C133" s="33" t="s">
        <v>224</v>
      </c>
      <c r="D133" s="33" t="s">
        <v>19</v>
      </c>
      <c r="E133" s="33"/>
      <c r="F133" s="160" t="s">
        <v>2346</v>
      </c>
      <c r="G133" s="33" t="s">
        <v>2347</v>
      </c>
      <c r="H133" s="156" t="s">
        <v>26</v>
      </c>
      <c r="I133" s="195"/>
      <c r="J133" s="191"/>
      <c r="K133" s="191"/>
      <c r="L133" s="191"/>
      <c r="M133" s="192"/>
      <c r="N133" s="191"/>
      <c r="O133" s="192"/>
      <c r="P133" s="192"/>
      <c r="Q133" s="192"/>
    </row>
    <row r="134" spans="1:17" ht="12.75">
      <c r="A134" s="273"/>
      <c r="B134" s="33" t="s">
        <v>78</v>
      </c>
      <c r="C134" s="33"/>
      <c r="D134" s="33"/>
      <c r="E134" s="33"/>
      <c r="F134" s="33"/>
      <c r="G134" s="33"/>
      <c r="H134" s="156" t="s">
        <v>27</v>
      </c>
      <c r="I134" s="195"/>
      <c r="J134" s="192"/>
      <c r="K134" s="191"/>
      <c r="L134" s="191"/>
      <c r="M134" s="192"/>
      <c r="N134" s="191"/>
      <c r="O134" s="192"/>
      <c r="P134" s="191"/>
      <c r="Q134" s="192"/>
    </row>
    <row r="135" spans="1:17" ht="12.75">
      <c r="A135" s="273"/>
      <c r="B135" s="33" t="s">
        <v>78</v>
      </c>
      <c r="C135" s="33"/>
      <c r="D135" s="33"/>
      <c r="E135" s="33"/>
      <c r="F135" s="33"/>
      <c r="G135" s="33"/>
      <c r="H135" s="156" t="s">
        <v>28</v>
      </c>
      <c r="I135" s="195"/>
      <c r="J135" s="192"/>
      <c r="K135" s="192"/>
      <c r="L135" s="191"/>
      <c r="M135" s="192"/>
      <c r="N135" s="191"/>
      <c r="O135" s="192"/>
      <c r="P135" s="191"/>
      <c r="Q135" s="192"/>
    </row>
    <row r="136" spans="1:17" ht="12.75">
      <c r="A136" s="273"/>
      <c r="B136" s="33" t="s">
        <v>1774</v>
      </c>
      <c r="C136" s="33"/>
      <c r="D136" s="33"/>
      <c r="E136" s="33"/>
      <c r="F136" s="33"/>
      <c r="G136" s="33"/>
      <c r="H136" s="156" t="s">
        <v>29</v>
      </c>
      <c r="I136" s="195"/>
      <c r="J136" s="192"/>
      <c r="K136" s="192"/>
      <c r="L136" s="191"/>
      <c r="M136" s="192"/>
      <c r="N136" s="191"/>
      <c r="O136" s="192"/>
      <c r="P136" s="191"/>
      <c r="Q136" s="191"/>
    </row>
    <row r="137" spans="1:17" ht="12.75">
      <c r="A137" s="273"/>
      <c r="B137" s="33" t="s">
        <v>1774</v>
      </c>
      <c r="C137" s="33" t="s">
        <v>102</v>
      </c>
      <c r="D137" s="33" t="s">
        <v>19</v>
      </c>
      <c r="E137" s="33" t="s">
        <v>2348</v>
      </c>
      <c r="F137" s="173" t="s">
        <v>2349</v>
      </c>
      <c r="G137" s="76" t="s">
        <v>2350</v>
      </c>
      <c r="H137" s="156" t="s">
        <v>30</v>
      </c>
      <c r="I137" s="195"/>
      <c r="J137" s="192"/>
      <c r="K137" s="192"/>
      <c r="L137" s="191"/>
      <c r="M137" s="192"/>
      <c r="N137" s="192"/>
      <c r="O137" s="192"/>
      <c r="P137" s="191"/>
      <c r="Q137" s="191"/>
    </row>
    <row r="138" spans="1:17" ht="12.75">
      <c r="A138" s="273"/>
      <c r="B138" s="33" t="s">
        <v>522</v>
      </c>
      <c r="C138" s="33"/>
      <c r="D138" s="33"/>
      <c r="E138" s="33"/>
      <c r="F138" s="33"/>
      <c r="G138" s="33"/>
      <c r="H138" s="167" t="s">
        <v>34</v>
      </c>
      <c r="I138" s="195"/>
      <c r="J138" s="192"/>
      <c r="K138" s="192"/>
      <c r="L138" s="191"/>
      <c r="M138" s="191"/>
      <c r="N138" s="192"/>
      <c r="O138" s="191"/>
      <c r="P138" s="192"/>
      <c r="Q138" s="191"/>
    </row>
    <row r="139" spans="1:17" ht="12.75">
      <c r="A139" s="273"/>
      <c r="B139" s="33" t="s">
        <v>522</v>
      </c>
      <c r="C139" s="33"/>
      <c r="D139" s="33"/>
      <c r="E139" s="33"/>
      <c r="F139" s="33"/>
      <c r="G139" s="33"/>
      <c r="H139" s="167" t="s">
        <v>35</v>
      </c>
      <c r="I139" s="195"/>
      <c r="J139" s="192"/>
      <c r="K139" s="192"/>
      <c r="L139" s="192"/>
      <c r="M139" s="191"/>
      <c r="N139" s="192"/>
      <c r="O139" s="191"/>
      <c r="P139" s="192"/>
      <c r="Q139" s="191"/>
    </row>
    <row r="140" spans="1:17" ht="14.25">
      <c r="A140" s="273"/>
      <c r="B140" s="33" t="s">
        <v>2020</v>
      </c>
      <c r="C140" s="33" t="s">
        <v>1117</v>
      </c>
      <c r="D140" s="33" t="s">
        <v>19</v>
      </c>
      <c r="E140" s="157" t="s">
        <v>2351</v>
      </c>
      <c r="F140" s="160" t="s">
        <v>2352</v>
      </c>
      <c r="G140" s="33" t="s">
        <v>2353</v>
      </c>
      <c r="H140" s="167" t="s">
        <v>36</v>
      </c>
      <c r="I140" s="191"/>
      <c r="J140" s="195"/>
      <c r="K140" s="195"/>
      <c r="L140" s="192"/>
      <c r="M140" s="191"/>
      <c r="N140" s="192"/>
      <c r="O140" s="191"/>
      <c r="P140" s="192"/>
      <c r="Q140" s="191"/>
    </row>
    <row r="141" spans="1:17" ht="16.5">
      <c r="A141" s="273"/>
      <c r="B141" s="33" t="s">
        <v>2020</v>
      </c>
      <c r="C141" s="33" t="s">
        <v>41</v>
      </c>
      <c r="D141" s="33" t="s">
        <v>19</v>
      </c>
      <c r="E141" s="33"/>
      <c r="F141" s="33" t="s">
        <v>2354</v>
      </c>
      <c r="G141" s="33" t="s">
        <v>2355</v>
      </c>
      <c r="H141" s="167" t="s">
        <v>37</v>
      </c>
      <c r="I141" s="33"/>
      <c r="J141" s="33"/>
      <c r="K141" s="33"/>
      <c r="L141" s="33"/>
      <c r="M141" s="33"/>
      <c r="N141" s="33"/>
      <c r="O141" s="33"/>
      <c r="P141" s="33"/>
      <c r="Q141" s="33"/>
    </row>
    <row r="142" spans="1:17" ht="12.75">
      <c r="A142" s="274"/>
      <c r="B142" s="33" t="s">
        <v>2020</v>
      </c>
      <c r="C142" s="33"/>
      <c r="D142" s="33"/>
      <c r="E142" s="33"/>
      <c r="F142" s="33"/>
      <c r="G142" s="33"/>
      <c r="H142" s="156" t="s">
        <v>38</v>
      </c>
      <c r="I142" s="191"/>
      <c r="J142" s="195"/>
      <c r="K142" s="195"/>
      <c r="L142" s="192"/>
      <c r="M142" s="192"/>
      <c r="N142" s="192"/>
      <c r="O142" s="192"/>
      <c r="P142" s="192"/>
      <c r="Q142" s="192"/>
    </row>
    <row r="143" spans="1:17" ht="12.75">
      <c r="A143" s="272">
        <v>45393</v>
      </c>
      <c r="B143" s="33" t="s">
        <v>78</v>
      </c>
      <c r="C143" s="33"/>
      <c r="D143" s="33"/>
      <c r="E143" s="33"/>
      <c r="F143" s="33"/>
      <c r="G143" s="33"/>
      <c r="H143" s="164" t="s">
        <v>17</v>
      </c>
      <c r="I143" s="195"/>
      <c r="J143" s="191"/>
      <c r="K143" s="191"/>
      <c r="L143" s="192"/>
      <c r="M143" s="192"/>
      <c r="N143" s="191"/>
      <c r="O143" s="192"/>
      <c r="P143" s="192"/>
      <c r="Q143" s="192"/>
    </row>
    <row r="144" spans="1:17" ht="12.75">
      <c r="A144" s="273"/>
      <c r="B144" s="33" t="s">
        <v>78</v>
      </c>
      <c r="C144" s="33" t="s">
        <v>1117</v>
      </c>
      <c r="D144" s="33" t="s">
        <v>19</v>
      </c>
      <c r="E144" s="33" t="s">
        <v>2356</v>
      </c>
      <c r="F144" s="173" t="s">
        <v>2357</v>
      </c>
      <c r="G144" s="33" t="s">
        <v>2358</v>
      </c>
      <c r="H144" s="156" t="s">
        <v>22</v>
      </c>
      <c r="I144" s="195"/>
      <c r="J144" s="191"/>
      <c r="K144" s="191"/>
      <c r="L144" s="192"/>
      <c r="M144" s="192"/>
      <c r="N144" s="191"/>
      <c r="O144" s="192"/>
      <c r="P144" s="192"/>
      <c r="Q144" s="192"/>
    </row>
    <row r="145" spans="1:17" ht="12.75">
      <c r="A145" s="273"/>
      <c r="B145" s="33" t="s">
        <v>78</v>
      </c>
      <c r="C145" s="33"/>
      <c r="D145" s="33"/>
      <c r="E145" s="33"/>
      <c r="F145" s="33"/>
      <c r="G145" s="33"/>
      <c r="H145" s="156" t="s">
        <v>24</v>
      </c>
      <c r="I145" s="195"/>
      <c r="J145" s="191"/>
      <c r="K145" s="191"/>
      <c r="L145" s="191"/>
      <c r="M145" s="192"/>
      <c r="N145" s="191"/>
      <c r="O145" s="192"/>
      <c r="P145" s="192"/>
      <c r="Q145" s="192"/>
    </row>
    <row r="146" spans="1:17" ht="12.75">
      <c r="A146" s="273"/>
      <c r="B146" s="33" t="s">
        <v>78</v>
      </c>
      <c r="C146" s="33"/>
      <c r="D146" s="33"/>
      <c r="E146" s="33"/>
      <c r="F146" s="33"/>
      <c r="G146" s="33"/>
      <c r="H146" s="156" t="s">
        <v>25</v>
      </c>
      <c r="I146" s="195"/>
      <c r="J146" s="191"/>
      <c r="K146" s="191"/>
      <c r="L146" s="191"/>
      <c r="M146" s="192"/>
      <c r="N146" s="191"/>
      <c r="O146" s="192"/>
      <c r="P146" s="192"/>
      <c r="Q146" s="192"/>
    </row>
    <row r="147" spans="1:17" ht="12.75">
      <c r="A147" s="273"/>
      <c r="B147" s="33" t="s">
        <v>78</v>
      </c>
      <c r="C147" s="33"/>
      <c r="D147" s="33"/>
      <c r="E147" s="33"/>
      <c r="F147" s="33"/>
      <c r="G147" s="33"/>
      <c r="H147" s="156" t="s">
        <v>26</v>
      </c>
      <c r="I147" s="195"/>
      <c r="J147" s="191"/>
      <c r="K147" s="191"/>
      <c r="L147" s="191"/>
      <c r="M147" s="192"/>
      <c r="N147" s="191"/>
      <c r="O147" s="192"/>
      <c r="P147" s="227"/>
      <c r="Q147" s="192"/>
    </row>
    <row r="148" spans="1:17" ht="12.75">
      <c r="A148" s="273"/>
      <c r="B148" s="33" t="s">
        <v>2022</v>
      </c>
      <c r="C148" s="33"/>
      <c r="D148" s="33"/>
      <c r="E148" s="33"/>
      <c r="F148" s="33"/>
      <c r="G148" s="33"/>
      <c r="H148" s="156" t="s">
        <v>27</v>
      </c>
      <c r="I148" s="195"/>
      <c r="J148" s="192"/>
      <c r="K148" s="191"/>
      <c r="L148" s="191"/>
      <c r="M148" s="192"/>
      <c r="N148" s="191"/>
      <c r="O148" s="192"/>
      <c r="P148" s="228"/>
      <c r="Q148" s="191"/>
    </row>
    <row r="149" spans="1:17" ht="12.75">
      <c r="A149" s="273"/>
      <c r="B149" s="33" t="s">
        <v>2022</v>
      </c>
      <c r="C149" s="33"/>
      <c r="D149" s="33"/>
      <c r="E149" s="33"/>
      <c r="F149" s="33"/>
      <c r="G149" s="33"/>
      <c r="H149" s="156" t="s">
        <v>28</v>
      </c>
      <c r="I149" s="195"/>
      <c r="J149" s="192"/>
      <c r="K149" s="192"/>
      <c r="L149" s="191"/>
      <c r="M149" s="192"/>
      <c r="N149" s="191"/>
      <c r="O149" s="192"/>
      <c r="P149" s="228"/>
      <c r="Q149" s="191"/>
    </row>
    <row r="150" spans="1:17" ht="12.75">
      <c r="A150" s="273"/>
      <c r="B150" s="33" t="s">
        <v>2120</v>
      </c>
      <c r="C150" s="33"/>
      <c r="D150" s="33"/>
      <c r="E150" s="33"/>
      <c r="F150" s="33"/>
      <c r="G150" s="33"/>
      <c r="H150" s="156" t="s">
        <v>29</v>
      </c>
      <c r="I150" s="195"/>
      <c r="J150" s="192"/>
      <c r="K150" s="192"/>
      <c r="L150" s="191"/>
      <c r="M150" s="191"/>
      <c r="N150" s="191"/>
      <c r="O150" s="191"/>
      <c r="P150" s="228"/>
      <c r="Q150" s="191"/>
    </row>
    <row r="151" spans="1:17" ht="12.75">
      <c r="A151" s="273"/>
      <c r="B151" s="33" t="s">
        <v>2120</v>
      </c>
      <c r="C151" s="33"/>
      <c r="D151" s="33"/>
      <c r="E151" s="33"/>
      <c r="F151" s="33"/>
      <c r="G151" s="33"/>
      <c r="H151" s="156" t="s">
        <v>30</v>
      </c>
      <c r="I151" s="195"/>
      <c r="J151" s="192"/>
      <c r="K151" s="192"/>
      <c r="L151" s="192"/>
      <c r="M151" s="191"/>
      <c r="N151" s="192"/>
      <c r="O151" s="191"/>
      <c r="P151" s="192"/>
      <c r="Q151" s="191"/>
    </row>
    <row r="152" spans="1:17" ht="12.75">
      <c r="A152" s="273"/>
      <c r="B152" s="33" t="s">
        <v>2120</v>
      </c>
      <c r="C152" s="33" t="s">
        <v>44</v>
      </c>
      <c r="D152" s="33" t="s">
        <v>19</v>
      </c>
      <c r="E152" s="33" t="s">
        <v>2359</v>
      </c>
      <c r="F152" s="173" t="s">
        <v>2360</v>
      </c>
      <c r="G152" s="33" t="s">
        <v>2361</v>
      </c>
      <c r="H152" s="167" t="s">
        <v>34</v>
      </c>
      <c r="I152" s="195"/>
      <c r="J152" s="192"/>
      <c r="K152" s="192"/>
      <c r="L152" s="192"/>
      <c r="M152" s="191"/>
      <c r="N152" s="192"/>
      <c r="O152" s="191"/>
      <c r="P152" s="192"/>
      <c r="Q152" s="191"/>
    </row>
    <row r="153" spans="1:17" ht="14.25">
      <c r="A153" s="273"/>
      <c r="B153" s="157" t="s">
        <v>2021</v>
      </c>
      <c r="C153" s="33"/>
      <c r="D153" s="33"/>
      <c r="E153" s="33"/>
      <c r="F153" s="33"/>
      <c r="G153" s="33"/>
      <c r="H153" s="167" t="s">
        <v>35</v>
      </c>
      <c r="I153" s="195"/>
      <c r="J153" s="195"/>
      <c r="K153" s="191"/>
      <c r="L153" s="192"/>
      <c r="M153" s="191"/>
      <c r="N153" s="192"/>
      <c r="O153" s="191"/>
      <c r="P153" s="192"/>
      <c r="Q153" s="191"/>
    </row>
    <row r="154" spans="1:17" ht="12.75">
      <c r="A154" s="273"/>
      <c r="B154" s="33" t="s">
        <v>2021</v>
      </c>
      <c r="C154" s="33"/>
      <c r="D154" s="33"/>
      <c r="E154" s="33"/>
      <c r="F154" s="33"/>
      <c r="G154" s="33"/>
      <c r="H154" s="167" t="s">
        <v>36</v>
      </c>
      <c r="I154" s="195"/>
      <c r="J154" s="195"/>
      <c r="K154" s="191"/>
      <c r="L154" s="192"/>
      <c r="M154" s="191"/>
      <c r="N154" s="192"/>
      <c r="O154" s="192"/>
      <c r="P154" s="192"/>
      <c r="Q154" s="191"/>
    </row>
    <row r="155" spans="1:17" ht="12.75">
      <c r="A155" s="273"/>
      <c r="B155" s="33" t="s">
        <v>2021</v>
      </c>
      <c r="C155" s="33"/>
      <c r="D155" s="33"/>
      <c r="E155" s="33"/>
      <c r="F155" s="33"/>
      <c r="G155" s="33"/>
      <c r="H155" s="167" t="s">
        <v>37</v>
      </c>
      <c r="I155" s="195"/>
      <c r="J155" s="195"/>
      <c r="K155" s="191"/>
      <c r="L155" s="192"/>
      <c r="M155" s="195"/>
      <c r="N155" s="192"/>
      <c r="O155" s="192"/>
      <c r="P155" s="192"/>
      <c r="Q155" s="192"/>
    </row>
    <row r="156" spans="1:17" ht="12.75">
      <c r="A156" s="274"/>
      <c r="B156" s="33" t="s">
        <v>2021</v>
      </c>
      <c r="C156" s="33"/>
      <c r="D156" s="33"/>
      <c r="E156" s="33"/>
      <c r="F156" s="33"/>
      <c r="G156" s="33"/>
      <c r="H156" s="156" t="s">
        <v>38</v>
      </c>
      <c r="I156" s="195"/>
      <c r="J156" s="195"/>
      <c r="K156" s="191"/>
      <c r="L156" s="192"/>
      <c r="M156" s="192"/>
      <c r="N156" s="192"/>
      <c r="O156" s="192"/>
      <c r="P156" s="192"/>
      <c r="Q156" s="192"/>
    </row>
    <row r="157" spans="1:17" ht="14.25">
      <c r="A157" s="272">
        <v>45394</v>
      </c>
      <c r="B157" s="157" t="s">
        <v>2021</v>
      </c>
      <c r="C157" s="33"/>
      <c r="D157" s="33"/>
      <c r="E157" s="33"/>
      <c r="F157" s="33"/>
      <c r="G157" s="33"/>
      <c r="H157" s="164" t="s">
        <v>17</v>
      </c>
      <c r="I157" s="195"/>
      <c r="J157" s="192"/>
      <c r="K157" s="191"/>
      <c r="L157" s="192"/>
      <c r="M157" s="192"/>
      <c r="N157" s="192"/>
      <c r="O157" s="192"/>
      <c r="P157" s="192"/>
      <c r="Q157" s="192"/>
    </row>
    <row r="158" spans="1:17" ht="14.25">
      <c r="A158" s="273"/>
      <c r="B158" s="157" t="s">
        <v>2021</v>
      </c>
      <c r="C158" s="33"/>
      <c r="D158" s="33"/>
      <c r="E158" s="33"/>
      <c r="F158" s="33"/>
      <c r="G158" s="33"/>
      <c r="H158" s="156" t="s">
        <v>22</v>
      </c>
      <c r="I158" s="195"/>
      <c r="J158" s="192"/>
      <c r="K158" s="191"/>
      <c r="L158" s="192"/>
      <c r="M158" s="192"/>
      <c r="N158" s="192"/>
      <c r="O158" s="192"/>
      <c r="P158" s="192"/>
      <c r="Q158" s="191"/>
    </row>
    <row r="159" spans="1:17" ht="14.25">
      <c r="A159" s="273"/>
      <c r="B159" s="157" t="s">
        <v>2021</v>
      </c>
      <c r="C159" s="33"/>
      <c r="D159" s="33"/>
      <c r="E159" s="33"/>
      <c r="F159" s="33"/>
      <c r="G159" s="33"/>
      <c r="H159" s="156" t="s">
        <v>24</v>
      </c>
      <c r="I159" s="195"/>
      <c r="J159" s="192"/>
      <c r="K159" s="191"/>
      <c r="L159" s="192"/>
      <c r="M159" s="192"/>
      <c r="N159" s="192"/>
      <c r="O159" s="192"/>
      <c r="P159" s="227"/>
      <c r="Q159" s="191"/>
    </row>
    <row r="160" spans="1:17" ht="14.25">
      <c r="A160" s="273"/>
      <c r="B160" s="157" t="s">
        <v>2021</v>
      </c>
      <c r="C160" s="33"/>
      <c r="D160" s="33"/>
      <c r="E160" s="33"/>
      <c r="F160" s="33"/>
      <c r="G160" s="33"/>
      <c r="H160" s="156" t="s">
        <v>25</v>
      </c>
      <c r="I160" s="195"/>
      <c r="J160" s="192"/>
      <c r="K160" s="191"/>
      <c r="L160" s="192"/>
      <c r="M160" s="192"/>
      <c r="N160" s="192"/>
      <c r="O160" s="192"/>
      <c r="P160" s="228"/>
      <c r="Q160" s="192"/>
    </row>
    <row r="161" spans="1:27" ht="14.25">
      <c r="A161" s="273"/>
      <c r="B161" s="209" t="s">
        <v>2022</v>
      </c>
      <c r="C161" s="209" t="s">
        <v>44</v>
      </c>
      <c r="D161" s="209" t="s">
        <v>19</v>
      </c>
      <c r="E161" s="209"/>
      <c r="F161" s="236" t="s">
        <v>2362</v>
      </c>
      <c r="G161" s="209" t="s">
        <v>2363</v>
      </c>
      <c r="H161" s="211" t="s">
        <v>26</v>
      </c>
      <c r="I161" s="209"/>
      <c r="J161" s="209"/>
      <c r="K161" s="209"/>
      <c r="L161" s="209"/>
      <c r="M161" s="209"/>
      <c r="N161" s="209"/>
      <c r="O161" s="209"/>
      <c r="P161" s="211"/>
      <c r="Q161" s="209"/>
      <c r="R161" s="212"/>
      <c r="S161" s="212"/>
      <c r="T161" s="212"/>
      <c r="U161" s="212"/>
      <c r="V161" s="212"/>
      <c r="W161" s="212"/>
      <c r="X161" s="212"/>
      <c r="Y161" s="212"/>
      <c r="Z161" s="212"/>
      <c r="AA161" s="212"/>
    </row>
    <row r="162" spans="1:27" ht="12.75">
      <c r="A162" s="273"/>
      <c r="B162" s="33" t="s">
        <v>2022</v>
      </c>
      <c r="C162" s="33"/>
      <c r="D162" s="33"/>
      <c r="E162" s="33"/>
      <c r="F162" s="33"/>
      <c r="G162" s="33"/>
      <c r="H162" s="156" t="s">
        <v>27</v>
      </c>
      <c r="I162" s="195"/>
      <c r="J162" s="192"/>
      <c r="K162" s="192"/>
      <c r="L162" s="191"/>
      <c r="M162" s="192"/>
      <c r="N162" s="192"/>
      <c r="O162" s="192"/>
      <c r="P162" s="228"/>
      <c r="Q162" s="192"/>
    </row>
    <row r="163" spans="1:27" ht="12.75">
      <c r="A163" s="273"/>
      <c r="B163" s="33" t="s">
        <v>2022</v>
      </c>
      <c r="C163" s="33"/>
      <c r="D163" s="33"/>
      <c r="E163" s="33"/>
      <c r="F163" s="33"/>
      <c r="G163" s="33"/>
      <c r="H163" s="156" t="s">
        <v>28</v>
      </c>
      <c r="I163" s="195"/>
      <c r="J163" s="192"/>
      <c r="K163" s="192"/>
      <c r="L163" s="191"/>
      <c r="M163" s="192"/>
      <c r="N163" s="192"/>
      <c r="O163" s="192"/>
      <c r="P163" s="192"/>
      <c r="Q163" s="192"/>
    </row>
    <row r="164" spans="1:27" ht="12.75">
      <c r="A164" s="273"/>
      <c r="B164" s="33" t="s">
        <v>522</v>
      </c>
      <c r="C164" s="33"/>
      <c r="D164" s="33"/>
      <c r="E164" s="33"/>
      <c r="F164" s="33"/>
      <c r="G164" s="33"/>
      <c r="H164" s="156" t="s">
        <v>29</v>
      </c>
      <c r="I164" s="195"/>
      <c r="J164" s="192"/>
      <c r="K164" s="192"/>
      <c r="L164" s="191"/>
      <c r="M164" s="191"/>
      <c r="N164" s="192"/>
      <c r="O164" s="191"/>
      <c r="P164" s="192"/>
      <c r="Q164" s="191"/>
    </row>
    <row r="165" spans="1:27" ht="12.75">
      <c r="A165" s="273"/>
      <c r="B165" s="33" t="s">
        <v>522</v>
      </c>
      <c r="C165" s="33"/>
      <c r="D165" s="33"/>
      <c r="E165" s="33"/>
      <c r="F165" s="33"/>
      <c r="G165" s="33"/>
      <c r="H165" s="156" t="s">
        <v>30</v>
      </c>
      <c r="I165" s="195"/>
      <c r="J165" s="192"/>
      <c r="K165" s="192"/>
      <c r="L165" s="191"/>
      <c r="M165" s="191"/>
      <c r="N165" s="192"/>
      <c r="O165" s="191"/>
      <c r="P165" s="192"/>
      <c r="Q165" s="191"/>
    </row>
    <row r="166" spans="1:27" ht="14.25">
      <c r="A166" s="273"/>
      <c r="B166" s="33" t="s">
        <v>522</v>
      </c>
      <c r="C166" s="33" t="s">
        <v>102</v>
      </c>
      <c r="D166" s="33" t="s">
        <v>19</v>
      </c>
      <c r="E166" s="157" t="s">
        <v>2364</v>
      </c>
      <c r="F166" s="33" t="s">
        <v>2365</v>
      </c>
      <c r="G166" s="33" t="s">
        <v>2366</v>
      </c>
      <c r="H166" s="167" t="s">
        <v>34</v>
      </c>
      <c r="I166" s="195"/>
      <c r="J166" s="192"/>
      <c r="K166" s="192"/>
      <c r="L166" s="192"/>
      <c r="M166" s="191"/>
      <c r="N166" s="192"/>
      <c r="O166" s="191"/>
      <c r="P166" s="192"/>
      <c r="Q166" s="191"/>
    </row>
    <row r="167" spans="1:27" ht="12.75">
      <c r="A167" s="273"/>
      <c r="B167" s="33" t="s">
        <v>522</v>
      </c>
      <c r="C167" s="33"/>
      <c r="D167" s="33"/>
      <c r="E167" s="33"/>
      <c r="F167" s="33"/>
      <c r="G167" s="33"/>
      <c r="H167" s="167" t="s">
        <v>35</v>
      </c>
      <c r="I167" s="195"/>
      <c r="J167" s="192"/>
      <c r="K167" s="192"/>
      <c r="L167" s="192"/>
      <c r="M167" s="191"/>
      <c r="N167" s="192"/>
      <c r="O167" s="191"/>
      <c r="P167" s="192"/>
      <c r="Q167" s="191"/>
    </row>
    <row r="168" spans="1:27" ht="12.75">
      <c r="A168" s="273"/>
      <c r="B168" s="33" t="s">
        <v>522</v>
      </c>
      <c r="C168" s="33"/>
      <c r="D168" s="33"/>
      <c r="E168" s="33"/>
      <c r="F168" s="33"/>
      <c r="G168" s="33"/>
      <c r="H168" s="167" t="s">
        <v>36</v>
      </c>
      <c r="I168" s="195"/>
      <c r="J168" s="192"/>
      <c r="K168" s="192"/>
      <c r="L168" s="192"/>
      <c r="M168" s="191"/>
      <c r="N168" s="192"/>
      <c r="O168" s="191"/>
      <c r="P168" s="192"/>
      <c r="Q168" s="191"/>
    </row>
    <row r="169" spans="1:27" ht="12.75">
      <c r="A169" s="273"/>
      <c r="B169" s="33" t="s">
        <v>2020</v>
      </c>
      <c r="C169" s="33"/>
      <c r="D169" s="33"/>
      <c r="E169" s="33"/>
      <c r="F169" s="33"/>
      <c r="G169" s="33"/>
      <c r="H169" s="167" t="s">
        <v>37</v>
      </c>
      <c r="I169" s="195"/>
      <c r="J169" s="192"/>
      <c r="K169" s="192"/>
      <c r="L169" s="192"/>
      <c r="M169" s="192"/>
      <c r="N169" s="192"/>
      <c r="O169" s="192"/>
      <c r="P169" s="192"/>
      <c r="Q169" s="192"/>
    </row>
    <row r="170" spans="1:27" ht="12.75">
      <c r="A170" s="274"/>
      <c r="B170" s="33" t="s">
        <v>2020</v>
      </c>
      <c r="C170" s="33"/>
      <c r="D170" s="33"/>
      <c r="E170" s="33"/>
      <c r="F170" s="33"/>
      <c r="G170" s="33"/>
      <c r="H170" s="167" t="s">
        <v>38</v>
      </c>
      <c r="I170" s="195"/>
      <c r="J170" s="192"/>
      <c r="K170" s="192"/>
      <c r="L170" s="192"/>
      <c r="M170" s="192"/>
      <c r="N170" s="192"/>
      <c r="O170" s="192"/>
      <c r="P170" s="192"/>
      <c r="Q170" s="192"/>
    </row>
    <row r="171" spans="1:27" ht="14.25">
      <c r="A171" s="272">
        <v>45395</v>
      </c>
      <c r="B171" s="157" t="s">
        <v>2021</v>
      </c>
      <c r="C171" s="33"/>
      <c r="D171" s="33"/>
      <c r="E171" s="33"/>
      <c r="F171" s="33"/>
      <c r="G171" s="33"/>
      <c r="H171" s="164" t="s">
        <v>17</v>
      </c>
      <c r="I171" s="192"/>
      <c r="J171" s="192"/>
      <c r="K171" s="191"/>
      <c r="L171" s="192"/>
      <c r="M171" s="192"/>
      <c r="N171" s="191"/>
      <c r="O171" s="192"/>
      <c r="P171" s="227"/>
      <c r="Q171" s="192"/>
    </row>
    <row r="172" spans="1:27" ht="14.25">
      <c r="A172" s="273"/>
      <c r="B172" s="157" t="s">
        <v>2021</v>
      </c>
      <c r="C172" s="157" t="s">
        <v>355</v>
      </c>
      <c r="D172" s="157" t="s">
        <v>19</v>
      </c>
      <c r="E172" s="157" t="s">
        <v>2367</v>
      </c>
      <c r="F172" s="249" t="s">
        <v>2368</v>
      </c>
      <c r="G172" s="157" t="s">
        <v>2369</v>
      </c>
      <c r="H172" s="84" t="s">
        <v>22</v>
      </c>
      <c r="I172" s="192"/>
      <c r="J172" s="192"/>
      <c r="K172" s="191"/>
      <c r="L172" s="192"/>
      <c r="M172" s="192"/>
      <c r="N172" s="191"/>
      <c r="O172" s="192"/>
      <c r="P172" s="228"/>
      <c r="Q172" s="192"/>
    </row>
    <row r="173" spans="1:27" ht="14.25">
      <c r="A173" s="273"/>
      <c r="B173" s="157" t="s">
        <v>2021</v>
      </c>
      <c r="C173" s="157" t="s">
        <v>355</v>
      </c>
      <c r="D173" s="157" t="s">
        <v>19</v>
      </c>
      <c r="E173" s="157" t="s">
        <v>2370</v>
      </c>
      <c r="F173" s="157" t="s">
        <v>2371</v>
      </c>
      <c r="G173" s="157" t="s">
        <v>2372</v>
      </c>
      <c r="H173" s="84" t="s">
        <v>24</v>
      </c>
      <c r="I173" s="192"/>
      <c r="J173" s="192"/>
      <c r="K173" s="191"/>
      <c r="L173" s="192"/>
      <c r="M173" s="192"/>
      <c r="N173" s="191"/>
      <c r="O173" s="192"/>
      <c r="P173" s="228"/>
      <c r="Q173" s="192"/>
    </row>
    <row r="174" spans="1:27" ht="14.25">
      <c r="A174" s="273"/>
      <c r="B174" s="157" t="s">
        <v>2021</v>
      </c>
      <c r="C174" s="157" t="s">
        <v>1117</v>
      </c>
      <c r="D174" s="157" t="s">
        <v>19</v>
      </c>
      <c r="E174" s="215" t="s">
        <v>2373</v>
      </c>
      <c r="F174" s="157" t="s">
        <v>2374</v>
      </c>
      <c r="G174" s="157" t="s">
        <v>2375</v>
      </c>
      <c r="H174" s="84" t="s">
        <v>25</v>
      </c>
      <c r="I174" s="192"/>
      <c r="J174" s="192"/>
      <c r="K174" s="191"/>
      <c r="L174" s="191"/>
      <c r="M174" s="192"/>
      <c r="N174" s="191"/>
      <c r="O174" s="192"/>
      <c r="P174" s="228"/>
      <c r="Q174" s="191"/>
    </row>
    <row r="175" spans="1:27" ht="14.25">
      <c r="A175" s="273"/>
      <c r="B175" s="157" t="s">
        <v>2021</v>
      </c>
      <c r="C175" s="157" t="s">
        <v>41</v>
      </c>
      <c r="D175" s="157" t="s">
        <v>19</v>
      </c>
      <c r="E175" s="157" t="s">
        <v>2376</v>
      </c>
      <c r="F175" s="157" t="s">
        <v>2377</v>
      </c>
      <c r="G175" s="157" t="s">
        <v>2378</v>
      </c>
      <c r="H175" s="84" t="s">
        <v>26</v>
      </c>
      <c r="I175" s="192"/>
      <c r="J175" s="192"/>
      <c r="K175" s="191"/>
      <c r="L175" s="191"/>
      <c r="M175" s="195"/>
      <c r="N175" s="191"/>
      <c r="O175" s="192"/>
      <c r="P175" s="192"/>
      <c r="Q175" s="191"/>
    </row>
    <row r="176" spans="1:27" ht="12.75">
      <c r="A176" s="273"/>
      <c r="B176" s="33" t="s">
        <v>2120</v>
      </c>
      <c r="C176" s="33"/>
      <c r="D176" s="33"/>
      <c r="E176" s="33"/>
      <c r="F176" s="33"/>
      <c r="G176" s="33"/>
      <c r="H176" s="84" t="s">
        <v>27</v>
      </c>
      <c r="I176" s="192"/>
      <c r="J176" s="192"/>
      <c r="K176" s="192"/>
      <c r="L176" s="191"/>
      <c r="M176" s="195"/>
      <c r="N176" s="191"/>
      <c r="O176" s="192"/>
      <c r="P176" s="192"/>
      <c r="Q176" s="191"/>
    </row>
    <row r="177" spans="1:17" ht="12.75">
      <c r="A177" s="273"/>
      <c r="B177" s="33" t="s">
        <v>2120</v>
      </c>
      <c r="C177" s="33"/>
      <c r="D177" s="33"/>
      <c r="E177" s="33"/>
      <c r="F177" s="33"/>
      <c r="G177" s="33"/>
      <c r="H177" s="84" t="s">
        <v>28</v>
      </c>
      <c r="I177" s="192"/>
      <c r="J177" s="192"/>
      <c r="K177" s="192"/>
      <c r="L177" s="191"/>
      <c r="M177" s="195"/>
      <c r="N177" s="191"/>
      <c r="O177" s="192"/>
      <c r="P177" s="192"/>
      <c r="Q177" s="192"/>
    </row>
    <row r="178" spans="1:17" ht="12.75">
      <c r="A178" s="273"/>
      <c r="B178" s="33" t="s">
        <v>2120</v>
      </c>
      <c r="C178" s="33"/>
      <c r="D178" s="33"/>
      <c r="E178" s="33"/>
      <c r="F178" s="33"/>
      <c r="G178" s="33"/>
      <c r="H178" s="84" t="s">
        <v>29</v>
      </c>
      <c r="I178" s="192"/>
      <c r="J178" s="192"/>
      <c r="K178" s="192"/>
      <c r="L178" s="192"/>
      <c r="M178" s="192"/>
      <c r="N178" s="191"/>
      <c r="O178" s="192"/>
      <c r="P178" s="192"/>
      <c r="Q178" s="192"/>
    </row>
    <row r="179" spans="1:17" ht="12.75">
      <c r="A179" s="273"/>
      <c r="B179" s="33" t="s">
        <v>78</v>
      </c>
      <c r="C179" s="33"/>
      <c r="D179" s="33"/>
      <c r="E179" s="33"/>
      <c r="F179" s="33"/>
      <c r="G179" s="33"/>
      <c r="H179" s="84" t="s">
        <v>30</v>
      </c>
      <c r="I179" s="192"/>
      <c r="J179" s="192"/>
      <c r="K179" s="192"/>
      <c r="L179" s="192"/>
      <c r="M179" s="192"/>
      <c r="N179" s="191"/>
      <c r="O179" s="192"/>
      <c r="P179" s="192"/>
      <c r="Q179" s="192"/>
    </row>
    <row r="180" spans="1:17" ht="12.75">
      <c r="A180" s="273"/>
      <c r="B180" s="33" t="s">
        <v>522</v>
      </c>
      <c r="C180" s="33"/>
      <c r="D180" s="33"/>
      <c r="E180" s="33"/>
      <c r="F180" s="33"/>
      <c r="G180" s="33"/>
      <c r="H180" s="84" t="s">
        <v>34</v>
      </c>
      <c r="I180" s="192"/>
      <c r="J180" s="192"/>
      <c r="K180" s="192"/>
      <c r="L180" s="192"/>
      <c r="M180" s="192"/>
      <c r="N180" s="191"/>
      <c r="O180" s="195"/>
      <c r="P180" s="192"/>
      <c r="Q180" s="192"/>
    </row>
    <row r="181" spans="1:17" ht="12.75">
      <c r="A181" s="273"/>
      <c r="B181" s="33" t="s">
        <v>522</v>
      </c>
      <c r="C181" s="33"/>
      <c r="D181" s="33"/>
      <c r="E181" s="33"/>
      <c r="F181" s="33"/>
      <c r="G181" s="33"/>
      <c r="H181" s="84" t="s">
        <v>35</v>
      </c>
      <c r="I181" s="192"/>
      <c r="J181" s="192"/>
      <c r="K181" s="192"/>
      <c r="L181" s="192"/>
      <c r="M181" s="192"/>
      <c r="N181" s="191"/>
      <c r="O181" s="195"/>
      <c r="P181" s="192"/>
      <c r="Q181" s="192"/>
    </row>
    <row r="182" spans="1:17" ht="12.75">
      <c r="A182" s="273"/>
      <c r="B182" s="33" t="s">
        <v>78</v>
      </c>
      <c r="C182" s="33"/>
      <c r="D182" s="33"/>
      <c r="E182" s="33"/>
      <c r="F182" s="33"/>
      <c r="G182" s="33"/>
      <c r="H182" s="84" t="s">
        <v>36</v>
      </c>
      <c r="I182" s="192"/>
      <c r="J182" s="192"/>
      <c r="K182" s="192"/>
      <c r="L182" s="192"/>
      <c r="M182" s="192"/>
      <c r="N182" s="191"/>
      <c r="O182" s="195"/>
      <c r="P182" s="192"/>
      <c r="Q182" s="192"/>
    </row>
    <row r="183" spans="1:17" ht="14.25">
      <c r="A183" s="273"/>
      <c r="B183" s="33" t="s">
        <v>78</v>
      </c>
      <c r="C183" s="33" t="s">
        <v>102</v>
      </c>
      <c r="D183" s="33" t="s">
        <v>19</v>
      </c>
      <c r="E183" s="33" t="s">
        <v>2379</v>
      </c>
      <c r="F183" s="33" t="s">
        <v>2380</v>
      </c>
      <c r="G183" s="157" t="s">
        <v>2381</v>
      </c>
      <c r="H183" s="84" t="s">
        <v>37</v>
      </c>
      <c r="I183" s="192"/>
      <c r="J183" s="192"/>
      <c r="K183" s="192"/>
      <c r="L183" s="192"/>
      <c r="M183" s="192"/>
      <c r="N183" s="191"/>
      <c r="O183" s="192"/>
      <c r="P183" s="227"/>
      <c r="Q183" s="192"/>
    </row>
    <row r="184" spans="1:17" ht="12.75">
      <c r="A184" s="274"/>
      <c r="B184" s="33" t="s">
        <v>78</v>
      </c>
      <c r="C184" s="33"/>
      <c r="D184" s="33"/>
      <c r="E184" s="33"/>
      <c r="F184" s="33"/>
      <c r="G184" s="33"/>
      <c r="H184" s="170" t="s">
        <v>38</v>
      </c>
      <c r="I184" s="192"/>
      <c r="J184" s="192"/>
      <c r="K184" s="192"/>
      <c r="L184" s="192"/>
      <c r="M184" s="192"/>
      <c r="N184" s="191"/>
      <c r="O184" s="192"/>
      <c r="P184" s="228"/>
      <c r="Q184" s="192"/>
    </row>
    <row r="185" spans="1:17" ht="14.25">
      <c r="A185" s="272">
        <v>45396</v>
      </c>
      <c r="B185" s="157" t="s">
        <v>2021</v>
      </c>
      <c r="C185" s="33"/>
      <c r="D185" s="33"/>
      <c r="E185" s="33"/>
      <c r="F185" s="33"/>
      <c r="G185" s="33"/>
      <c r="H185" s="171" t="s">
        <v>17</v>
      </c>
      <c r="I185" s="195"/>
      <c r="J185" s="192"/>
      <c r="K185" s="195"/>
      <c r="L185" s="192"/>
      <c r="M185" s="192"/>
      <c r="N185" s="192"/>
      <c r="O185" s="192"/>
      <c r="P185" s="228"/>
      <c r="Q185" s="192"/>
    </row>
    <row r="186" spans="1:17" ht="14.25">
      <c r="A186" s="273"/>
      <c r="B186" s="157" t="s">
        <v>2021</v>
      </c>
      <c r="C186" s="33"/>
      <c r="D186" s="33"/>
      <c r="E186" s="33"/>
      <c r="F186" s="33"/>
      <c r="G186" s="33"/>
      <c r="H186" s="172" t="s">
        <v>22</v>
      </c>
      <c r="I186" s="195"/>
      <c r="J186" s="192"/>
      <c r="K186" s="195"/>
      <c r="L186" s="192"/>
      <c r="M186" s="192"/>
      <c r="N186" s="192"/>
      <c r="O186" s="192"/>
      <c r="P186" s="228"/>
      <c r="Q186" s="192"/>
    </row>
    <row r="187" spans="1:17" ht="14.25">
      <c r="A187" s="273"/>
      <c r="B187" s="157" t="s">
        <v>2021</v>
      </c>
      <c r="C187" s="157" t="s">
        <v>355</v>
      </c>
      <c r="D187" s="157" t="s">
        <v>19</v>
      </c>
      <c r="E187" s="157" t="s">
        <v>2382</v>
      </c>
      <c r="F187" s="249" t="s">
        <v>2383</v>
      </c>
      <c r="G187" s="157" t="s">
        <v>2384</v>
      </c>
      <c r="H187" s="172" t="s">
        <v>24</v>
      </c>
      <c r="I187" s="195"/>
      <c r="J187" s="192"/>
      <c r="K187" s="195"/>
      <c r="L187" s="192"/>
      <c r="M187" s="192"/>
      <c r="N187" s="192"/>
      <c r="O187" s="192"/>
      <c r="P187" s="192"/>
      <c r="Q187" s="192"/>
    </row>
    <row r="188" spans="1:17" ht="12.75">
      <c r="A188" s="273"/>
      <c r="B188" s="33" t="s">
        <v>522</v>
      </c>
      <c r="C188" s="33"/>
      <c r="D188" s="33"/>
      <c r="E188" s="33"/>
      <c r="F188" s="33"/>
      <c r="G188" s="33"/>
      <c r="H188" s="172" t="s">
        <v>25</v>
      </c>
      <c r="I188" s="195"/>
      <c r="J188" s="192"/>
      <c r="K188" s="192"/>
      <c r="L188" s="195"/>
      <c r="M188" s="192"/>
      <c r="N188" s="192"/>
      <c r="O188" s="191"/>
      <c r="P188" s="192"/>
      <c r="Q188" s="195"/>
    </row>
    <row r="189" spans="1:17" ht="12.75">
      <c r="A189" s="273"/>
      <c r="B189" s="33" t="s">
        <v>522</v>
      </c>
      <c r="C189" s="33"/>
      <c r="D189" s="33"/>
      <c r="E189" s="33"/>
      <c r="F189" s="33"/>
      <c r="G189" s="33"/>
      <c r="H189" s="172" t="s">
        <v>26</v>
      </c>
      <c r="I189" s="195"/>
      <c r="J189" s="192"/>
      <c r="K189" s="192"/>
      <c r="L189" s="195"/>
      <c r="M189" s="192"/>
      <c r="N189" s="192"/>
      <c r="O189" s="191"/>
      <c r="P189" s="192"/>
      <c r="Q189" s="195"/>
    </row>
    <row r="190" spans="1:17" ht="12.75">
      <c r="A190" s="273"/>
      <c r="B190" s="33" t="s">
        <v>2022</v>
      </c>
      <c r="C190" s="33"/>
      <c r="D190" s="33"/>
      <c r="E190" s="33"/>
      <c r="F190" s="33"/>
      <c r="G190" s="33"/>
      <c r="H190" s="172" t="s">
        <v>27</v>
      </c>
      <c r="I190" s="195"/>
      <c r="J190" s="192"/>
      <c r="K190" s="192"/>
      <c r="L190" s="191"/>
      <c r="M190" s="195"/>
      <c r="N190" s="192"/>
      <c r="O190" s="192"/>
      <c r="P190" s="192"/>
      <c r="Q190" s="195"/>
    </row>
    <row r="191" spans="1:17" ht="12.75">
      <c r="A191" s="273"/>
      <c r="B191" s="33" t="s">
        <v>2022</v>
      </c>
      <c r="C191" s="33" t="s">
        <v>355</v>
      </c>
      <c r="D191" s="33" t="s">
        <v>19</v>
      </c>
      <c r="E191" s="33"/>
      <c r="F191" s="33" t="s">
        <v>2385</v>
      </c>
      <c r="G191" s="33" t="s">
        <v>2386</v>
      </c>
      <c r="H191" s="172" t="s">
        <v>28</v>
      </c>
      <c r="I191" s="195"/>
      <c r="J191" s="192"/>
      <c r="K191" s="192"/>
      <c r="L191" s="191"/>
      <c r="M191" s="195"/>
      <c r="N191" s="192"/>
      <c r="O191" s="192"/>
      <c r="P191" s="192"/>
      <c r="Q191" s="195"/>
    </row>
    <row r="192" spans="1:17" ht="12.75">
      <c r="A192" s="273"/>
      <c r="B192" s="33" t="s">
        <v>2022</v>
      </c>
      <c r="C192" s="33"/>
      <c r="D192" s="33"/>
      <c r="E192" s="33"/>
      <c r="F192" s="33"/>
      <c r="G192" s="33"/>
      <c r="H192" s="172" t="s">
        <v>29</v>
      </c>
      <c r="I192" s="195"/>
      <c r="J192" s="192"/>
      <c r="K192" s="192"/>
      <c r="L192" s="191"/>
      <c r="M192" s="195"/>
      <c r="N192" s="192"/>
      <c r="O192" s="195"/>
      <c r="P192" s="192"/>
      <c r="Q192" s="192"/>
    </row>
    <row r="193" spans="1:18" ht="14.25">
      <c r="A193" s="273"/>
      <c r="B193" s="33" t="s">
        <v>2020</v>
      </c>
      <c r="C193" s="33" t="s">
        <v>41</v>
      </c>
      <c r="D193" s="157" t="s">
        <v>19</v>
      </c>
      <c r="E193" s="250" t="s">
        <v>2387</v>
      </c>
      <c r="F193" s="33" t="s">
        <v>2388</v>
      </c>
      <c r="G193" s="109" t="s">
        <v>2389</v>
      </c>
      <c r="H193" s="172" t="s">
        <v>30</v>
      </c>
      <c r="I193" s="33"/>
      <c r="J193" s="33"/>
      <c r="K193" s="33"/>
      <c r="L193" s="33"/>
      <c r="M193" s="33"/>
      <c r="N193" s="33"/>
      <c r="O193" s="33"/>
      <c r="P193" s="33"/>
      <c r="Q193" s="33"/>
    </row>
    <row r="194" spans="1:18" ht="12.75">
      <c r="A194" s="273"/>
      <c r="B194" s="33" t="s">
        <v>2020</v>
      </c>
      <c r="C194" s="33"/>
      <c r="D194" s="33"/>
      <c r="E194" s="33"/>
      <c r="F194" s="33"/>
      <c r="G194" s="33"/>
      <c r="H194" s="172" t="s">
        <v>34</v>
      </c>
      <c r="I194" s="195"/>
      <c r="J194" s="192"/>
      <c r="K194" s="192"/>
      <c r="L194" s="192"/>
      <c r="M194" s="192"/>
      <c r="N194" s="192"/>
      <c r="O194" s="195"/>
      <c r="P194" s="192"/>
      <c r="Q194" s="192"/>
    </row>
    <row r="195" spans="1:18" ht="12.75">
      <c r="A195" s="273"/>
      <c r="B195" s="33" t="s">
        <v>2020</v>
      </c>
      <c r="C195" s="33"/>
      <c r="D195" s="33"/>
      <c r="E195" s="33"/>
      <c r="F195" s="33"/>
      <c r="G195" s="33"/>
      <c r="H195" s="172" t="s">
        <v>35</v>
      </c>
      <c r="I195" s="195"/>
      <c r="J195" s="192"/>
      <c r="K195" s="192"/>
      <c r="L195" s="192"/>
      <c r="M195" s="192"/>
      <c r="N195" s="192"/>
      <c r="O195" s="195"/>
      <c r="P195" s="227"/>
      <c r="Q195" s="192"/>
    </row>
    <row r="196" spans="1:18" ht="12.75">
      <c r="A196" s="273"/>
      <c r="B196" s="33" t="s">
        <v>2020</v>
      </c>
      <c r="C196" s="33"/>
      <c r="D196" s="33"/>
      <c r="E196" s="33"/>
      <c r="F196" s="33"/>
      <c r="G196" s="33"/>
      <c r="H196" s="172" t="s">
        <v>36</v>
      </c>
      <c r="I196" s="195"/>
      <c r="J196" s="195"/>
      <c r="K196" s="192"/>
      <c r="L196" s="192"/>
      <c r="M196" s="192"/>
      <c r="N196" s="192"/>
      <c r="O196" s="192"/>
      <c r="P196" s="228"/>
      <c r="Q196" s="192"/>
    </row>
    <row r="197" spans="1:18" ht="12.75">
      <c r="A197" s="273"/>
      <c r="B197" s="33" t="s">
        <v>2020</v>
      </c>
      <c r="C197" s="33"/>
      <c r="D197" s="33"/>
      <c r="E197" s="33"/>
      <c r="F197" s="33"/>
      <c r="H197" s="172" t="s">
        <v>37</v>
      </c>
      <c r="I197" s="195"/>
      <c r="J197" s="195"/>
      <c r="K197" s="192"/>
      <c r="L197" s="192"/>
      <c r="M197" s="192"/>
      <c r="N197" s="192"/>
      <c r="O197" s="192"/>
      <c r="P197" s="228"/>
      <c r="Q197" s="192"/>
    </row>
    <row r="198" spans="1:18" ht="12.75">
      <c r="A198" s="274"/>
      <c r="B198" s="33" t="s">
        <v>78</v>
      </c>
      <c r="C198" s="33"/>
      <c r="D198" s="33"/>
      <c r="E198" s="33"/>
      <c r="F198" s="33"/>
      <c r="G198" s="33"/>
      <c r="H198" s="174" t="s">
        <v>38</v>
      </c>
      <c r="I198" s="195"/>
      <c r="J198" s="195"/>
      <c r="K198" s="192"/>
      <c r="L198" s="192"/>
      <c r="M198" s="192"/>
      <c r="N198" s="192"/>
      <c r="O198" s="192"/>
      <c r="P198" s="228"/>
      <c r="Q198" s="192"/>
    </row>
    <row r="199" spans="1:18" ht="12.75">
      <c r="A199" s="272">
        <v>45397</v>
      </c>
      <c r="B199" s="33" t="s">
        <v>2021</v>
      </c>
      <c r="C199" s="33"/>
      <c r="D199" s="33"/>
      <c r="E199" s="33"/>
      <c r="F199" s="33"/>
      <c r="G199" s="33"/>
      <c r="H199" s="171" t="s">
        <v>17</v>
      </c>
      <c r="I199" s="192"/>
      <c r="J199" s="191"/>
      <c r="K199" s="191"/>
      <c r="L199" s="192"/>
      <c r="M199" s="192"/>
      <c r="N199" s="192"/>
      <c r="O199" s="192"/>
      <c r="P199" s="192"/>
      <c r="Q199" s="33"/>
    </row>
    <row r="200" spans="1:18" ht="12.75">
      <c r="A200" s="273"/>
      <c r="B200" s="33" t="s">
        <v>2021</v>
      </c>
      <c r="C200" s="33"/>
      <c r="D200" s="33"/>
      <c r="E200" s="33"/>
      <c r="F200" s="33"/>
      <c r="G200" s="33"/>
      <c r="H200" s="172" t="s">
        <v>22</v>
      </c>
      <c r="I200" s="192"/>
      <c r="J200" s="191"/>
      <c r="K200" s="191"/>
      <c r="L200" s="192"/>
      <c r="M200" s="192"/>
      <c r="N200" s="192"/>
      <c r="O200" s="192"/>
      <c r="P200" s="192"/>
      <c r="Q200" s="33"/>
    </row>
    <row r="201" spans="1:18" ht="12.75">
      <c r="A201" s="273"/>
      <c r="B201" s="33" t="s">
        <v>2021</v>
      </c>
      <c r="C201" s="33"/>
      <c r="D201" s="33"/>
      <c r="E201" s="33"/>
      <c r="F201" s="33"/>
      <c r="G201" s="33"/>
      <c r="H201" s="172" t="s">
        <v>24</v>
      </c>
      <c r="I201" s="192"/>
      <c r="J201" s="191"/>
      <c r="K201" s="191"/>
      <c r="L201" s="192"/>
      <c r="M201" s="192"/>
      <c r="N201" s="192"/>
      <c r="O201" s="192"/>
      <c r="P201" s="192"/>
      <c r="Q201" s="33"/>
    </row>
    <row r="202" spans="1:18" ht="12.75">
      <c r="A202" s="273"/>
      <c r="B202" s="33" t="s">
        <v>2310</v>
      </c>
      <c r="C202" s="33"/>
      <c r="D202" s="33"/>
      <c r="E202" s="33"/>
      <c r="F202" s="33"/>
      <c r="G202" s="33"/>
      <c r="H202" s="172" t="s">
        <v>25</v>
      </c>
      <c r="I202" s="192"/>
      <c r="J202" s="191"/>
      <c r="K202" s="195"/>
      <c r="L202" s="192"/>
      <c r="M202" s="192"/>
      <c r="N202" s="192"/>
      <c r="O202" s="192"/>
      <c r="P202" s="192"/>
      <c r="Q202" s="33"/>
    </row>
    <row r="203" spans="1:18" ht="12.75">
      <c r="A203" s="273"/>
      <c r="B203" s="33" t="s">
        <v>2310</v>
      </c>
      <c r="C203" s="33"/>
      <c r="D203" s="33"/>
      <c r="E203" s="33"/>
      <c r="F203" s="33"/>
      <c r="G203" s="33"/>
      <c r="H203" s="172" t="s">
        <v>26</v>
      </c>
      <c r="I203" s="192"/>
      <c r="J203" s="191"/>
      <c r="K203" s="192"/>
      <c r="L203" s="195"/>
      <c r="M203" s="192"/>
      <c r="N203" s="192"/>
      <c r="O203" s="192"/>
      <c r="P203" s="192"/>
      <c r="Q203" s="33"/>
    </row>
    <row r="204" spans="1:18" ht="102">
      <c r="A204" s="273"/>
      <c r="B204" s="33" t="s">
        <v>2022</v>
      </c>
      <c r="C204" s="33" t="s">
        <v>44</v>
      </c>
      <c r="D204" s="33" t="s">
        <v>19</v>
      </c>
      <c r="E204" s="33"/>
      <c r="F204" s="122" t="s">
        <v>2390</v>
      </c>
      <c r="G204" s="33" t="s">
        <v>2391</v>
      </c>
      <c r="H204" s="172" t="s">
        <v>27</v>
      </c>
      <c r="I204" s="192"/>
      <c r="J204" s="192"/>
      <c r="K204" s="192"/>
      <c r="L204" s="191"/>
      <c r="M204" s="192"/>
      <c r="N204" s="192"/>
      <c r="O204" s="195"/>
      <c r="P204" s="192"/>
      <c r="Q204" s="33"/>
    </row>
    <row r="205" spans="1:18" ht="12.75">
      <c r="A205" s="273"/>
      <c r="B205" s="33" t="s">
        <v>2022</v>
      </c>
      <c r="C205" s="33"/>
      <c r="D205" s="33"/>
      <c r="E205" s="33"/>
      <c r="F205" s="33"/>
      <c r="G205" s="33"/>
      <c r="H205" s="172" t="s">
        <v>28</v>
      </c>
      <c r="I205" s="192"/>
      <c r="J205" s="192"/>
      <c r="K205" s="192"/>
      <c r="L205" s="191"/>
      <c r="M205" s="192"/>
      <c r="N205" s="192"/>
      <c r="O205" s="195"/>
      <c r="P205" s="192"/>
      <c r="Q205" s="33"/>
    </row>
    <row r="206" spans="1:18" ht="12.75">
      <c r="A206" s="273"/>
      <c r="B206" s="33" t="s">
        <v>2120</v>
      </c>
      <c r="C206" s="33"/>
      <c r="D206" s="33"/>
      <c r="E206" s="33"/>
      <c r="F206" s="33"/>
      <c r="G206" s="33"/>
      <c r="H206" s="172" t="s">
        <v>29</v>
      </c>
      <c r="I206" s="192"/>
      <c r="J206" s="192"/>
      <c r="K206" s="192"/>
      <c r="L206" s="191"/>
      <c r="M206" s="191"/>
      <c r="N206" s="192"/>
      <c r="O206" s="192"/>
      <c r="P206" s="192"/>
      <c r="Q206" s="33"/>
    </row>
    <row r="207" spans="1:18" ht="12.75">
      <c r="A207" s="273"/>
      <c r="B207" s="33" t="s">
        <v>2120</v>
      </c>
      <c r="C207" s="33"/>
      <c r="D207" s="33"/>
      <c r="E207" s="33"/>
      <c r="F207" s="33"/>
      <c r="G207" s="33"/>
      <c r="H207" s="172" t="s">
        <v>30</v>
      </c>
      <c r="I207" s="192"/>
      <c r="J207" s="192"/>
      <c r="K207" s="192"/>
      <c r="L207" s="191"/>
      <c r="M207" s="191"/>
      <c r="N207" s="192"/>
      <c r="O207" s="192"/>
      <c r="P207" s="192"/>
      <c r="Q207" s="33"/>
      <c r="R207" s="33"/>
    </row>
    <row r="208" spans="1:18" ht="12.75">
      <c r="A208" s="273"/>
      <c r="B208" s="33" t="s">
        <v>2120</v>
      </c>
      <c r="C208" s="33"/>
      <c r="D208" s="33"/>
      <c r="E208" s="33"/>
      <c r="F208" s="33"/>
      <c r="G208" s="33"/>
      <c r="H208" s="172" t="s">
        <v>34</v>
      </c>
      <c r="I208" s="192"/>
      <c r="J208" s="192"/>
      <c r="K208" s="192"/>
      <c r="L208" s="192"/>
      <c r="M208" s="191"/>
      <c r="N208" s="192"/>
      <c r="O208" s="192"/>
      <c r="P208" s="192"/>
      <c r="Q208" s="33"/>
      <c r="R208" s="33"/>
    </row>
    <row r="209" spans="1:18" ht="12.75">
      <c r="A209" s="273"/>
      <c r="B209" s="292" t="s">
        <v>2120</v>
      </c>
      <c r="C209" s="292" t="s">
        <v>44</v>
      </c>
      <c r="D209" s="33" t="s">
        <v>19</v>
      </c>
      <c r="E209" s="129" t="s">
        <v>2392</v>
      </c>
      <c r="F209" s="33" t="s">
        <v>2393</v>
      </c>
      <c r="G209" s="292" t="s">
        <v>2394</v>
      </c>
      <c r="H209" s="295" t="s">
        <v>35</v>
      </c>
      <c r="I209" s="291"/>
      <c r="J209" s="291"/>
      <c r="K209" s="291"/>
      <c r="L209" s="291"/>
      <c r="M209" s="294"/>
      <c r="N209" s="291"/>
      <c r="O209" s="291"/>
      <c r="P209" s="291"/>
      <c r="Q209" s="281"/>
      <c r="R209" s="281"/>
    </row>
    <row r="210" spans="1:18" ht="12.75">
      <c r="A210" s="273"/>
      <c r="B210" s="274"/>
      <c r="C210" s="274"/>
      <c r="D210" s="33" t="s">
        <v>19</v>
      </c>
      <c r="E210" s="129" t="s">
        <v>2395</v>
      </c>
      <c r="F210" s="160" t="s">
        <v>2396</v>
      </c>
      <c r="G210" s="274"/>
      <c r="H210" s="274"/>
      <c r="I210" s="274"/>
      <c r="J210" s="274"/>
      <c r="K210" s="274"/>
      <c r="L210" s="274"/>
      <c r="M210" s="274"/>
      <c r="N210" s="274"/>
      <c r="O210" s="274"/>
      <c r="P210" s="274"/>
      <c r="Q210" s="274"/>
      <c r="R210" s="274"/>
    </row>
    <row r="211" spans="1:18" ht="12.75">
      <c r="A211" s="273"/>
      <c r="B211" s="33"/>
      <c r="C211" s="33"/>
      <c r="D211" s="33"/>
      <c r="E211" s="33"/>
      <c r="F211" s="33"/>
      <c r="G211" s="33"/>
      <c r="H211" s="172" t="s">
        <v>36</v>
      </c>
      <c r="I211" s="192"/>
      <c r="J211" s="192"/>
      <c r="K211" s="192"/>
      <c r="L211" s="192"/>
      <c r="M211" s="192"/>
      <c r="N211" s="192"/>
      <c r="O211" s="192"/>
      <c r="P211" s="192"/>
      <c r="Q211" s="33"/>
      <c r="R211" s="33"/>
    </row>
    <row r="212" spans="1:18" ht="12.75">
      <c r="A212" s="273"/>
      <c r="B212" s="33"/>
      <c r="C212" s="33"/>
      <c r="D212" s="33"/>
      <c r="E212" s="33"/>
      <c r="F212" s="33"/>
      <c r="G212" s="33"/>
      <c r="H212" s="172" t="s">
        <v>37</v>
      </c>
      <c r="I212" s="192"/>
      <c r="J212" s="192"/>
      <c r="K212" s="192"/>
      <c r="L212" s="192"/>
      <c r="M212" s="192"/>
      <c r="N212" s="192"/>
      <c r="O212" s="192"/>
      <c r="P212" s="192"/>
      <c r="Q212" s="33"/>
      <c r="R212" s="33"/>
    </row>
    <row r="213" spans="1:18" ht="12.75">
      <c r="A213" s="274"/>
      <c r="B213" s="33"/>
      <c r="C213" s="33"/>
      <c r="D213" s="33"/>
      <c r="E213" s="33"/>
      <c r="F213" s="33"/>
      <c r="G213" s="33"/>
      <c r="H213" s="174" t="s">
        <v>38</v>
      </c>
      <c r="I213" s="192"/>
      <c r="J213" s="192"/>
      <c r="K213" s="192"/>
      <c r="L213" s="192"/>
      <c r="M213" s="192"/>
      <c r="N213" s="192"/>
      <c r="O213" s="192"/>
      <c r="P213" s="192"/>
      <c r="Q213" s="33"/>
      <c r="R213" s="33"/>
    </row>
    <row r="214" spans="1:18" ht="14.25">
      <c r="A214" s="272">
        <v>45398</v>
      </c>
      <c r="B214" s="157" t="s">
        <v>2310</v>
      </c>
      <c r="C214" s="33"/>
      <c r="D214" s="33"/>
      <c r="E214" s="33"/>
      <c r="F214" s="33"/>
      <c r="G214" s="33"/>
      <c r="H214" s="180" t="s">
        <v>17</v>
      </c>
      <c r="I214" s="192"/>
      <c r="J214" s="191"/>
      <c r="K214" s="192"/>
      <c r="L214" s="192"/>
      <c r="M214" s="192"/>
      <c r="N214" s="192"/>
      <c r="O214" s="192"/>
      <c r="P214" s="192"/>
      <c r="Q214" s="192"/>
      <c r="R214" s="33"/>
    </row>
    <row r="215" spans="1:18" ht="14.25">
      <c r="A215" s="273"/>
      <c r="B215" s="157" t="s">
        <v>2310</v>
      </c>
      <c r="C215" s="33" t="s">
        <v>399</v>
      </c>
      <c r="D215" s="33" t="s">
        <v>19</v>
      </c>
      <c r="E215" s="33" t="s">
        <v>2397</v>
      </c>
      <c r="F215" s="33" t="s">
        <v>2398</v>
      </c>
      <c r="G215" s="33" t="s">
        <v>2399</v>
      </c>
      <c r="H215" s="171" t="s">
        <v>22</v>
      </c>
      <c r="I215" s="192"/>
      <c r="J215" s="191"/>
      <c r="K215" s="192"/>
      <c r="L215" s="191"/>
      <c r="M215" s="192"/>
      <c r="N215" s="192"/>
      <c r="O215" s="192"/>
      <c r="P215" s="192"/>
      <c r="Q215" s="192"/>
      <c r="R215" s="33"/>
    </row>
    <row r="216" spans="1:18" ht="12.75">
      <c r="A216" s="273"/>
      <c r="B216" s="33" t="s">
        <v>1774</v>
      </c>
      <c r="C216" s="33"/>
      <c r="D216" s="33"/>
      <c r="E216" s="33"/>
      <c r="F216" s="33"/>
      <c r="G216" s="33"/>
      <c r="H216" s="171" t="s">
        <v>24</v>
      </c>
      <c r="I216" s="192"/>
      <c r="J216" s="191"/>
      <c r="K216" s="192"/>
      <c r="L216" s="191"/>
      <c r="M216" s="192"/>
      <c r="N216" s="192"/>
      <c r="O216" s="192"/>
      <c r="P216" s="192"/>
      <c r="Q216" s="191"/>
      <c r="R216" s="33"/>
    </row>
    <row r="217" spans="1:18" ht="12.75">
      <c r="A217" s="273"/>
      <c r="B217" s="33" t="s">
        <v>1774</v>
      </c>
      <c r="C217" s="33"/>
      <c r="D217" s="33"/>
      <c r="E217" s="33"/>
      <c r="F217" s="33"/>
      <c r="G217" s="33"/>
      <c r="H217" s="171" t="s">
        <v>25</v>
      </c>
      <c r="I217" s="192"/>
      <c r="J217" s="191"/>
      <c r="K217" s="192"/>
      <c r="L217" s="191"/>
      <c r="M217" s="192"/>
      <c r="N217" s="192"/>
      <c r="O217" s="192"/>
      <c r="P217" s="192"/>
      <c r="Q217" s="191"/>
      <c r="R217" s="33"/>
    </row>
    <row r="218" spans="1:18" ht="12.75">
      <c r="A218" s="273"/>
      <c r="B218" s="33" t="s">
        <v>1774</v>
      </c>
      <c r="C218" s="33"/>
      <c r="D218" s="33"/>
      <c r="E218" s="33"/>
      <c r="F218" s="33"/>
      <c r="G218" s="33"/>
      <c r="H218" s="171" t="s">
        <v>26</v>
      </c>
      <c r="I218" s="192"/>
      <c r="J218" s="192"/>
      <c r="K218" s="192"/>
      <c r="L218" s="191"/>
      <c r="M218" s="191"/>
      <c r="N218" s="192"/>
      <c r="O218" s="191"/>
      <c r="P218" s="192"/>
      <c r="Q218" s="191"/>
      <c r="R218" s="33"/>
    </row>
    <row r="219" spans="1:18" ht="12.75">
      <c r="A219" s="273"/>
      <c r="B219" s="33" t="s">
        <v>522</v>
      </c>
      <c r="C219" s="33"/>
      <c r="D219" s="33"/>
      <c r="E219" s="33"/>
      <c r="F219" s="33"/>
      <c r="G219" s="33"/>
      <c r="H219" s="171" t="s">
        <v>27</v>
      </c>
      <c r="I219" s="192"/>
      <c r="J219" s="192"/>
      <c r="K219" s="192"/>
      <c r="L219" s="192"/>
      <c r="M219" s="191"/>
      <c r="N219" s="192"/>
      <c r="O219" s="191"/>
      <c r="P219" s="192"/>
      <c r="Q219" s="192"/>
      <c r="R219" s="33"/>
    </row>
    <row r="220" spans="1:18" ht="12.75">
      <c r="A220" s="273"/>
      <c r="B220" s="33" t="s">
        <v>522</v>
      </c>
      <c r="C220" s="33"/>
      <c r="D220" s="33"/>
      <c r="E220" s="33"/>
      <c r="F220" s="33"/>
      <c r="G220" s="33"/>
      <c r="H220" s="171" t="s">
        <v>28</v>
      </c>
      <c r="I220" s="192"/>
      <c r="J220" s="192"/>
      <c r="K220" s="191"/>
      <c r="L220" s="192"/>
      <c r="M220" s="191"/>
      <c r="N220" s="192"/>
      <c r="O220" s="191"/>
      <c r="P220" s="192"/>
      <c r="Q220" s="192"/>
      <c r="R220" s="33"/>
    </row>
    <row r="221" spans="1:18" ht="12.75">
      <c r="A221" s="273"/>
      <c r="B221" s="33" t="s">
        <v>522</v>
      </c>
      <c r="C221" s="33"/>
      <c r="D221" s="33"/>
      <c r="E221" s="33"/>
      <c r="F221" s="33"/>
      <c r="G221" s="33"/>
      <c r="H221" s="171" t="s">
        <v>29</v>
      </c>
      <c r="I221" s="192"/>
      <c r="J221" s="192"/>
      <c r="K221" s="191"/>
      <c r="L221" s="192"/>
      <c r="M221" s="191"/>
      <c r="N221" s="192"/>
      <c r="O221" s="191"/>
      <c r="P221" s="192"/>
      <c r="Q221" s="192"/>
      <c r="R221" s="33"/>
    </row>
    <row r="222" spans="1:18" ht="12.75">
      <c r="A222" s="273"/>
      <c r="B222" s="33" t="s">
        <v>2120</v>
      </c>
      <c r="C222" s="33"/>
      <c r="D222" s="33"/>
      <c r="E222" s="33"/>
      <c r="F222" s="33"/>
      <c r="G222" s="33"/>
      <c r="H222" s="171" t="s">
        <v>30</v>
      </c>
      <c r="I222" s="192"/>
      <c r="J222" s="192"/>
      <c r="K222" s="191"/>
      <c r="L222" s="192"/>
      <c r="M222" s="191"/>
      <c r="N222" s="192"/>
      <c r="O222" s="191"/>
      <c r="P222" s="192"/>
      <c r="Q222" s="192"/>
      <c r="R222" s="33"/>
    </row>
    <row r="223" spans="1:18" ht="12.75">
      <c r="A223" s="273"/>
      <c r="B223" s="33" t="s">
        <v>2120</v>
      </c>
      <c r="C223" s="33"/>
      <c r="D223" s="33"/>
      <c r="E223" s="33"/>
      <c r="F223" s="33"/>
      <c r="G223" s="33"/>
      <c r="H223" s="171" t="s">
        <v>34</v>
      </c>
      <c r="I223" s="195"/>
      <c r="J223" s="192"/>
      <c r="K223" s="191"/>
      <c r="L223" s="192"/>
      <c r="M223" s="191"/>
      <c r="N223" s="192"/>
      <c r="O223" s="191"/>
      <c r="P223" s="192"/>
      <c r="Q223" s="192"/>
      <c r="R223" s="33"/>
    </row>
    <row r="224" spans="1:18" ht="12.75">
      <c r="A224" s="273"/>
      <c r="B224" s="33" t="s">
        <v>2120</v>
      </c>
      <c r="C224" s="33"/>
      <c r="D224" s="33"/>
      <c r="E224" s="33"/>
      <c r="F224" s="33"/>
      <c r="G224" s="33"/>
      <c r="H224" s="171" t="s">
        <v>35</v>
      </c>
      <c r="I224" s="195"/>
      <c r="J224" s="192"/>
      <c r="K224" s="191"/>
      <c r="L224" s="192"/>
      <c r="M224" s="192"/>
      <c r="N224" s="192"/>
      <c r="O224" s="191"/>
      <c r="P224" s="192"/>
      <c r="Q224" s="192"/>
      <c r="R224" s="33"/>
    </row>
    <row r="225" spans="1:18" ht="12.75">
      <c r="A225" s="273"/>
      <c r="B225" s="33" t="s">
        <v>2020</v>
      </c>
      <c r="C225" s="33" t="s">
        <v>41</v>
      </c>
      <c r="D225" s="33" t="s">
        <v>19</v>
      </c>
      <c r="E225" s="33" t="s">
        <v>2400</v>
      </c>
      <c r="F225" s="33" t="s">
        <v>2401</v>
      </c>
      <c r="G225" s="160" t="s">
        <v>2402</v>
      </c>
      <c r="H225" s="171" t="s">
        <v>36</v>
      </c>
      <c r="I225" s="191"/>
      <c r="J225" s="192"/>
      <c r="K225" s="191"/>
      <c r="L225" s="192"/>
      <c r="M225" s="192"/>
      <c r="N225" s="192"/>
      <c r="O225" s="192"/>
      <c r="P225" s="192"/>
      <c r="Q225" s="192"/>
      <c r="R225" s="33"/>
    </row>
    <row r="226" spans="1:18" ht="12.75">
      <c r="A226" s="273"/>
      <c r="B226" s="33" t="s">
        <v>2020</v>
      </c>
      <c r="C226" s="33"/>
      <c r="D226" s="33"/>
      <c r="E226" s="33"/>
      <c r="F226" s="33"/>
      <c r="G226" s="33"/>
      <c r="H226" s="171" t="s">
        <v>37</v>
      </c>
      <c r="I226" s="191"/>
      <c r="J226" s="192"/>
      <c r="K226" s="195"/>
      <c r="L226" s="192"/>
      <c r="M226" s="192"/>
      <c r="N226" s="192"/>
      <c r="O226" s="192"/>
      <c r="P226" s="192"/>
      <c r="Q226" s="192"/>
      <c r="R226" s="33"/>
    </row>
    <row r="227" spans="1:18" ht="12.75">
      <c r="A227" s="273"/>
      <c r="B227" s="33" t="s">
        <v>2020</v>
      </c>
      <c r="C227" s="33"/>
      <c r="D227" s="33"/>
      <c r="E227" s="33"/>
      <c r="F227" s="33"/>
      <c r="G227" s="33"/>
      <c r="H227" s="183" t="s">
        <v>38</v>
      </c>
      <c r="I227" s="191"/>
      <c r="J227" s="192"/>
      <c r="K227" s="192"/>
      <c r="L227" s="192"/>
      <c r="M227" s="192"/>
      <c r="N227" s="192"/>
      <c r="O227" s="192"/>
      <c r="P227" s="192"/>
      <c r="Q227" s="192"/>
      <c r="R227" s="33"/>
    </row>
    <row r="228" spans="1:18" ht="12.75">
      <c r="A228" s="290"/>
      <c r="B228" s="251" t="s">
        <v>2020</v>
      </c>
      <c r="C228" s="33"/>
      <c r="D228" s="33"/>
      <c r="E228" s="33"/>
      <c r="F228" s="33"/>
      <c r="G228" s="252"/>
      <c r="H228" s="174" t="s">
        <v>2403</v>
      </c>
      <c r="I228" s="253"/>
      <c r="J228" s="191"/>
      <c r="K228" s="191"/>
      <c r="L228" s="192"/>
      <c r="M228" s="192"/>
      <c r="N228" s="191"/>
      <c r="O228" s="191"/>
      <c r="P228" s="192"/>
      <c r="Q228" s="192"/>
      <c r="R228" s="33"/>
    </row>
    <row r="229" spans="1:18" ht="12.75">
      <c r="A229" s="280">
        <v>45399</v>
      </c>
      <c r="B229" s="33" t="s">
        <v>522</v>
      </c>
      <c r="C229" s="33"/>
      <c r="D229" s="33"/>
      <c r="E229" s="33"/>
      <c r="F229" s="33"/>
      <c r="G229" s="33"/>
      <c r="H229" s="171" t="s">
        <v>17</v>
      </c>
      <c r="I229" s="192"/>
      <c r="J229" s="191"/>
      <c r="K229" s="191"/>
      <c r="L229" s="192"/>
      <c r="M229" s="192"/>
      <c r="N229" s="191"/>
      <c r="O229" s="191"/>
      <c r="P229" s="192"/>
      <c r="Q229" s="192"/>
      <c r="R229" s="33"/>
    </row>
    <row r="230" spans="1:18" ht="12.75">
      <c r="A230" s="273"/>
      <c r="B230" s="33" t="s">
        <v>522</v>
      </c>
      <c r="C230" s="33"/>
      <c r="D230" s="33"/>
      <c r="E230" s="33"/>
      <c r="F230" s="33"/>
      <c r="G230" s="33"/>
      <c r="H230" s="171" t="s">
        <v>22</v>
      </c>
      <c r="I230" s="192"/>
      <c r="J230" s="191"/>
      <c r="K230" s="191"/>
      <c r="L230" s="192"/>
      <c r="M230" s="192"/>
      <c r="N230" s="191"/>
      <c r="O230" s="191"/>
      <c r="P230" s="192"/>
      <c r="Q230" s="192"/>
      <c r="R230" s="33"/>
    </row>
    <row r="231" spans="1:18" ht="12.75">
      <c r="A231" s="273"/>
      <c r="B231" s="33" t="s">
        <v>522</v>
      </c>
      <c r="C231" s="33"/>
      <c r="D231" s="33"/>
      <c r="E231" s="33"/>
      <c r="F231" s="33"/>
      <c r="G231" s="33"/>
      <c r="H231" s="171" t="s">
        <v>24</v>
      </c>
      <c r="I231" s="192"/>
      <c r="J231" s="191"/>
      <c r="K231" s="191"/>
      <c r="L231" s="191"/>
      <c r="M231" s="192"/>
      <c r="N231" s="191"/>
      <c r="O231" s="191"/>
      <c r="P231" s="192"/>
      <c r="Q231" s="191"/>
      <c r="R231" s="33"/>
    </row>
    <row r="232" spans="1:18" ht="12.75">
      <c r="A232" s="273"/>
      <c r="B232" s="33" t="s">
        <v>522</v>
      </c>
      <c r="C232" s="33"/>
      <c r="D232" s="33"/>
      <c r="E232" s="33"/>
      <c r="F232" s="33"/>
      <c r="G232" s="33"/>
      <c r="H232" s="171" t="s">
        <v>25</v>
      </c>
      <c r="I232" s="192"/>
      <c r="J232" s="191"/>
      <c r="K232" s="191"/>
      <c r="L232" s="191"/>
      <c r="M232" s="192"/>
      <c r="N232" s="191"/>
      <c r="O232" s="191"/>
      <c r="P232" s="192"/>
      <c r="Q232" s="191"/>
      <c r="R232" s="33"/>
    </row>
    <row r="233" spans="1:18" ht="12.75">
      <c r="A233" s="273"/>
      <c r="B233" s="33" t="s">
        <v>2022</v>
      </c>
      <c r="C233" s="33"/>
      <c r="D233" s="33"/>
      <c r="E233" s="33"/>
      <c r="F233" s="33"/>
      <c r="G233" s="33"/>
      <c r="H233" s="171" t="s">
        <v>26</v>
      </c>
      <c r="I233" s="192"/>
      <c r="J233" s="192"/>
      <c r="K233" s="192"/>
      <c r="L233" s="191"/>
      <c r="M233" s="192"/>
      <c r="N233" s="191"/>
      <c r="O233" s="192"/>
      <c r="P233" s="192"/>
      <c r="Q233" s="191"/>
      <c r="R233" s="33"/>
    </row>
    <row r="234" spans="1:18" ht="14.25">
      <c r="A234" s="273"/>
      <c r="B234" s="33" t="s">
        <v>2022</v>
      </c>
      <c r="C234" s="33" t="s">
        <v>102</v>
      </c>
      <c r="D234" s="33" t="s">
        <v>19</v>
      </c>
      <c r="E234" s="33" t="s">
        <v>2404</v>
      </c>
      <c r="F234" s="160" t="s">
        <v>2405</v>
      </c>
      <c r="G234" s="33" t="s">
        <v>2406</v>
      </c>
      <c r="H234" s="171" t="s">
        <v>27</v>
      </c>
      <c r="I234" s="192"/>
      <c r="J234" s="192"/>
      <c r="K234" s="192"/>
      <c r="L234" s="191"/>
      <c r="M234" s="192"/>
      <c r="N234" s="191"/>
      <c r="O234" s="192"/>
      <c r="P234" s="192"/>
      <c r="Q234" s="191"/>
      <c r="R234" s="33"/>
    </row>
    <row r="235" spans="1:18" ht="12.75">
      <c r="A235" s="273"/>
      <c r="B235" s="33" t="s">
        <v>2022</v>
      </c>
      <c r="C235" s="33"/>
      <c r="D235" s="33"/>
      <c r="E235" s="33"/>
      <c r="F235" s="33"/>
      <c r="G235" s="33"/>
      <c r="H235" s="171" t="s">
        <v>28</v>
      </c>
      <c r="I235" s="192"/>
      <c r="J235" s="192"/>
      <c r="K235" s="192"/>
      <c r="L235" s="191"/>
      <c r="M235" s="192"/>
      <c r="N235" s="191"/>
      <c r="O235" s="192"/>
      <c r="P235" s="192"/>
      <c r="Q235" s="191"/>
      <c r="R235" s="33"/>
    </row>
    <row r="236" spans="1:18" ht="12.75">
      <c r="A236" s="273"/>
      <c r="B236" s="33" t="s">
        <v>2022</v>
      </c>
      <c r="C236" s="33"/>
      <c r="D236" s="33"/>
      <c r="E236" s="33"/>
      <c r="F236" s="33"/>
      <c r="G236" s="33"/>
      <c r="H236" s="171" t="s">
        <v>29</v>
      </c>
      <c r="I236" s="192"/>
      <c r="J236" s="192"/>
      <c r="K236" s="192"/>
      <c r="L236" s="192"/>
      <c r="M236" s="192"/>
      <c r="N236" s="191"/>
      <c r="O236" s="192"/>
      <c r="P236" s="192"/>
      <c r="Q236" s="192"/>
      <c r="R236" s="33"/>
    </row>
    <row r="237" spans="1:18" ht="12.75">
      <c r="A237" s="273"/>
      <c r="B237" s="33"/>
      <c r="C237" s="33"/>
      <c r="D237" s="33"/>
      <c r="E237" s="33"/>
      <c r="F237" s="33"/>
      <c r="G237" s="33"/>
      <c r="H237" s="171" t="s">
        <v>30</v>
      </c>
      <c r="I237" s="192"/>
      <c r="J237" s="192"/>
      <c r="K237" s="192"/>
      <c r="L237" s="192"/>
      <c r="M237" s="192"/>
      <c r="N237" s="191"/>
      <c r="O237" s="192"/>
      <c r="P237" s="192"/>
      <c r="Q237" s="192"/>
      <c r="R237" s="33"/>
    </row>
    <row r="238" spans="1:18" ht="12.75">
      <c r="A238" s="273"/>
      <c r="B238" s="33" t="s">
        <v>2120</v>
      </c>
      <c r="C238" s="33"/>
      <c r="D238" s="33"/>
      <c r="E238" s="33"/>
      <c r="F238" s="33"/>
      <c r="G238" s="33"/>
      <c r="H238" s="171" t="s">
        <v>34</v>
      </c>
      <c r="I238" s="192"/>
      <c r="J238" s="192"/>
      <c r="K238" s="192"/>
      <c r="L238" s="192"/>
      <c r="M238" s="191"/>
      <c r="N238" s="191"/>
      <c r="O238" s="191"/>
      <c r="P238" s="192"/>
      <c r="Q238" s="192"/>
      <c r="R238" s="33"/>
    </row>
    <row r="239" spans="1:18" ht="12.75">
      <c r="A239" s="273"/>
      <c r="B239" s="33" t="s">
        <v>2120</v>
      </c>
      <c r="C239" s="33"/>
      <c r="D239" s="33"/>
      <c r="E239" s="33"/>
      <c r="F239" s="33"/>
      <c r="G239" s="33"/>
      <c r="H239" s="171" t="s">
        <v>35</v>
      </c>
      <c r="I239" s="192"/>
      <c r="J239" s="192"/>
      <c r="K239" s="192"/>
      <c r="L239" s="192"/>
      <c r="M239" s="191"/>
      <c r="N239" s="191"/>
      <c r="O239" s="191"/>
      <c r="P239" s="192"/>
      <c r="Q239" s="192"/>
      <c r="R239" s="33"/>
    </row>
    <row r="240" spans="1:18" ht="12.75">
      <c r="A240" s="273"/>
      <c r="B240" s="33" t="s">
        <v>2120</v>
      </c>
      <c r="C240" s="33"/>
      <c r="D240" s="33"/>
      <c r="E240" s="33"/>
      <c r="F240" s="33"/>
      <c r="G240" s="33"/>
      <c r="H240" s="171" t="s">
        <v>36</v>
      </c>
      <c r="I240" s="192"/>
      <c r="J240" s="192"/>
      <c r="K240" s="192"/>
      <c r="L240" s="192"/>
      <c r="M240" s="191"/>
      <c r="N240" s="191"/>
      <c r="O240" s="191"/>
      <c r="P240" s="192"/>
      <c r="Q240" s="192"/>
      <c r="R240" s="33"/>
    </row>
    <row r="241" spans="1:18" ht="12.75">
      <c r="A241" s="273"/>
      <c r="B241" s="33" t="s">
        <v>78</v>
      </c>
      <c r="C241" s="33"/>
      <c r="D241" s="33"/>
      <c r="E241" s="33"/>
      <c r="F241" s="33"/>
      <c r="G241" s="33"/>
      <c r="H241" s="171" t="s">
        <v>37</v>
      </c>
      <c r="I241" s="192"/>
      <c r="J241" s="192"/>
      <c r="K241" s="192"/>
      <c r="L241" s="192"/>
      <c r="M241" s="192"/>
      <c r="N241" s="191"/>
      <c r="O241" s="192"/>
      <c r="P241" s="192"/>
      <c r="Q241" s="192"/>
      <c r="R241" s="33"/>
    </row>
    <row r="242" spans="1:18" ht="12.75">
      <c r="A242" s="274"/>
      <c r="B242" s="33" t="s">
        <v>78</v>
      </c>
      <c r="C242" s="33"/>
      <c r="D242" s="33"/>
      <c r="E242" s="33"/>
      <c r="F242" s="33"/>
      <c r="G242" s="33"/>
      <c r="H242" s="182" t="s">
        <v>38</v>
      </c>
      <c r="I242" s="192"/>
      <c r="J242" s="192"/>
      <c r="K242" s="192"/>
      <c r="L242" s="192"/>
      <c r="M242" s="192"/>
      <c r="N242" s="191"/>
      <c r="O242" s="192"/>
      <c r="P242" s="192"/>
      <c r="Q242" s="192"/>
      <c r="R242" s="33"/>
    </row>
    <row r="243" spans="1:18" ht="12.75">
      <c r="A243" s="272">
        <v>45400</v>
      </c>
      <c r="B243" s="33" t="s">
        <v>2021</v>
      </c>
      <c r="C243" s="33"/>
      <c r="D243" s="33"/>
      <c r="E243" s="33"/>
      <c r="F243" s="33"/>
      <c r="G243" s="33"/>
      <c r="H243" s="180" t="s">
        <v>17</v>
      </c>
      <c r="I243" s="192"/>
      <c r="J243" s="192"/>
      <c r="K243" s="191"/>
      <c r="L243" s="192"/>
      <c r="M243" s="192"/>
      <c r="N243" s="195"/>
      <c r="O243" s="192"/>
      <c r="P243" s="192"/>
      <c r="Q243" s="192"/>
      <c r="R243" s="33"/>
    </row>
    <row r="244" spans="1:18" ht="12.75">
      <c r="A244" s="273"/>
      <c r="B244" s="33" t="s">
        <v>2021</v>
      </c>
      <c r="C244" s="33"/>
      <c r="D244" s="33"/>
      <c r="E244" s="33"/>
      <c r="F244" s="33"/>
      <c r="G244" s="33"/>
      <c r="H244" s="171" t="s">
        <v>22</v>
      </c>
      <c r="I244" s="192"/>
      <c r="J244" s="192"/>
      <c r="K244" s="191"/>
      <c r="L244" s="192"/>
      <c r="M244" s="192"/>
      <c r="N244" s="195"/>
      <c r="O244" s="192"/>
      <c r="P244" s="192"/>
      <c r="Q244" s="192"/>
      <c r="R244" s="33"/>
    </row>
    <row r="245" spans="1:18" ht="12.75">
      <c r="A245" s="273"/>
      <c r="B245" s="33" t="s">
        <v>2021</v>
      </c>
      <c r="C245" s="33"/>
      <c r="D245" s="33"/>
      <c r="E245" s="33"/>
      <c r="F245" s="33"/>
      <c r="G245" s="33"/>
      <c r="H245" s="171" t="s">
        <v>24</v>
      </c>
      <c r="I245" s="192"/>
      <c r="J245" s="192"/>
      <c r="K245" s="191"/>
      <c r="L245" s="192"/>
      <c r="M245" s="192"/>
      <c r="N245" s="195"/>
      <c r="O245" s="192"/>
      <c r="P245" s="192"/>
      <c r="Q245" s="192"/>
      <c r="R245" s="33"/>
    </row>
    <row r="246" spans="1:18" ht="12.75">
      <c r="A246" s="273"/>
      <c r="B246" s="33" t="s">
        <v>2022</v>
      </c>
      <c r="C246" s="33"/>
      <c r="D246" s="33"/>
      <c r="E246" s="33"/>
      <c r="F246" s="33"/>
      <c r="G246" s="33"/>
      <c r="H246" s="171" t="s">
        <v>25</v>
      </c>
      <c r="I246" s="192"/>
      <c r="J246" s="192"/>
      <c r="K246" s="191"/>
      <c r="L246" s="191"/>
      <c r="M246" s="192"/>
      <c r="N246" s="195"/>
      <c r="O246" s="192"/>
      <c r="P246" s="192"/>
      <c r="Q246" s="192"/>
      <c r="R246" s="33"/>
    </row>
    <row r="247" spans="1:18" ht="12.75">
      <c r="A247" s="273"/>
      <c r="B247" s="33" t="s">
        <v>2022</v>
      </c>
      <c r="C247" s="33"/>
      <c r="D247" s="33"/>
      <c r="E247" s="33"/>
      <c r="F247" s="33"/>
      <c r="G247" s="33"/>
      <c r="H247" s="171" t="s">
        <v>26</v>
      </c>
      <c r="I247" s="192"/>
      <c r="J247" s="192"/>
      <c r="K247" s="191"/>
      <c r="L247" s="191"/>
      <c r="M247" s="192"/>
      <c r="N247" s="195"/>
      <c r="O247" s="192"/>
      <c r="P247" s="192"/>
      <c r="Q247" s="192"/>
      <c r="R247" s="33"/>
    </row>
    <row r="248" spans="1:18" ht="12.75">
      <c r="A248" s="273"/>
      <c r="B248" s="33" t="s">
        <v>2022</v>
      </c>
      <c r="C248" s="33"/>
      <c r="D248" s="33"/>
      <c r="E248" s="33"/>
      <c r="F248" s="33"/>
      <c r="G248" s="33"/>
      <c r="H248" s="171" t="s">
        <v>27</v>
      </c>
      <c r="I248" s="192"/>
      <c r="J248" s="192"/>
      <c r="K248" s="191"/>
      <c r="L248" s="191"/>
      <c r="M248" s="192"/>
      <c r="N248" s="195"/>
      <c r="O248" s="192"/>
      <c r="P248" s="192"/>
      <c r="Q248" s="192"/>
      <c r="R248" s="33"/>
    </row>
    <row r="249" spans="1:18" ht="12.75">
      <c r="A249" s="273"/>
      <c r="B249" s="33" t="s">
        <v>2022</v>
      </c>
      <c r="C249" s="33"/>
      <c r="D249" s="33"/>
      <c r="E249" s="33"/>
      <c r="F249" s="33"/>
      <c r="G249" s="33"/>
      <c r="H249" s="171" t="s">
        <v>28</v>
      </c>
      <c r="I249" s="192"/>
      <c r="J249" s="192"/>
      <c r="K249" s="192"/>
      <c r="L249" s="191"/>
      <c r="M249" s="192"/>
      <c r="N249" s="195"/>
      <c r="O249" s="192"/>
      <c r="P249" s="192"/>
      <c r="Q249" s="192"/>
      <c r="R249" s="33"/>
    </row>
    <row r="250" spans="1:18" ht="12.75">
      <c r="A250" s="273"/>
      <c r="B250" s="33" t="s">
        <v>2120</v>
      </c>
      <c r="C250" s="33"/>
      <c r="D250" s="33"/>
      <c r="E250" s="33"/>
      <c r="F250" s="33"/>
      <c r="G250" s="33"/>
      <c r="H250" s="171" t="s">
        <v>29</v>
      </c>
      <c r="I250" s="192"/>
      <c r="J250" s="192"/>
      <c r="K250" s="192"/>
      <c r="L250" s="192"/>
      <c r="M250" s="191"/>
      <c r="N250" s="195"/>
      <c r="O250" s="191"/>
      <c r="P250" s="192"/>
      <c r="Q250" s="192"/>
      <c r="R250" s="33"/>
    </row>
    <row r="251" spans="1:18" ht="12.75">
      <c r="A251" s="273"/>
      <c r="B251" s="33" t="s">
        <v>2120</v>
      </c>
      <c r="C251" s="33"/>
      <c r="D251" s="33"/>
      <c r="E251" s="33"/>
      <c r="F251" s="33"/>
      <c r="G251" s="33"/>
      <c r="H251" s="171" t="s">
        <v>30</v>
      </c>
      <c r="I251" s="192"/>
      <c r="J251" s="192"/>
      <c r="K251" s="192"/>
      <c r="L251" s="192"/>
      <c r="M251" s="191"/>
      <c r="N251" s="195"/>
      <c r="O251" s="191"/>
      <c r="P251" s="192"/>
      <c r="Q251" s="192"/>
      <c r="R251" s="33"/>
    </row>
    <row r="252" spans="1:18" ht="12.75">
      <c r="A252" s="273"/>
      <c r="B252" s="33" t="s">
        <v>2120</v>
      </c>
      <c r="C252" s="33"/>
      <c r="D252" s="33"/>
      <c r="E252" s="33"/>
      <c r="F252" s="33"/>
      <c r="G252" s="33"/>
      <c r="H252" s="171" t="s">
        <v>34</v>
      </c>
      <c r="I252" s="192"/>
      <c r="J252" s="192"/>
      <c r="K252" s="192"/>
      <c r="L252" s="192"/>
      <c r="M252" s="191"/>
      <c r="N252" s="195"/>
      <c r="O252" s="191"/>
      <c r="P252" s="192"/>
      <c r="Q252" s="192"/>
      <c r="R252" s="33"/>
    </row>
    <row r="253" spans="1:18" ht="12.75">
      <c r="A253" s="273"/>
      <c r="B253" s="33" t="s">
        <v>2120</v>
      </c>
      <c r="C253" s="33"/>
      <c r="D253" s="33"/>
      <c r="E253" s="33"/>
      <c r="F253" s="33"/>
      <c r="G253" s="33"/>
      <c r="H253" s="171" t="s">
        <v>35</v>
      </c>
      <c r="I253" s="192"/>
      <c r="J253" s="192"/>
      <c r="K253" s="192"/>
      <c r="L253" s="192"/>
      <c r="M253" s="191"/>
      <c r="N253" s="195"/>
      <c r="O253" s="191"/>
      <c r="P253" s="192"/>
      <c r="Q253" s="191"/>
      <c r="R253" s="33"/>
    </row>
    <row r="254" spans="1:18" ht="12.75">
      <c r="A254" s="273"/>
      <c r="B254" s="33" t="s">
        <v>78</v>
      </c>
      <c r="C254" s="33"/>
      <c r="D254" s="33"/>
      <c r="E254" s="33"/>
      <c r="F254" s="33"/>
      <c r="G254" s="33"/>
      <c r="H254" s="171" t="s">
        <v>36</v>
      </c>
      <c r="I254" s="192"/>
      <c r="J254" s="192"/>
      <c r="K254" s="192"/>
      <c r="L254" s="192"/>
      <c r="M254" s="192"/>
      <c r="N254" s="191"/>
      <c r="O254" s="191"/>
      <c r="P254" s="192"/>
      <c r="Q254" s="191"/>
      <c r="R254" s="33"/>
    </row>
    <row r="255" spans="1:18" ht="12.75">
      <c r="A255" s="273"/>
      <c r="B255" s="33" t="s">
        <v>78</v>
      </c>
      <c r="C255" s="33"/>
      <c r="D255" s="33"/>
      <c r="E255" s="33"/>
      <c r="F255" s="33"/>
      <c r="G255" s="33"/>
      <c r="H255" s="171" t="s">
        <v>37</v>
      </c>
      <c r="I255" s="192"/>
      <c r="J255" s="192"/>
      <c r="K255" s="192"/>
      <c r="L255" s="192"/>
      <c r="M255" s="192"/>
      <c r="N255" s="191"/>
      <c r="O255" s="192"/>
      <c r="P255" s="192"/>
      <c r="Q255" s="191"/>
      <c r="R255" s="33"/>
    </row>
    <row r="256" spans="1:18" ht="12.75">
      <c r="A256" s="274"/>
      <c r="B256" s="33" t="s">
        <v>78</v>
      </c>
      <c r="C256" s="33"/>
      <c r="D256" s="33"/>
      <c r="E256" s="33"/>
      <c r="F256" s="33"/>
      <c r="G256" s="33"/>
      <c r="H256" s="182" t="s">
        <v>38</v>
      </c>
      <c r="I256" s="192"/>
      <c r="J256" s="192"/>
      <c r="K256" s="192"/>
      <c r="L256" s="192"/>
      <c r="M256" s="192"/>
      <c r="N256" s="191"/>
      <c r="O256" s="192"/>
      <c r="P256" s="192"/>
      <c r="Q256" s="191"/>
      <c r="R256" s="33"/>
    </row>
    <row r="257" spans="1:18" ht="12.75">
      <c r="A257" s="272">
        <v>45401</v>
      </c>
      <c r="B257" s="33"/>
      <c r="C257" s="33"/>
      <c r="D257" s="33"/>
      <c r="E257" s="33"/>
      <c r="F257" s="33"/>
      <c r="G257" s="33"/>
      <c r="H257" s="180" t="s">
        <v>17</v>
      </c>
      <c r="I257" s="192"/>
      <c r="J257" s="192"/>
      <c r="K257" s="192"/>
      <c r="L257" s="192"/>
      <c r="M257" s="192"/>
      <c r="N257" s="195"/>
      <c r="O257" s="192"/>
      <c r="P257" s="192"/>
      <c r="Q257" s="192"/>
      <c r="R257" s="33"/>
    </row>
    <row r="258" spans="1:18" ht="12.75">
      <c r="A258" s="273"/>
      <c r="B258" s="33"/>
      <c r="C258" s="33"/>
      <c r="D258" s="33"/>
      <c r="E258" s="33"/>
      <c r="F258" s="33"/>
      <c r="G258" s="33"/>
      <c r="H258" s="171" t="s">
        <v>22</v>
      </c>
      <c r="I258" s="192"/>
      <c r="J258" s="192"/>
      <c r="K258" s="192"/>
      <c r="L258" s="192"/>
      <c r="M258" s="192"/>
      <c r="N258" s="195"/>
      <c r="O258" s="192"/>
      <c r="P258" s="192"/>
      <c r="Q258" s="191"/>
      <c r="R258" s="33"/>
    </row>
    <row r="259" spans="1:18" ht="12.75">
      <c r="A259" s="273"/>
      <c r="B259" s="33"/>
      <c r="C259" s="33"/>
      <c r="D259" s="33"/>
      <c r="E259" s="33"/>
      <c r="F259" s="33"/>
      <c r="G259" s="33"/>
      <c r="H259" s="171" t="s">
        <v>24</v>
      </c>
      <c r="I259" s="192"/>
      <c r="J259" s="192"/>
      <c r="K259" s="192"/>
      <c r="L259" s="192"/>
      <c r="M259" s="192"/>
      <c r="N259" s="195"/>
      <c r="O259" s="192"/>
      <c r="P259" s="192"/>
      <c r="Q259" s="191"/>
      <c r="R259" s="33"/>
    </row>
    <row r="260" spans="1:18" ht="12.75">
      <c r="A260" s="273"/>
      <c r="B260" s="33"/>
      <c r="C260" s="33"/>
      <c r="D260" s="33"/>
      <c r="E260" s="33"/>
      <c r="F260" s="33"/>
      <c r="G260" s="33"/>
      <c r="H260" s="171" t="s">
        <v>25</v>
      </c>
      <c r="I260" s="192"/>
      <c r="J260" s="192"/>
      <c r="K260" s="192"/>
      <c r="L260" s="191"/>
      <c r="M260" s="192"/>
      <c r="N260" s="195"/>
      <c r="O260" s="192"/>
      <c r="P260" s="192"/>
      <c r="Q260" s="191"/>
      <c r="R260" s="33"/>
    </row>
    <row r="261" spans="1:18" ht="12.75">
      <c r="A261" s="273"/>
      <c r="B261" s="33" t="s">
        <v>78</v>
      </c>
      <c r="C261" s="33"/>
      <c r="D261" s="33"/>
      <c r="E261" s="33"/>
      <c r="F261" s="33"/>
      <c r="G261" s="33"/>
      <c r="H261" s="171" t="s">
        <v>26</v>
      </c>
      <c r="I261" s="192"/>
      <c r="J261" s="192"/>
      <c r="K261" s="191"/>
      <c r="L261" s="191"/>
      <c r="M261" s="191"/>
      <c r="N261" s="191"/>
      <c r="O261" s="191"/>
      <c r="P261" s="192"/>
      <c r="Q261" s="191"/>
      <c r="R261" s="33"/>
    </row>
    <row r="262" spans="1:18" ht="12.75">
      <c r="A262" s="273"/>
      <c r="B262" s="33" t="s">
        <v>78</v>
      </c>
      <c r="C262" s="33"/>
      <c r="D262" s="33"/>
      <c r="E262" s="33"/>
      <c r="F262" s="33"/>
      <c r="G262" s="33"/>
      <c r="H262" s="171" t="s">
        <v>27</v>
      </c>
      <c r="I262" s="192"/>
      <c r="J262" s="192"/>
      <c r="K262" s="191"/>
      <c r="L262" s="191"/>
      <c r="M262" s="191"/>
      <c r="N262" s="191"/>
      <c r="O262" s="191"/>
      <c r="P262" s="192"/>
      <c r="Q262" s="192"/>
      <c r="R262" s="33"/>
    </row>
    <row r="263" spans="1:18" ht="12.75">
      <c r="A263" s="273"/>
      <c r="B263" s="33" t="s">
        <v>78</v>
      </c>
      <c r="C263" s="33"/>
      <c r="D263" s="33"/>
      <c r="E263" s="33"/>
      <c r="F263" s="33"/>
      <c r="G263" s="33"/>
      <c r="H263" s="171" t="s">
        <v>28</v>
      </c>
      <c r="I263" s="192"/>
      <c r="J263" s="192"/>
      <c r="K263" s="191"/>
      <c r="L263" s="191"/>
      <c r="M263" s="191"/>
      <c r="N263" s="191"/>
      <c r="O263" s="191"/>
      <c r="P263" s="192"/>
      <c r="Q263" s="192"/>
      <c r="R263" s="33"/>
    </row>
    <row r="264" spans="1:18" ht="12.75">
      <c r="A264" s="273"/>
      <c r="B264" s="33" t="s">
        <v>522</v>
      </c>
      <c r="C264" s="33"/>
      <c r="D264" s="33"/>
      <c r="E264" s="33"/>
      <c r="F264" s="33"/>
      <c r="G264" s="33"/>
      <c r="H264" s="171" t="s">
        <v>29</v>
      </c>
      <c r="I264" s="192"/>
      <c r="J264" s="192"/>
      <c r="K264" s="191"/>
      <c r="L264" s="192"/>
      <c r="M264" s="191"/>
      <c r="N264" s="195"/>
      <c r="O264" s="191"/>
      <c r="P264" s="192"/>
      <c r="Q264" s="192"/>
      <c r="R264" s="33"/>
    </row>
    <row r="265" spans="1:18" ht="12.75">
      <c r="A265" s="273"/>
      <c r="B265" s="33" t="s">
        <v>522</v>
      </c>
      <c r="C265" s="33"/>
      <c r="D265" s="33"/>
      <c r="E265" s="33"/>
      <c r="F265" s="33"/>
      <c r="G265" s="33"/>
      <c r="H265" s="171" t="s">
        <v>30</v>
      </c>
      <c r="I265" s="192"/>
      <c r="J265" s="192"/>
      <c r="K265" s="192"/>
      <c r="L265" s="192"/>
      <c r="M265" s="191"/>
      <c r="N265" s="195"/>
      <c r="O265" s="191"/>
      <c r="P265" s="192"/>
      <c r="Q265" s="192"/>
      <c r="R265" s="33"/>
    </row>
    <row r="266" spans="1:18" ht="12.75">
      <c r="A266" s="273"/>
      <c r="B266" s="33" t="s">
        <v>522</v>
      </c>
      <c r="C266" s="33"/>
      <c r="D266" s="33"/>
      <c r="E266" s="33"/>
      <c r="F266" s="33"/>
      <c r="G266" s="33"/>
      <c r="H266" s="171" t="s">
        <v>34</v>
      </c>
      <c r="I266" s="192"/>
      <c r="J266" s="192"/>
      <c r="K266" s="192"/>
      <c r="L266" s="192"/>
      <c r="M266" s="191"/>
      <c r="N266" s="195"/>
      <c r="O266" s="191"/>
      <c r="P266" s="192"/>
      <c r="Q266" s="192"/>
      <c r="R266" s="33"/>
    </row>
    <row r="267" spans="1:18" ht="12.75">
      <c r="A267" s="273"/>
      <c r="B267" s="33" t="s">
        <v>522</v>
      </c>
      <c r="C267" s="33"/>
      <c r="D267" s="33"/>
      <c r="E267" s="33"/>
      <c r="F267" s="33"/>
      <c r="G267" s="33"/>
      <c r="H267" s="171" t="s">
        <v>35</v>
      </c>
      <c r="I267" s="192"/>
      <c r="J267" s="192"/>
      <c r="K267" s="192"/>
      <c r="L267" s="192"/>
      <c r="M267" s="191"/>
      <c r="N267" s="195"/>
      <c r="O267" s="191"/>
      <c r="P267" s="192"/>
      <c r="Q267" s="192"/>
      <c r="R267" s="33"/>
    </row>
    <row r="268" spans="1:18" ht="12.75">
      <c r="A268" s="273"/>
      <c r="B268" s="33" t="s">
        <v>2310</v>
      </c>
      <c r="C268" s="33"/>
      <c r="D268" s="33"/>
      <c r="E268" s="33"/>
      <c r="F268" s="33"/>
      <c r="G268" s="33"/>
      <c r="H268" s="171" t="s">
        <v>36</v>
      </c>
      <c r="I268" s="192"/>
      <c r="J268" s="191"/>
      <c r="K268" s="192"/>
      <c r="L268" s="192"/>
      <c r="M268" s="192"/>
      <c r="N268" s="195"/>
      <c r="O268" s="191"/>
      <c r="P268" s="192"/>
      <c r="Q268" s="192"/>
      <c r="R268" s="33"/>
    </row>
    <row r="269" spans="1:18" ht="12.75">
      <c r="A269" s="273"/>
      <c r="B269" s="33" t="s">
        <v>2310</v>
      </c>
      <c r="C269" s="33"/>
      <c r="D269" s="33"/>
      <c r="E269" s="33"/>
      <c r="F269" s="33"/>
      <c r="G269" s="33"/>
      <c r="H269" s="171" t="s">
        <v>37</v>
      </c>
      <c r="I269" s="192"/>
      <c r="J269" s="191"/>
      <c r="K269" s="192"/>
      <c r="L269" s="192"/>
      <c r="M269" s="192"/>
      <c r="N269" s="191"/>
      <c r="O269" s="192"/>
      <c r="P269" s="192"/>
      <c r="Q269" s="192"/>
      <c r="R269" s="33"/>
    </row>
    <row r="270" spans="1:18" ht="12.75">
      <c r="A270" s="274"/>
      <c r="B270" s="33" t="s">
        <v>2310</v>
      </c>
      <c r="C270" s="33"/>
      <c r="D270" s="33"/>
      <c r="E270" s="33"/>
      <c r="F270" s="33"/>
      <c r="G270" s="33"/>
      <c r="H270" s="182" t="s">
        <v>38</v>
      </c>
      <c r="I270" s="192"/>
      <c r="J270" s="191"/>
      <c r="K270" s="192"/>
      <c r="L270" s="192"/>
      <c r="M270" s="192"/>
      <c r="N270" s="191"/>
      <c r="O270" s="192"/>
      <c r="P270" s="192"/>
      <c r="Q270" s="192"/>
      <c r="R270" s="33"/>
    </row>
    <row r="271" spans="1:18" ht="14.25">
      <c r="A271" s="272">
        <v>45402</v>
      </c>
      <c r="B271" s="157" t="s">
        <v>2021</v>
      </c>
      <c r="C271" s="33"/>
      <c r="D271" s="33"/>
      <c r="E271" s="33"/>
      <c r="F271" s="33"/>
      <c r="G271" s="33"/>
      <c r="H271" s="180" t="s">
        <v>17</v>
      </c>
      <c r="I271" s="192"/>
      <c r="J271" s="192"/>
      <c r="K271" s="191"/>
      <c r="L271" s="192"/>
      <c r="M271" s="192"/>
      <c r="N271" s="192"/>
      <c r="O271" s="192"/>
      <c r="P271" s="192"/>
      <c r="Q271" s="192"/>
      <c r="R271" s="33"/>
    </row>
    <row r="272" spans="1:18" ht="14.25">
      <c r="A272" s="273"/>
      <c r="B272" s="157" t="s">
        <v>2021</v>
      </c>
      <c r="C272" s="33"/>
      <c r="D272" s="33"/>
      <c r="E272" s="33"/>
      <c r="F272" s="33"/>
      <c r="G272" s="33"/>
      <c r="H272" s="171" t="s">
        <v>22</v>
      </c>
      <c r="I272" s="192"/>
      <c r="J272" s="192"/>
      <c r="K272" s="191"/>
      <c r="L272" s="192"/>
      <c r="M272" s="192"/>
      <c r="N272" s="192"/>
      <c r="O272" s="192"/>
      <c r="P272" s="192"/>
      <c r="Q272" s="192"/>
      <c r="R272" s="33"/>
    </row>
    <row r="273" spans="1:18" ht="14.25">
      <c r="A273" s="273"/>
      <c r="B273" s="157" t="s">
        <v>2021</v>
      </c>
      <c r="C273" s="33"/>
      <c r="D273" s="33"/>
      <c r="E273" s="33"/>
      <c r="F273" s="33"/>
      <c r="G273" s="33"/>
      <c r="H273" s="171" t="s">
        <v>24</v>
      </c>
      <c r="I273" s="192"/>
      <c r="J273" s="192"/>
      <c r="K273" s="191"/>
      <c r="L273" s="195"/>
      <c r="M273" s="192"/>
      <c r="N273" s="192"/>
      <c r="O273" s="192"/>
      <c r="P273" s="192"/>
      <c r="Q273" s="192"/>
      <c r="R273" s="33"/>
    </row>
    <row r="274" spans="1:18" ht="14.25">
      <c r="A274" s="273"/>
      <c r="B274" s="157" t="s">
        <v>2021</v>
      </c>
      <c r="C274" s="33"/>
      <c r="D274" s="33"/>
      <c r="E274" s="33"/>
      <c r="F274" s="33"/>
      <c r="G274" s="33"/>
      <c r="H274" s="171" t="s">
        <v>25</v>
      </c>
      <c r="I274" s="192"/>
      <c r="J274" s="192"/>
      <c r="K274" s="191"/>
      <c r="L274" s="195"/>
      <c r="M274" s="195"/>
      <c r="N274" s="192"/>
      <c r="O274" s="192"/>
      <c r="P274" s="192"/>
      <c r="Q274" s="195"/>
      <c r="R274" s="33"/>
    </row>
    <row r="275" spans="1:18" ht="12.75">
      <c r="A275" s="273"/>
      <c r="B275" s="33" t="s">
        <v>2120</v>
      </c>
      <c r="C275" s="33"/>
      <c r="D275" s="33"/>
      <c r="E275" s="33"/>
      <c r="F275" s="33"/>
      <c r="G275" s="33"/>
      <c r="H275" s="171" t="s">
        <v>26</v>
      </c>
      <c r="I275" s="192"/>
      <c r="J275" s="192"/>
      <c r="K275" s="192"/>
      <c r="L275" s="195"/>
      <c r="M275" s="195"/>
      <c r="N275" s="192"/>
      <c r="O275" s="192"/>
      <c r="P275" s="192"/>
      <c r="Q275" s="195"/>
      <c r="R275" s="33"/>
    </row>
    <row r="276" spans="1:18" ht="12.75">
      <c r="A276" s="273"/>
      <c r="B276" s="33" t="s">
        <v>2120</v>
      </c>
      <c r="C276" s="33"/>
      <c r="D276" s="33"/>
      <c r="E276" s="33"/>
      <c r="F276" s="33"/>
      <c r="G276" s="33"/>
      <c r="H276" s="171" t="s">
        <v>27</v>
      </c>
      <c r="I276" s="192"/>
      <c r="J276" s="192"/>
      <c r="K276" s="192"/>
      <c r="L276" s="195"/>
      <c r="M276" s="195"/>
      <c r="N276" s="192"/>
      <c r="O276" s="192"/>
      <c r="P276" s="192"/>
      <c r="Q276" s="195"/>
      <c r="R276" s="33"/>
    </row>
    <row r="277" spans="1:18" ht="12.75">
      <c r="A277" s="273"/>
      <c r="B277" s="33" t="s">
        <v>2120</v>
      </c>
      <c r="C277" s="33"/>
      <c r="D277" s="33"/>
      <c r="E277" s="33"/>
      <c r="F277" s="33"/>
      <c r="G277" s="33"/>
      <c r="H277" s="171" t="s">
        <v>28</v>
      </c>
      <c r="I277" s="192"/>
      <c r="J277" s="192"/>
      <c r="K277" s="192"/>
      <c r="L277" s="195"/>
      <c r="M277" s="195"/>
      <c r="N277" s="192"/>
      <c r="O277" s="192"/>
      <c r="P277" s="192"/>
      <c r="Q277" s="195"/>
      <c r="R277" s="33"/>
    </row>
    <row r="278" spans="1:18" ht="12.75">
      <c r="A278" s="273"/>
      <c r="B278" s="33" t="s">
        <v>2120</v>
      </c>
      <c r="C278" s="33"/>
      <c r="D278" s="33"/>
      <c r="E278" s="33"/>
      <c r="F278" s="33"/>
      <c r="G278" s="33"/>
      <c r="H278" s="171" t="s">
        <v>29</v>
      </c>
      <c r="I278" s="192"/>
      <c r="J278" s="192"/>
      <c r="K278" s="192"/>
      <c r="L278" s="195"/>
      <c r="M278" s="195"/>
      <c r="N278" s="192"/>
      <c r="O278" s="192"/>
      <c r="P278" s="192"/>
      <c r="Q278" s="195"/>
      <c r="R278" s="33"/>
    </row>
    <row r="279" spans="1:18" ht="12.75">
      <c r="A279" s="273"/>
      <c r="B279" s="33"/>
      <c r="C279" s="33"/>
      <c r="D279" s="33"/>
      <c r="E279" s="33"/>
      <c r="F279" s="33"/>
      <c r="G279" s="33"/>
      <c r="H279" s="171" t="s">
        <v>30</v>
      </c>
      <c r="I279" s="192"/>
      <c r="J279" s="192"/>
      <c r="K279" s="192"/>
      <c r="L279" s="192"/>
      <c r="M279" s="192"/>
      <c r="N279" s="192"/>
      <c r="O279" s="192"/>
      <c r="P279" s="192"/>
      <c r="Q279" s="195"/>
      <c r="R279" s="33"/>
    </row>
    <row r="280" spans="1:18" ht="12.75">
      <c r="A280" s="273"/>
      <c r="B280" s="33" t="s">
        <v>522</v>
      </c>
      <c r="C280" s="33"/>
      <c r="D280" s="33"/>
      <c r="E280" s="33"/>
      <c r="F280" s="33"/>
      <c r="G280" s="33"/>
      <c r="H280" s="171" t="s">
        <v>34</v>
      </c>
      <c r="I280" s="192"/>
      <c r="J280" s="195"/>
      <c r="K280" s="192"/>
      <c r="L280" s="192"/>
      <c r="M280" s="192"/>
      <c r="N280" s="192"/>
      <c r="O280" s="195"/>
      <c r="P280" s="192"/>
      <c r="Q280" s="192"/>
      <c r="R280" s="33"/>
    </row>
    <row r="281" spans="1:18" ht="12.75">
      <c r="A281" s="273"/>
      <c r="B281" s="33" t="s">
        <v>522</v>
      </c>
      <c r="C281" s="33"/>
      <c r="D281" s="33"/>
      <c r="E281" s="33"/>
      <c r="F281" s="33"/>
      <c r="G281" s="33"/>
      <c r="H281" s="171" t="s">
        <v>35</v>
      </c>
      <c r="I281" s="192"/>
      <c r="J281" s="195"/>
      <c r="K281" s="192"/>
      <c r="L281" s="192"/>
      <c r="M281" s="192"/>
      <c r="N281" s="192"/>
      <c r="O281" s="195"/>
      <c r="P281" s="192"/>
      <c r="Q281" s="192"/>
      <c r="R281" s="33"/>
    </row>
    <row r="282" spans="1:18" ht="12.75">
      <c r="A282" s="273"/>
      <c r="B282" s="33" t="s">
        <v>2310</v>
      </c>
      <c r="C282" s="33"/>
      <c r="D282" s="33"/>
      <c r="E282" s="33"/>
      <c r="F282" s="33"/>
      <c r="G282" s="33"/>
      <c r="H282" s="171" t="s">
        <v>36</v>
      </c>
      <c r="I282" s="192"/>
      <c r="J282" s="195"/>
      <c r="K282" s="192"/>
      <c r="L282" s="192"/>
      <c r="M282" s="192"/>
      <c r="N282" s="192"/>
      <c r="O282" s="192"/>
      <c r="P282" s="192"/>
      <c r="Q282" s="192"/>
      <c r="R282" s="33"/>
    </row>
    <row r="283" spans="1:18" ht="12.75">
      <c r="A283" s="273"/>
      <c r="B283" s="33" t="s">
        <v>2310</v>
      </c>
      <c r="C283" s="33"/>
      <c r="D283" s="33"/>
      <c r="E283" s="33"/>
      <c r="F283" s="33"/>
      <c r="G283" s="33"/>
      <c r="H283" s="171" t="s">
        <v>37</v>
      </c>
      <c r="I283" s="192"/>
      <c r="J283" s="195"/>
      <c r="K283" s="192"/>
      <c r="L283" s="192"/>
      <c r="M283" s="192"/>
      <c r="N283" s="192"/>
      <c r="O283" s="192"/>
      <c r="P283" s="192"/>
      <c r="Q283" s="192"/>
      <c r="R283" s="33"/>
    </row>
    <row r="284" spans="1:18" ht="12.75">
      <c r="A284" s="274"/>
      <c r="B284" s="33" t="s">
        <v>2310</v>
      </c>
      <c r="C284" s="33"/>
      <c r="D284" s="33"/>
      <c r="E284" s="33"/>
      <c r="F284" s="33"/>
      <c r="G284" s="33"/>
      <c r="H284" s="182" t="s">
        <v>38</v>
      </c>
      <c r="I284" s="192"/>
      <c r="J284" s="195"/>
      <c r="K284" s="192"/>
      <c r="L284" s="192"/>
      <c r="M284" s="192"/>
      <c r="N284" s="195"/>
      <c r="O284" s="192"/>
      <c r="P284" s="192"/>
      <c r="Q284" s="192"/>
      <c r="R284" s="33"/>
    </row>
    <row r="285" spans="1:18" ht="14.25">
      <c r="A285" s="272">
        <v>45403</v>
      </c>
      <c r="B285" s="157" t="s">
        <v>2021</v>
      </c>
      <c r="C285" s="33"/>
      <c r="D285" s="33"/>
      <c r="E285" s="33"/>
      <c r="F285" s="33"/>
      <c r="G285" s="33"/>
      <c r="H285" s="180" t="s">
        <v>17</v>
      </c>
      <c r="I285" s="192"/>
      <c r="J285" s="192"/>
      <c r="K285" s="191"/>
      <c r="L285" s="192"/>
      <c r="M285" s="192"/>
      <c r="N285" s="192"/>
      <c r="O285" s="192"/>
      <c r="P285" s="192"/>
      <c r="Q285" s="192"/>
      <c r="R285" s="33"/>
    </row>
    <row r="286" spans="1:18" ht="14.25">
      <c r="A286" s="273"/>
      <c r="B286" s="157" t="s">
        <v>2021</v>
      </c>
      <c r="C286" s="33"/>
      <c r="D286" s="33"/>
      <c r="E286" s="33"/>
      <c r="F286" s="33"/>
      <c r="G286" s="33"/>
      <c r="H286" s="171" t="s">
        <v>22</v>
      </c>
      <c r="I286" s="192"/>
      <c r="J286" s="192"/>
      <c r="K286" s="191"/>
      <c r="L286" s="192"/>
      <c r="M286" s="192"/>
      <c r="N286" s="192"/>
      <c r="O286" s="192"/>
      <c r="P286" s="192"/>
      <c r="Q286" s="192"/>
      <c r="R286" s="33"/>
    </row>
    <row r="287" spans="1:18" ht="14.25">
      <c r="A287" s="273"/>
      <c r="B287" s="157" t="s">
        <v>2021</v>
      </c>
      <c r="C287" s="33"/>
      <c r="D287" s="33"/>
      <c r="E287" s="33"/>
      <c r="F287" s="33"/>
      <c r="G287" s="33"/>
      <c r="H287" s="171" t="s">
        <v>24</v>
      </c>
      <c r="I287" s="192"/>
      <c r="J287" s="192"/>
      <c r="K287" s="191"/>
      <c r="L287" s="192"/>
      <c r="M287" s="192"/>
      <c r="N287" s="192"/>
      <c r="O287" s="192"/>
      <c r="P287" s="192"/>
      <c r="Q287" s="192"/>
      <c r="R287" s="33"/>
    </row>
    <row r="288" spans="1:18" ht="12.75">
      <c r="A288" s="273"/>
      <c r="B288" s="33" t="s">
        <v>2022</v>
      </c>
      <c r="C288" s="33"/>
      <c r="D288" s="33"/>
      <c r="E288" s="33"/>
      <c r="F288" s="33"/>
      <c r="G288" s="33"/>
      <c r="H288" s="171" t="s">
        <v>25</v>
      </c>
      <c r="I288" s="192"/>
      <c r="J288" s="192"/>
      <c r="K288" s="192"/>
      <c r="L288" s="191"/>
      <c r="M288" s="195"/>
      <c r="N288" s="192"/>
      <c r="O288" s="192"/>
      <c r="P288" s="192"/>
      <c r="Q288" s="192"/>
      <c r="R288" s="33"/>
    </row>
    <row r="289" spans="1:18" ht="12.75">
      <c r="A289" s="273"/>
      <c r="B289" s="33" t="s">
        <v>2022</v>
      </c>
      <c r="C289" s="33"/>
      <c r="D289" s="33"/>
      <c r="E289" s="33"/>
      <c r="F289" s="33"/>
      <c r="G289" s="33"/>
      <c r="H289" s="171" t="s">
        <v>26</v>
      </c>
      <c r="I289" s="192"/>
      <c r="J289" s="192"/>
      <c r="K289" s="192"/>
      <c r="L289" s="191"/>
      <c r="M289" s="195"/>
      <c r="N289" s="192"/>
      <c r="O289" s="192"/>
      <c r="P289" s="192"/>
      <c r="Q289" s="192"/>
      <c r="R289" s="33"/>
    </row>
    <row r="290" spans="1:18" ht="12.75">
      <c r="A290" s="273"/>
      <c r="B290" s="33" t="s">
        <v>2022</v>
      </c>
      <c r="C290" s="33"/>
      <c r="D290" s="33"/>
      <c r="E290" s="33"/>
      <c r="F290" s="33"/>
      <c r="G290" s="33"/>
      <c r="H290" s="171" t="s">
        <v>27</v>
      </c>
      <c r="I290" s="192"/>
      <c r="J290" s="192"/>
      <c r="K290" s="192"/>
      <c r="L290" s="191"/>
      <c r="M290" s="195"/>
      <c r="N290" s="192"/>
      <c r="O290" s="192"/>
      <c r="P290" s="192"/>
      <c r="Q290" s="192"/>
      <c r="R290" s="33"/>
    </row>
    <row r="291" spans="1:18" ht="14.25">
      <c r="A291" s="273"/>
      <c r="B291" s="33" t="s">
        <v>2022</v>
      </c>
      <c r="C291" s="33" t="s">
        <v>102</v>
      </c>
      <c r="D291" s="33" t="s">
        <v>19</v>
      </c>
      <c r="E291" s="33" t="s">
        <v>2407</v>
      </c>
      <c r="F291" s="248" t="s">
        <v>2408</v>
      </c>
      <c r="G291" s="33" t="s">
        <v>2409</v>
      </c>
      <c r="H291" s="171" t="s">
        <v>28</v>
      </c>
      <c r="I291" s="192"/>
      <c r="J291" s="192"/>
      <c r="K291" s="192"/>
      <c r="L291" s="191"/>
      <c r="M291" s="195"/>
      <c r="N291" s="192"/>
      <c r="O291" s="192"/>
      <c r="P291" s="192"/>
      <c r="Q291" s="192"/>
      <c r="R291" s="33"/>
    </row>
    <row r="292" spans="1:18" ht="12.75">
      <c r="A292" s="273"/>
      <c r="B292" s="33" t="s">
        <v>522</v>
      </c>
      <c r="C292" s="33"/>
      <c r="D292" s="33"/>
      <c r="E292" s="33"/>
      <c r="F292" s="33"/>
      <c r="G292" s="33"/>
      <c r="H292" s="171" t="s">
        <v>29</v>
      </c>
      <c r="I292" s="192"/>
      <c r="J292" s="192"/>
      <c r="K292" s="192"/>
      <c r="L292" s="192"/>
      <c r="M292" s="195"/>
      <c r="N292" s="192"/>
      <c r="O292" s="195"/>
      <c r="P292" s="192"/>
      <c r="Q292" s="192"/>
      <c r="R292" s="33"/>
    </row>
    <row r="293" spans="1:18" ht="12.75">
      <c r="A293" s="273"/>
      <c r="B293" s="33" t="s">
        <v>522</v>
      </c>
      <c r="C293" s="33"/>
      <c r="D293" s="33"/>
      <c r="E293" s="33"/>
      <c r="F293" s="33"/>
      <c r="G293" s="33"/>
      <c r="H293" s="171" t="s">
        <v>30</v>
      </c>
      <c r="I293" s="192"/>
      <c r="J293" s="192"/>
      <c r="K293" s="192"/>
      <c r="L293" s="192"/>
      <c r="M293" s="192"/>
      <c r="N293" s="192"/>
      <c r="O293" s="195"/>
      <c r="P293" s="192"/>
      <c r="Q293" s="192"/>
      <c r="R293" s="33"/>
    </row>
    <row r="294" spans="1:18" ht="12.75">
      <c r="A294" s="273"/>
      <c r="B294" s="33" t="s">
        <v>522</v>
      </c>
      <c r="C294" s="33"/>
      <c r="D294" s="33"/>
      <c r="E294" s="33"/>
      <c r="F294" s="33"/>
      <c r="G294" s="33"/>
      <c r="H294" s="171" t="s">
        <v>34</v>
      </c>
      <c r="I294" s="192"/>
      <c r="J294" s="192"/>
      <c r="K294" s="192"/>
      <c r="L294" s="192"/>
      <c r="M294" s="192"/>
      <c r="N294" s="192"/>
      <c r="O294" s="195"/>
      <c r="P294" s="192"/>
      <c r="Q294" s="192"/>
      <c r="R294" s="33"/>
    </row>
    <row r="295" spans="1:18" ht="12.75">
      <c r="A295" s="273"/>
      <c r="B295" s="33" t="s">
        <v>2310</v>
      </c>
      <c r="C295" s="33"/>
      <c r="D295" s="33"/>
      <c r="E295" s="33"/>
      <c r="F295" s="33"/>
      <c r="G295" s="33"/>
      <c r="H295" s="171" t="s">
        <v>35</v>
      </c>
      <c r="I295" s="192"/>
      <c r="J295" s="195"/>
      <c r="K295" s="192"/>
      <c r="L295" s="192"/>
      <c r="M295" s="192"/>
      <c r="N295" s="192"/>
      <c r="O295" s="195"/>
      <c r="P295" s="192"/>
      <c r="Q295" s="192"/>
      <c r="R295" s="33"/>
    </row>
    <row r="296" spans="1:18" ht="12.75">
      <c r="A296" s="273"/>
      <c r="B296" s="33" t="s">
        <v>2310</v>
      </c>
      <c r="C296" s="33"/>
      <c r="D296" s="33"/>
      <c r="E296" s="33"/>
      <c r="F296" s="33"/>
      <c r="G296" s="33"/>
      <c r="H296" s="171" t="s">
        <v>36</v>
      </c>
      <c r="I296" s="192"/>
      <c r="J296" s="195"/>
      <c r="K296" s="192"/>
      <c r="L296" s="192"/>
      <c r="M296" s="192"/>
      <c r="N296" s="192"/>
      <c r="O296" s="192"/>
      <c r="P296" s="192"/>
      <c r="Q296" s="192"/>
      <c r="R296" s="33"/>
    </row>
    <row r="297" spans="1:18" ht="12.75">
      <c r="A297" s="273"/>
      <c r="B297" s="33" t="s">
        <v>2310</v>
      </c>
      <c r="C297" s="33"/>
      <c r="D297" s="33"/>
      <c r="E297" s="33"/>
      <c r="F297" s="33"/>
      <c r="G297" s="33"/>
      <c r="H297" s="171" t="s">
        <v>37</v>
      </c>
      <c r="I297" s="192"/>
      <c r="J297" s="195"/>
      <c r="K297" s="192"/>
      <c r="L297" s="192"/>
      <c r="M297" s="192"/>
      <c r="N297" s="192"/>
      <c r="O297" s="192"/>
      <c r="P297" s="192"/>
      <c r="Q297" s="192"/>
      <c r="R297" s="33"/>
    </row>
    <row r="298" spans="1:18" ht="12.75">
      <c r="A298" s="274"/>
      <c r="B298" s="33" t="s">
        <v>2310</v>
      </c>
      <c r="C298" s="33"/>
      <c r="D298" s="33"/>
      <c r="E298" s="33"/>
      <c r="F298" s="33"/>
      <c r="G298" s="33"/>
      <c r="H298" s="182" t="s">
        <v>38</v>
      </c>
      <c r="I298" s="192"/>
      <c r="J298" s="195"/>
      <c r="K298" s="192"/>
      <c r="L298" s="192"/>
      <c r="M298" s="192"/>
      <c r="N298" s="195"/>
      <c r="O298" s="192"/>
      <c r="P298" s="192"/>
      <c r="Q298" s="192"/>
      <c r="R298" s="33"/>
    </row>
    <row r="299" spans="1:18" ht="12.75">
      <c r="A299" s="272">
        <v>45404</v>
      </c>
      <c r="B299" s="33" t="s">
        <v>2021</v>
      </c>
      <c r="C299" s="33"/>
      <c r="D299" s="33"/>
      <c r="E299" s="33"/>
      <c r="F299" s="33"/>
      <c r="G299" s="33"/>
      <c r="H299" s="180" t="s">
        <v>17</v>
      </c>
      <c r="I299" s="192"/>
      <c r="J299" s="192"/>
      <c r="K299" s="191"/>
      <c r="L299" s="192"/>
      <c r="M299" s="192"/>
      <c r="N299" s="192"/>
      <c r="O299" s="192"/>
      <c r="P299" s="192"/>
      <c r="Q299" s="33"/>
      <c r="R299" s="33"/>
    </row>
    <row r="300" spans="1:18" ht="12.75">
      <c r="A300" s="273"/>
      <c r="B300" s="33" t="s">
        <v>2021</v>
      </c>
      <c r="C300" s="33"/>
      <c r="D300" s="33"/>
      <c r="E300" s="33"/>
      <c r="F300" s="33"/>
      <c r="G300" s="33"/>
      <c r="H300" s="171" t="s">
        <v>22</v>
      </c>
      <c r="I300" s="192"/>
      <c r="J300" s="192"/>
      <c r="K300" s="191"/>
      <c r="L300" s="192"/>
      <c r="M300" s="192"/>
      <c r="N300" s="192"/>
      <c r="O300" s="192"/>
      <c r="P300" s="192"/>
      <c r="Q300" s="33"/>
      <c r="R300" s="33"/>
    </row>
    <row r="301" spans="1:18" ht="12.75">
      <c r="A301" s="273"/>
      <c r="B301" s="33" t="s">
        <v>2021</v>
      </c>
      <c r="C301" s="33"/>
      <c r="D301" s="33"/>
      <c r="E301" s="33"/>
      <c r="F301" s="33"/>
      <c r="G301" s="33"/>
      <c r="H301" s="171" t="s">
        <v>24</v>
      </c>
      <c r="I301" s="192"/>
      <c r="J301" s="192"/>
      <c r="K301" s="191"/>
      <c r="L301" s="191"/>
      <c r="M301" s="192"/>
      <c r="N301" s="192"/>
      <c r="O301" s="191"/>
      <c r="P301" s="192"/>
      <c r="Q301" s="33"/>
      <c r="R301" s="33"/>
    </row>
    <row r="302" spans="1:18" ht="12.75">
      <c r="A302" s="273"/>
      <c r="B302" s="33" t="s">
        <v>2022</v>
      </c>
      <c r="C302" s="33"/>
      <c r="D302" s="33"/>
      <c r="E302" s="33"/>
      <c r="F302" s="33"/>
      <c r="G302" s="33"/>
      <c r="H302" s="171" t="s">
        <v>25</v>
      </c>
      <c r="I302" s="192"/>
      <c r="J302" s="192"/>
      <c r="K302" s="191"/>
      <c r="L302" s="191"/>
      <c r="M302" s="192"/>
      <c r="N302" s="192"/>
      <c r="O302" s="191"/>
      <c r="P302" s="192"/>
      <c r="Q302" s="33"/>
      <c r="R302" s="33"/>
    </row>
    <row r="303" spans="1:18" ht="12.75">
      <c r="A303" s="273"/>
      <c r="B303" s="33" t="s">
        <v>2022</v>
      </c>
      <c r="C303" s="33"/>
      <c r="D303" s="33"/>
      <c r="E303" s="33"/>
      <c r="F303" s="33"/>
      <c r="G303" s="33"/>
      <c r="H303" s="171" t="s">
        <v>26</v>
      </c>
      <c r="I303" s="192"/>
      <c r="J303" s="192"/>
      <c r="K303" s="191"/>
      <c r="L303" s="191"/>
      <c r="M303" s="192"/>
      <c r="N303" s="192"/>
      <c r="O303" s="192"/>
      <c r="P303" s="192"/>
      <c r="Q303" s="33"/>
      <c r="R303" s="33"/>
    </row>
    <row r="304" spans="1:18" ht="12.75">
      <c r="A304" s="273"/>
      <c r="B304" s="33" t="s">
        <v>2022</v>
      </c>
      <c r="C304" s="33"/>
      <c r="D304" s="33"/>
      <c r="E304" s="33"/>
      <c r="F304" s="33"/>
      <c r="G304" s="33"/>
      <c r="H304" s="171" t="s">
        <v>27</v>
      </c>
      <c r="I304" s="192"/>
      <c r="J304" s="192"/>
      <c r="K304" s="191"/>
      <c r="L304" s="191"/>
      <c r="M304" s="192"/>
      <c r="N304" s="192"/>
      <c r="O304" s="192"/>
      <c r="P304" s="192"/>
      <c r="Q304" s="33"/>
      <c r="R304" s="33"/>
    </row>
    <row r="305" spans="1:18" ht="12.75">
      <c r="A305" s="273"/>
      <c r="B305" s="33" t="s">
        <v>2022</v>
      </c>
      <c r="C305" s="33"/>
      <c r="D305" s="33"/>
      <c r="E305" s="33"/>
      <c r="F305" s="33"/>
      <c r="G305" s="33"/>
      <c r="H305" s="171" t="s">
        <v>28</v>
      </c>
      <c r="I305" s="192"/>
      <c r="J305" s="192"/>
      <c r="K305" s="192"/>
      <c r="L305" s="191"/>
      <c r="M305" s="192"/>
      <c r="N305" s="192"/>
      <c r="O305" s="192"/>
      <c r="P305" s="192"/>
      <c r="Q305" s="33"/>
      <c r="R305" s="33"/>
    </row>
    <row r="306" spans="1:18" ht="12.75">
      <c r="A306" s="273"/>
      <c r="B306" s="33"/>
      <c r="C306" s="33"/>
      <c r="D306" s="33"/>
      <c r="E306" s="33"/>
      <c r="F306" s="33"/>
      <c r="G306" s="33"/>
      <c r="H306" s="171" t="s">
        <v>29</v>
      </c>
      <c r="I306" s="192"/>
      <c r="J306" s="192"/>
      <c r="K306" s="192"/>
      <c r="L306" s="192"/>
      <c r="M306" s="192"/>
      <c r="N306" s="192"/>
      <c r="O306" s="192"/>
      <c r="P306" s="192"/>
      <c r="Q306" s="33"/>
      <c r="R306" s="33"/>
    </row>
    <row r="307" spans="1:18" ht="12.75">
      <c r="A307" s="273"/>
      <c r="B307" s="33"/>
      <c r="C307" s="33"/>
      <c r="D307" s="33"/>
      <c r="E307" s="33"/>
      <c r="F307" s="33"/>
      <c r="G307" s="33"/>
      <c r="H307" s="171" t="s">
        <v>30</v>
      </c>
      <c r="I307" s="192"/>
      <c r="J307" s="192"/>
      <c r="K307" s="192"/>
      <c r="L307" s="192"/>
      <c r="M307" s="192"/>
      <c r="N307" s="192"/>
      <c r="O307" s="192"/>
      <c r="P307" s="192"/>
      <c r="Q307" s="33"/>
      <c r="R307" s="33"/>
    </row>
    <row r="308" spans="1:18" ht="12.75">
      <c r="A308" s="273"/>
      <c r="B308" s="33"/>
      <c r="C308" s="33"/>
      <c r="D308" s="33"/>
      <c r="E308" s="33"/>
      <c r="F308" s="33"/>
      <c r="G308" s="33"/>
      <c r="H308" s="171" t="s">
        <v>34</v>
      </c>
      <c r="I308" s="192"/>
      <c r="J308" s="192"/>
      <c r="K308" s="192"/>
      <c r="L308" s="192"/>
      <c r="M308" s="191"/>
      <c r="N308" s="192"/>
      <c r="O308" s="191"/>
      <c r="P308" s="192"/>
      <c r="Q308" s="33"/>
      <c r="R308" s="33"/>
    </row>
    <row r="309" spans="1:18" ht="12.75">
      <c r="A309" s="273"/>
      <c r="B309" s="33" t="s">
        <v>2120</v>
      </c>
      <c r="C309" s="33"/>
      <c r="D309" s="33"/>
      <c r="E309" s="33"/>
      <c r="F309" s="33"/>
      <c r="G309" s="33"/>
      <c r="H309" s="171" t="s">
        <v>35</v>
      </c>
      <c r="I309" s="192"/>
      <c r="J309" s="192"/>
      <c r="K309" s="192"/>
      <c r="L309" s="192"/>
      <c r="M309" s="191"/>
      <c r="N309" s="195"/>
      <c r="O309" s="195"/>
      <c r="P309" s="192"/>
      <c r="Q309" s="33"/>
      <c r="R309" s="33"/>
    </row>
    <row r="310" spans="1:18" ht="12.75">
      <c r="A310" s="273"/>
      <c r="B310" s="33" t="s">
        <v>2120</v>
      </c>
      <c r="C310" s="33"/>
      <c r="D310" s="33"/>
      <c r="E310" s="33"/>
      <c r="F310" s="33"/>
      <c r="G310" s="33"/>
      <c r="H310" s="171" t="s">
        <v>36</v>
      </c>
      <c r="I310" s="192"/>
      <c r="J310" s="192"/>
      <c r="K310" s="192"/>
      <c r="L310" s="192"/>
      <c r="M310" s="191"/>
      <c r="N310" s="195"/>
      <c r="O310" s="195"/>
      <c r="P310" s="192"/>
      <c r="Q310" s="33"/>
      <c r="R310" s="33"/>
    </row>
    <row r="311" spans="1:18" ht="12.75">
      <c r="A311" s="273"/>
      <c r="B311" s="33" t="s">
        <v>2120</v>
      </c>
      <c r="C311" s="33"/>
      <c r="D311" s="33"/>
      <c r="E311" s="33"/>
      <c r="F311" s="33"/>
      <c r="G311" s="33"/>
      <c r="H311" s="171" t="s">
        <v>37</v>
      </c>
      <c r="I311" s="192"/>
      <c r="J311" s="192"/>
      <c r="K311" s="192"/>
      <c r="L311" s="192"/>
      <c r="M311" s="191"/>
      <c r="N311" s="195"/>
      <c r="O311" s="195"/>
      <c r="P311" s="192"/>
      <c r="Q311" s="33"/>
      <c r="R311" s="33"/>
    </row>
    <row r="312" spans="1:18" ht="12.75">
      <c r="A312" s="274"/>
      <c r="B312" s="33" t="s">
        <v>78</v>
      </c>
      <c r="C312" s="33"/>
      <c r="D312" s="33"/>
      <c r="E312" s="33"/>
      <c r="F312" s="33"/>
      <c r="G312" s="33"/>
      <c r="H312" s="182" t="s">
        <v>38</v>
      </c>
      <c r="I312" s="192"/>
      <c r="J312" s="192"/>
      <c r="K312" s="192"/>
      <c r="L312" s="192"/>
      <c r="M312" s="192"/>
      <c r="N312" s="195"/>
      <c r="O312" s="195"/>
      <c r="P312" s="192"/>
      <c r="Q312" s="33"/>
      <c r="R312" s="33"/>
    </row>
    <row r="313" spans="1:18" ht="14.25">
      <c r="A313" s="272">
        <v>45405</v>
      </c>
      <c r="B313" s="157"/>
      <c r="C313" s="33"/>
      <c r="D313" s="33"/>
      <c r="E313" s="33"/>
      <c r="F313" s="33"/>
      <c r="G313" s="33"/>
      <c r="H313" s="180" t="s">
        <v>17</v>
      </c>
      <c r="I313" s="192"/>
      <c r="J313" s="192"/>
      <c r="K313" s="192"/>
      <c r="L313" s="192"/>
      <c r="M313" s="192"/>
      <c r="N313" s="192"/>
      <c r="O313" s="192"/>
      <c r="P313" s="192"/>
      <c r="Q313" s="33"/>
      <c r="R313" s="33"/>
    </row>
    <row r="314" spans="1:18" ht="14.25">
      <c r="A314" s="273"/>
      <c r="B314" s="157"/>
      <c r="C314" s="33"/>
      <c r="D314" s="33"/>
      <c r="E314" s="33"/>
      <c r="F314" s="33"/>
      <c r="G314" s="33"/>
      <c r="H314" s="171" t="s">
        <v>22</v>
      </c>
      <c r="I314" s="192"/>
      <c r="J314" s="192"/>
      <c r="K314" s="192"/>
      <c r="L314" s="192"/>
      <c r="M314" s="192"/>
      <c r="N314" s="192"/>
      <c r="O314" s="192"/>
      <c r="P314" s="192"/>
      <c r="Q314" s="33"/>
      <c r="R314" s="33"/>
    </row>
    <row r="315" spans="1:18" ht="14.25">
      <c r="A315" s="273"/>
      <c r="B315" s="157" t="s">
        <v>2021</v>
      </c>
      <c r="C315" s="33"/>
      <c r="D315" s="33"/>
      <c r="E315" s="33"/>
      <c r="F315" s="33"/>
      <c r="G315" s="33"/>
      <c r="H315" s="171" t="s">
        <v>24</v>
      </c>
      <c r="I315" s="192"/>
      <c r="J315" s="192"/>
      <c r="K315" s="191"/>
      <c r="L315" s="192"/>
      <c r="M315" s="192"/>
      <c r="N315" s="192"/>
      <c r="O315" s="192"/>
      <c r="P315" s="192"/>
      <c r="Q315" s="33"/>
      <c r="R315" s="33"/>
    </row>
    <row r="316" spans="1:18" ht="14.25">
      <c r="A316" s="273"/>
      <c r="B316" s="157" t="s">
        <v>2021</v>
      </c>
      <c r="C316" s="33" t="s">
        <v>399</v>
      </c>
      <c r="D316" s="33" t="s">
        <v>19</v>
      </c>
      <c r="E316" s="157" t="s">
        <v>2410</v>
      </c>
      <c r="F316" s="157" t="s">
        <v>2411</v>
      </c>
      <c r="G316" s="33" t="s">
        <v>2412</v>
      </c>
      <c r="H316" s="171" t="s">
        <v>25</v>
      </c>
      <c r="I316" s="192"/>
      <c r="J316" s="192"/>
      <c r="K316" s="191"/>
      <c r="L316" s="192"/>
      <c r="M316" s="192"/>
      <c r="N316" s="192"/>
      <c r="O316" s="192"/>
      <c r="P316" s="192"/>
      <c r="Q316" s="33"/>
      <c r="R316" s="33"/>
    </row>
    <row r="317" spans="1:18" ht="14.25">
      <c r="A317" s="273"/>
      <c r="B317" s="157" t="s">
        <v>2021</v>
      </c>
      <c r="C317" s="33"/>
      <c r="D317" s="33"/>
      <c r="E317" s="33"/>
      <c r="F317" s="33"/>
      <c r="G317" s="33"/>
      <c r="H317" s="171" t="s">
        <v>26</v>
      </c>
      <c r="I317" s="192"/>
      <c r="J317" s="192"/>
      <c r="K317" s="191"/>
      <c r="L317" s="192"/>
      <c r="M317" s="191"/>
      <c r="N317" s="192"/>
      <c r="O317" s="191"/>
      <c r="P317" s="192"/>
      <c r="Q317" s="33"/>
      <c r="R317" s="33"/>
    </row>
    <row r="318" spans="1:18" ht="12.75">
      <c r="A318" s="273"/>
      <c r="B318" s="33"/>
      <c r="C318" s="33"/>
      <c r="D318" s="33"/>
      <c r="E318" s="33"/>
      <c r="F318" s="33"/>
      <c r="G318" s="33"/>
      <c r="H318" s="171" t="s">
        <v>27</v>
      </c>
      <c r="I318" s="192"/>
      <c r="J318" s="192"/>
      <c r="K318" s="191"/>
      <c r="L318" s="191"/>
      <c r="M318" s="191"/>
      <c r="N318" s="192"/>
      <c r="O318" s="191"/>
      <c r="P318" s="192"/>
      <c r="Q318" s="33"/>
      <c r="R318" s="33"/>
    </row>
    <row r="319" spans="1:18" ht="12.75">
      <c r="A319" s="273"/>
      <c r="B319" s="33"/>
      <c r="C319" s="33"/>
      <c r="D319" s="33"/>
      <c r="E319" s="33"/>
      <c r="F319" s="33"/>
      <c r="G319" s="33"/>
      <c r="H319" s="171" t="s">
        <v>28</v>
      </c>
      <c r="I319" s="192"/>
      <c r="J319" s="192"/>
      <c r="K319" s="192"/>
      <c r="L319" s="191"/>
      <c r="M319" s="191"/>
      <c r="N319" s="192"/>
      <c r="O319" s="191"/>
      <c r="P319" s="192"/>
      <c r="Q319" s="33"/>
      <c r="R319" s="33"/>
    </row>
    <row r="320" spans="1:18" ht="12.75">
      <c r="A320" s="273"/>
      <c r="B320" s="33" t="s">
        <v>522</v>
      </c>
      <c r="C320" s="33"/>
      <c r="D320" s="33"/>
      <c r="E320" s="33"/>
      <c r="F320" s="33"/>
      <c r="G320" s="33"/>
      <c r="H320" s="171" t="s">
        <v>29</v>
      </c>
      <c r="I320" s="192"/>
      <c r="J320" s="192"/>
      <c r="K320" s="192"/>
      <c r="L320" s="191"/>
      <c r="M320" s="191"/>
      <c r="N320" s="192"/>
      <c r="O320" s="191"/>
      <c r="P320" s="192"/>
      <c r="Q320" s="33"/>
      <c r="R320" s="33"/>
    </row>
    <row r="321" spans="1:18" ht="12.75">
      <c r="A321" s="273"/>
      <c r="B321" s="33" t="s">
        <v>522</v>
      </c>
      <c r="C321" s="33"/>
      <c r="D321" s="33"/>
      <c r="E321" s="33"/>
      <c r="F321" s="33"/>
      <c r="G321" s="33"/>
      <c r="H321" s="171" t="s">
        <v>30</v>
      </c>
      <c r="I321" s="192"/>
      <c r="J321" s="192"/>
      <c r="K321" s="192"/>
      <c r="L321" s="191"/>
      <c r="M321" s="191"/>
      <c r="N321" s="192"/>
      <c r="O321" s="191"/>
      <c r="P321" s="192"/>
      <c r="Q321" s="33"/>
      <c r="R321" s="33"/>
    </row>
    <row r="322" spans="1:18" ht="12.75">
      <c r="A322" s="273"/>
      <c r="B322" s="33" t="s">
        <v>522</v>
      </c>
      <c r="C322" s="33" t="s">
        <v>75</v>
      </c>
      <c r="D322" s="33" t="s">
        <v>19</v>
      </c>
      <c r="E322" s="33"/>
      <c r="F322" s="33" t="s">
        <v>2413</v>
      </c>
      <c r="G322" s="33" t="s">
        <v>2414</v>
      </c>
      <c r="H322" s="171" t="s">
        <v>34</v>
      </c>
      <c r="I322" s="192"/>
      <c r="J322" s="192"/>
      <c r="K322" s="192"/>
      <c r="L322" s="192"/>
      <c r="M322" s="191"/>
      <c r="N322" s="192"/>
      <c r="O322" s="191"/>
      <c r="P322" s="192"/>
      <c r="Q322" s="33"/>
      <c r="R322" s="33"/>
    </row>
    <row r="323" spans="1:18" ht="12.75">
      <c r="A323" s="273"/>
      <c r="B323" s="33" t="s">
        <v>522</v>
      </c>
      <c r="C323" s="33"/>
      <c r="D323" s="33"/>
      <c r="E323" s="33"/>
      <c r="F323" s="33"/>
      <c r="G323" s="33"/>
      <c r="H323" s="171" t="s">
        <v>35</v>
      </c>
      <c r="I323" s="192"/>
      <c r="J323" s="192"/>
      <c r="K323" s="192"/>
      <c r="L323" s="192"/>
      <c r="M323" s="191"/>
      <c r="N323" s="195"/>
      <c r="O323" s="191"/>
      <c r="P323" s="192"/>
      <c r="Q323" s="33"/>
      <c r="R323" s="33"/>
    </row>
    <row r="324" spans="1:18" ht="12.75">
      <c r="A324" s="273"/>
      <c r="B324" s="33" t="s">
        <v>78</v>
      </c>
      <c r="C324" s="33"/>
      <c r="D324" s="33"/>
      <c r="E324" s="33"/>
      <c r="F324" s="33"/>
      <c r="G324" s="33"/>
      <c r="H324" s="171" t="s">
        <v>36</v>
      </c>
      <c r="I324" s="192"/>
      <c r="J324" s="192"/>
      <c r="K324" s="192"/>
      <c r="L324" s="192"/>
      <c r="M324" s="192"/>
      <c r="N324" s="195"/>
      <c r="O324" s="192"/>
      <c r="P324" s="191"/>
      <c r="Q324" s="33"/>
      <c r="R324" s="33"/>
    </row>
    <row r="325" spans="1:18" ht="12.75">
      <c r="A325" s="273"/>
      <c r="B325" s="33" t="s">
        <v>78</v>
      </c>
      <c r="C325" s="33"/>
      <c r="D325" s="33"/>
      <c r="E325" s="33"/>
      <c r="F325" s="33"/>
      <c r="G325" s="33"/>
      <c r="H325" s="171" t="s">
        <v>37</v>
      </c>
      <c r="I325" s="192"/>
      <c r="J325" s="192"/>
      <c r="K325" s="192"/>
      <c r="L325" s="192"/>
      <c r="M325" s="192"/>
      <c r="N325" s="195"/>
      <c r="O325" s="192"/>
      <c r="P325" s="191"/>
      <c r="Q325" s="33"/>
      <c r="R325" s="33"/>
    </row>
    <row r="326" spans="1:18" ht="12.75">
      <c r="A326" s="274"/>
      <c r="B326" s="33" t="s">
        <v>78</v>
      </c>
      <c r="C326" s="33"/>
      <c r="D326" s="33"/>
      <c r="E326" s="33"/>
      <c r="F326" s="33"/>
      <c r="G326" s="33"/>
      <c r="H326" s="182" t="s">
        <v>38</v>
      </c>
      <c r="I326" s="192"/>
      <c r="J326" s="192"/>
      <c r="K326" s="192"/>
      <c r="L326" s="192"/>
      <c r="M326" s="192"/>
      <c r="N326" s="195"/>
      <c r="O326" s="192"/>
      <c r="P326" s="191"/>
      <c r="Q326" s="33"/>
      <c r="R326" s="33"/>
    </row>
    <row r="327" spans="1:18" ht="12.75">
      <c r="A327" s="272">
        <v>45406</v>
      </c>
      <c r="B327" s="33" t="s">
        <v>78</v>
      </c>
      <c r="C327" s="33"/>
      <c r="D327" s="33"/>
      <c r="E327" s="33"/>
      <c r="F327" s="33"/>
      <c r="G327" s="33"/>
      <c r="H327" s="180" t="s">
        <v>17</v>
      </c>
      <c r="I327" s="192"/>
      <c r="J327" s="192"/>
      <c r="K327" s="191"/>
      <c r="L327" s="192"/>
      <c r="M327" s="192"/>
      <c r="N327" s="191"/>
      <c r="O327" s="192"/>
      <c r="P327" s="192"/>
      <c r="Q327" s="33"/>
      <c r="R327" s="33"/>
    </row>
    <row r="328" spans="1:18" ht="12.75">
      <c r="A328" s="273"/>
      <c r="B328" s="33" t="s">
        <v>78</v>
      </c>
      <c r="C328" s="33"/>
      <c r="D328" s="33"/>
      <c r="E328" s="33"/>
      <c r="F328" s="33"/>
      <c r="G328" s="33"/>
      <c r="H328" s="171" t="s">
        <v>22</v>
      </c>
      <c r="I328" s="192"/>
      <c r="J328" s="192"/>
      <c r="K328" s="191"/>
      <c r="L328" s="192"/>
      <c r="M328" s="192"/>
      <c r="N328" s="191"/>
      <c r="O328" s="192"/>
      <c r="P328" s="192"/>
      <c r="Q328" s="33"/>
      <c r="R328" s="33"/>
    </row>
    <row r="329" spans="1:18" ht="12.75">
      <c r="A329" s="273"/>
      <c r="B329" s="33" t="s">
        <v>78</v>
      </c>
      <c r="C329" s="33" t="s">
        <v>638</v>
      </c>
      <c r="D329" s="33" t="s">
        <v>19</v>
      </c>
      <c r="E329" s="33" t="s">
        <v>2415</v>
      </c>
      <c r="F329" s="33" t="s">
        <v>2416</v>
      </c>
      <c r="G329" s="33" t="s">
        <v>2417</v>
      </c>
      <c r="H329" s="171" t="s">
        <v>24</v>
      </c>
      <c r="I329" s="192"/>
      <c r="J329" s="192"/>
      <c r="K329" s="191"/>
      <c r="L329" s="192"/>
      <c r="M329" s="192"/>
      <c r="N329" s="191"/>
      <c r="O329" s="192"/>
      <c r="P329" s="192"/>
      <c r="Q329" s="33"/>
      <c r="R329" s="33"/>
    </row>
    <row r="330" spans="1:18" ht="12.75">
      <c r="A330" s="273"/>
      <c r="B330" s="33" t="s">
        <v>78</v>
      </c>
      <c r="C330" s="33" t="s">
        <v>102</v>
      </c>
      <c r="D330" s="33" t="s">
        <v>19</v>
      </c>
      <c r="E330" s="33" t="s">
        <v>2418</v>
      </c>
      <c r="F330" s="173" t="s">
        <v>2419</v>
      </c>
      <c r="G330" s="33" t="s">
        <v>2420</v>
      </c>
      <c r="H330" s="171" t="s">
        <v>25</v>
      </c>
      <c r="I330" s="192"/>
      <c r="J330" s="192"/>
      <c r="K330" s="191"/>
      <c r="L330" s="192"/>
      <c r="M330" s="192"/>
      <c r="N330" s="195"/>
      <c r="O330" s="192"/>
      <c r="P330" s="192"/>
      <c r="Q330" s="33"/>
      <c r="R330" s="33"/>
    </row>
    <row r="331" spans="1:18" ht="12.75">
      <c r="A331" s="273"/>
      <c r="B331" s="33"/>
      <c r="C331" s="33"/>
      <c r="D331" s="33"/>
      <c r="E331" s="33"/>
      <c r="F331" s="33"/>
      <c r="G331" s="33"/>
      <c r="H331" s="171" t="s">
        <v>26</v>
      </c>
      <c r="I331" s="192"/>
      <c r="J331" s="192"/>
      <c r="K331" s="192"/>
      <c r="L331" s="192"/>
      <c r="M331" s="192"/>
      <c r="N331" s="195"/>
      <c r="O331" s="192"/>
      <c r="P331" s="192"/>
      <c r="Q331" s="33"/>
      <c r="R331" s="33"/>
    </row>
    <row r="332" spans="1:18" ht="12.75">
      <c r="A332" s="273"/>
      <c r="B332" s="33" t="s">
        <v>2022</v>
      </c>
      <c r="C332" s="33"/>
      <c r="D332" s="33"/>
      <c r="E332" s="33"/>
      <c r="F332" s="33"/>
      <c r="G332" s="33"/>
      <c r="H332" s="171" t="s">
        <v>27</v>
      </c>
      <c r="I332" s="192"/>
      <c r="J332" s="192"/>
      <c r="K332" s="192"/>
      <c r="L332" s="192"/>
      <c r="M332" s="192"/>
      <c r="N332" s="195"/>
      <c r="O332" s="192"/>
      <c r="P332" s="192"/>
      <c r="Q332" s="33"/>
      <c r="R332" s="33"/>
    </row>
    <row r="333" spans="1:18" ht="12.75">
      <c r="A333" s="273"/>
      <c r="B333" s="33" t="s">
        <v>2022</v>
      </c>
      <c r="C333" s="33" t="s">
        <v>102</v>
      </c>
      <c r="D333" s="33" t="s">
        <v>19</v>
      </c>
      <c r="E333" s="33"/>
      <c r="F333" s="218" t="s">
        <v>2421</v>
      </c>
      <c r="G333" s="218" t="s">
        <v>2422</v>
      </c>
      <c r="H333" s="171" t="s">
        <v>28</v>
      </c>
      <c r="I333" s="192"/>
      <c r="J333" s="192"/>
      <c r="K333" s="192"/>
      <c r="L333" s="191"/>
      <c r="M333" s="192"/>
      <c r="N333" s="195"/>
      <c r="O333" s="192"/>
      <c r="P333" s="192"/>
      <c r="Q333" s="33"/>
      <c r="R333" s="33"/>
    </row>
    <row r="334" spans="1:18" ht="12.75">
      <c r="A334" s="273"/>
      <c r="B334" s="33" t="s">
        <v>522</v>
      </c>
      <c r="C334" s="33"/>
      <c r="D334" s="33"/>
      <c r="E334" s="33"/>
      <c r="F334" s="33"/>
      <c r="G334" s="33"/>
      <c r="H334" s="171" t="s">
        <v>29</v>
      </c>
      <c r="I334" s="192"/>
      <c r="J334" s="192"/>
      <c r="K334" s="192"/>
      <c r="L334" s="191"/>
      <c r="M334" s="191"/>
      <c r="N334" s="195"/>
      <c r="O334" s="191"/>
      <c r="P334" s="192"/>
      <c r="Q334" s="33"/>
      <c r="R334" s="33"/>
    </row>
    <row r="335" spans="1:18" ht="12.75">
      <c r="A335" s="273"/>
      <c r="B335" s="33" t="s">
        <v>522</v>
      </c>
      <c r="C335" s="33"/>
      <c r="D335" s="33"/>
      <c r="E335" s="33"/>
      <c r="F335" s="33"/>
      <c r="G335" s="33"/>
      <c r="H335" s="171" t="s">
        <v>30</v>
      </c>
      <c r="I335" s="192"/>
      <c r="J335" s="192"/>
      <c r="K335" s="192"/>
      <c r="L335" s="191"/>
      <c r="M335" s="191"/>
      <c r="N335" s="195"/>
      <c r="O335" s="191"/>
      <c r="P335" s="192"/>
      <c r="Q335" s="33"/>
      <c r="R335" s="33"/>
    </row>
    <row r="336" spans="1:18" ht="12.75">
      <c r="A336" s="273"/>
      <c r="B336" s="33" t="s">
        <v>522</v>
      </c>
      <c r="C336" s="33"/>
      <c r="D336" s="33"/>
      <c r="E336" s="33"/>
      <c r="F336" s="33"/>
      <c r="G336" s="33"/>
      <c r="H336" s="171" t="s">
        <v>34</v>
      </c>
      <c r="I336" s="192"/>
      <c r="J336" s="192"/>
      <c r="K336" s="192"/>
      <c r="L336" s="191"/>
      <c r="M336" s="191"/>
      <c r="N336" s="195"/>
      <c r="O336" s="191"/>
      <c r="P336" s="192"/>
      <c r="Q336" s="33"/>
      <c r="R336" s="33"/>
    </row>
    <row r="337" spans="1:18" ht="12.75">
      <c r="A337" s="273"/>
      <c r="B337" s="33" t="s">
        <v>2120</v>
      </c>
      <c r="C337" s="33"/>
      <c r="D337" s="33"/>
      <c r="E337" s="33"/>
      <c r="F337" s="33"/>
      <c r="G337" s="33"/>
      <c r="H337" s="171" t="s">
        <v>35</v>
      </c>
      <c r="I337" s="192"/>
      <c r="J337" s="192"/>
      <c r="K337" s="192"/>
      <c r="L337" s="192"/>
      <c r="M337" s="191"/>
      <c r="N337" s="195"/>
      <c r="O337" s="191"/>
      <c r="P337" s="191"/>
      <c r="Q337" s="33"/>
      <c r="R337" s="33"/>
    </row>
    <row r="338" spans="1:18" ht="12.75">
      <c r="A338" s="273"/>
      <c r="B338" s="33" t="s">
        <v>2120</v>
      </c>
      <c r="C338" s="33"/>
      <c r="D338" s="33"/>
      <c r="E338" s="33"/>
      <c r="F338" s="33"/>
      <c r="G338" s="33"/>
      <c r="H338" s="171" t="s">
        <v>36</v>
      </c>
      <c r="I338" s="192"/>
      <c r="J338" s="192"/>
      <c r="K338" s="192"/>
      <c r="L338" s="192"/>
      <c r="M338" s="191"/>
      <c r="N338" s="195"/>
      <c r="O338" s="191"/>
      <c r="P338" s="191"/>
      <c r="Q338" s="33"/>
      <c r="R338" s="33"/>
    </row>
    <row r="339" spans="1:18" ht="12.75">
      <c r="A339" s="273"/>
      <c r="B339" s="33" t="s">
        <v>2120</v>
      </c>
      <c r="C339" s="33"/>
      <c r="D339" s="33"/>
      <c r="E339" s="33"/>
      <c r="F339" s="33"/>
      <c r="G339" s="33"/>
      <c r="H339" s="171" t="s">
        <v>37</v>
      </c>
      <c r="I339" s="192"/>
      <c r="J339" s="192"/>
      <c r="K339" s="192"/>
      <c r="L339" s="192"/>
      <c r="M339" s="191"/>
      <c r="N339" s="191"/>
      <c r="O339" s="192"/>
      <c r="P339" s="191"/>
      <c r="Q339" s="33"/>
      <c r="R339" s="33"/>
    </row>
    <row r="340" spans="1:18" ht="12.75">
      <c r="A340" s="274"/>
      <c r="B340" s="33" t="s">
        <v>78</v>
      </c>
      <c r="C340" s="33"/>
      <c r="D340" s="33"/>
      <c r="E340" s="33"/>
      <c r="F340" s="33"/>
      <c r="G340" s="33"/>
      <c r="H340" s="182" t="s">
        <v>38</v>
      </c>
      <c r="I340" s="192"/>
      <c r="J340" s="192"/>
      <c r="K340" s="192"/>
      <c r="L340" s="192"/>
      <c r="M340" s="192"/>
      <c r="N340" s="191"/>
      <c r="O340" s="192"/>
      <c r="P340" s="191"/>
      <c r="Q340" s="33"/>
      <c r="R340" s="33"/>
    </row>
    <row r="341" spans="1:18" ht="12.75">
      <c r="A341" s="272">
        <v>45407</v>
      </c>
      <c r="B341" s="33" t="s">
        <v>78</v>
      </c>
      <c r="C341" s="33"/>
      <c r="D341" s="33"/>
      <c r="E341" s="33"/>
      <c r="F341" s="33"/>
      <c r="G341" s="33"/>
      <c r="H341" s="180" t="s">
        <v>17</v>
      </c>
      <c r="I341" s="192"/>
      <c r="J341" s="192"/>
      <c r="K341" s="191"/>
      <c r="L341" s="192"/>
      <c r="M341" s="192"/>
      <c r="N341" s="191"/>
      <c r="O341" s="192"/>
      <c r="P341" s="192"/>
      <c r="Q341" s="192"/>
      <c r="R341" s="33"/>
    </row>
    <row r="342" spans="1:18" ht="12.75">
      <c r="A342" s="273"/>
      <c r="B342" s="33" t="s">
        <v>78</v>
      </c>
      <c r="C342" s="33"/>
      <c r="D342" s="33"/>
      <c r="E342" s="33"/>
      <c r="F342" s="33"/>
      <c r="G342" s="33"/>
      <c r="H342" s="171" t="s">
        <v>22</v>
      </c>
      <c r="I342" s="192"/>
      <c r="J342" s="192"/>
      <c r="K342" s="191"/>
      <c r="L342" s="192"/>
      <c r="M342" s="192"/>
      <c r="N342" s="191"/>
      <c r="O342" s="192"/>
      <c r="P342" s="192"/>
      <c r="Q342" s="192"/>
      <c r="R342" s="33"/>
    </row>
    <row r="343" spans="1:18" ht="12.75">
      <c r="A343" s="273"/>
      <c r="B343" s="33" t="s">
        <v>78</v>
      </c>
      <c r="C343" s="33"/>
      <c r="D343" s="33"/>
      <c r="E343" s="33"/>
      <c r="F343" s="33"/>
      <c r="G343" s="33"/>
      <c r="H343" s="171" t="s">
        <v>24</v>
      </c>
      <c r="I343" s="192"/>
      <c r="J343" s="192"/>
      <c r="K343" s="191"/>
      <c r="L343" s="192"/>
      <c r="M343" s="192"/>
      <c r="N343" s="191"/>
      <c r="O343" s="192"/>
      <c r="P343" s="192"/>
      <c r="Q343" s="192"/>
      <c r="R343" s="33"/>
    </row>
    <row r="344" spans="1:18" ht="12.75">
      <c r="A344" s="273"/>
      <c r="B344" s="33" t="s">
        <v>78</v>
      </c>
      <c r="C344" s="33"/>
      <c r="D344" s="33"/>
      <c r="E344" s="33"/>
      <c r="F344" s="33"/>
      <c r="G344" s="33"/>
      <c r="H344" s="171" t="s">
        <v>25</v>
      </c>
      <c r="I344" s="192"/>
      <c r="J344" s="192"/>
      <c r="K344" s="195"/>
      <c r="L344" s="192"/>
      <c r="M344" s="192"/>
      <c r="N344" s="191"/>
      <c r="O344" s="192"/>
      <c r="P344" s="192"/>
      <c r="Q344" s="192"/>
      <c r="R344" s="33"/>
    </row>
    <row r="345" spans="1:18" ht="12.75">
      <c r="A345" s="273"/>
      <c r="B345" s="33" t="s">
        <v>78</v>
      </c>
      <c r="C345" s="33"/>
      <c r="D345" s="33"/>
      <c r="E345" s="33"/>
      <c r="F345" s="33"/>
      <c r="G345" s="33"/>
      <c r="H345" s="171" t="s">
        <v>26</v>
      </c>
      <c r="I345" s="192"/>
      <c r="J345" s="192"/>
      <c r="K345" s="192"/>
      <c r="L345" s="192"/>
      <c r="M345" s="192"/>
      <c r="N345" s="191"/>
      <c r="O345" s="192"/>
      <c r="P345" s="192"/>
      <c r="Q345" s="192"/>
      <c r="R345" s="33"/>
    </row>
    <row r="346" spans="1:18" ht="12.75">
      <c r="A346" s="273"/>
      <c r="B346" s="33" t="s">
        <v>78</v>
      </c>
      <c r="C346" s="33"/>
      <c r="D346" s="33"/>
      <c r="E346" s="33"/>
      <c r="F346" s="33"/>
      <c r="G346" s="33"/>
      <c r="H346" s="171" t="s">
        <v>27</v>
      </c>
      <c r="I346" s="192"/>
      <c r="J346" s="192"/>
      <c r="K346" s="192"/>
      <c r="L346" s="192"/>
      <c r="M346" s="192"/>
      <c r="N346" s="191"/>
      <c r="O346" s="192"/>
      <c r="P346" s="192"/>
      <c r="Q346" s="191"/>
      <c r="R346" s="33"/>
    </row>
    <row r="347" spans="1:18" ht="12.75">
      <c r="A347" s="273"/>
      <c r="B347" s="33" t="s">
        <v>78</v>
      </c>
      <c r="C347" s="33"/>
      <c r="D347" s="33"/>
      <c r="E347" s="33"/>
      <c r="F347" s="33"/>
      <c r="G347" s="33"/>
      <c r="H347" s="171" t="s">
        <v>28</v>
      </c>
      <c r="I347" s="192"/>
      <c r="J347" s="192"/>
      <c r="K347" s="192"/>
      <c r="L347" s="192"/>
      <c r="M347" s="192"/>
      <c r="N347" s="195"/>
      <c r="O347" s="192"/>
      <c r="P347" s="192"/>
      <c r="Q347" s="191"/>
      <c r="R347" s="33"/>
    </row>
    <row r="348" spans="1:18" ht="12.75">
      <c r="A348" s="273"/>
      <c r="B348" s="33" t="s">
        <v>1271</v>
      </c>
      <c r="C348" s="33" t="s">
        <v>75</v>
      </c>
      <c r="D348" s="33" t="s">
        <v>19</v>
      </c>
      <c r="E348" s="33" t="s">
        <v>2423</v>
      </c>
      <c r="F348" s="33" t="s">
        <v>2424</v>
      </c>
      <c r="G348" s="33" t="s">
        <v>2425</v>
      </c>
      <c r="H348" s="171" t="s">
        <v>29</v>
      </c>
      <c r="I348" s="192"/>
      <c r="J348" s="192"/>
      <c r="K348" s="192"/>
      <c r="L348" s="192"/>
      <c r="M348" s="191"/>
      <c r="N348" s="195"/>
      <c r="O348" s="191"/>
      <c r="P348" s="192"/>
      <c r="Q348" s="191"/>
      <c r="R348" s="33"/>
    </row>
    <row r="349" spans="1:18" ht="12.75">
      <c r="A349" s="273"/>
      <c r="B349" s="33" t="s">
        <v>1271</v>
      </c>
      <c r="C349" s="33"/>
      <c r="D349" s="33"/>
      <c r="E349" s="33"/>
      <c r="F349" s="33"/>
      <c r="G349" s="33"/>
      <c r="H349" s="171" t="s">
        <v>30</v>
      </c>
      <c r="I349" s="192"/>
      <c r="J349" s="192"/>
      <c r="K349" s="192"/>
      <c r="L349" s="192"/>
      <c r="M349" s="191"/>
      <c r="N349" s="195"/>
      <c r="O349" s="191"/>
      <c r="P349" s="192"/>
      <c r="Q349" s="191"/>
      <c r="R349" s="33"/>
    </row>
    <row r="350" spans="1:18" ht="12.75">
      <c r="A350" s="273"/>
      <c r="B350" s="33" t="s">
        <v>1271</v>
      </c>
      <c r="C350" s="33"/>
      <c r="D350" s="33"/>
      <c r="E350" s="33"/>
      <c r="F350" s="33"/>
      <c r="G350" s="33"/>
      <c r="H350" s="171" t="s">
        <v>34</v>
      </c>
      <c r="I350" s="192"/>
      <c r="J350" s="192"/>
      <c r="K350" s="192"/>
      <c r="L350" s="192"/>
      <c r="M350" s="191"/>
      <c r="N350" s="195"/>
      <c r="O350" s="191"/>
      <c r="P350" s="192"/>
      <c r="Q350" s="191"/>
      <c r="R350" s="33"/>
    </row>
    <row r="351" spans="1:18" ht="12.75">
      <c r="A351" s="273"/>
      <c r="B351" s="33" t="s">
        <v>1271</v>
      </c>
      <c r="C351" s="33"/>
      <c r="D351" s="33"/>
      <c r="E351" s="33"/>
      <c r="F351" s="33"/>
      <c r="G351" s="33"/>
      <c r="H351" s="171" t="s">
        <v>35</v>
      </c>
      <c r="I351" s="192"/>
      <c r="J351" s="192"/>
      <c r="K351" s="192"/>
      <c r="L351" s="192"/>
      <c r="M351" s="191"/>
      <c r="N351" s="195"/>
      <c r="O351" s="191"/>
      <c r="P351" s="192"/>
      <c r="Q351" s="191"/>
      <c r="R351" s="33"/>
    </row>
    <row r="352" spans="1:18" ht="12.75">
      <c r="A352" s="273"/>
      <c r="B352" s="33" t="s">
        <v>2096</v>
      </c>
      <c r="C352" s="33"/>
      <c r="D352" s="33"/>
      <c r="E352" s="33"/>
      <c r="F352" s="33"/>
      <c r="G352" s="33"/>
      <c r="H352" s="171" t="s">
        <v>36</v>
      </c>
      <c r="I352" s="192"/>
      <c r="J352" s="192"/>
      <c r="K352" s="192"/>
      <c r="L352" s="192"/>
      <c r="M352" s="191"/>
      <c r="N352" s="195"/>
      <c r="O352" s="192"/>
      <c r="P352" s="191"/>
      <c r="Q352" s="192"/>
      <c r="R352" s="33"/>
    </row>
    <row r="353" spans="1:18" ht="12.75">
      <c r="A353" s="273"/>
      <c r="B353" s="33" t="s">
        <v>2096</v>
      </c>
      <c r="C353" s="33"/>
      <c r="D353" s="33"/>
      <c r="E353" s="33"/>
      <c r="F353" s="33"/>
      <c r="G353" s="33"/>
      <c r="H353" s="171" t="s">
        <v>37</v>
      </c>
      <c r="I353" s="192"/>
      <c r="J353" s="192"/>
      <c r="K353" s="192"/>
      <c r="L353" s="192"/>
      <c r="M353" s="192"/>
      <c r="N353" s="191"/>
      <c r="O353" s="192"/>
      <c r="P353" s="191"/>
      <c r="Q353" s="192"/>
      <c r="R353" s="33"/>
    </row>
    <row r="354" spans="1:18" ht="12.75">
      <c r="A354" s="274"/>
      <c r="B354" s="33" t="s">
        <v>2096</v>
      </c>
      <c r="C354" s="33"/>
      <c r="D354" s="33"/>
      <c r="E354" s="33"/>
      <c r="F354" s="33"/>
      <c r="G354" s="33"/>
      <c r="H354" s="182" t="s">
        <v>38</v>
      </c>
      <c r="I354" s="192"/>
      <c r="J354" s="192"/>
      <c r="K354" s="192"/>
      <c r="L354" s="192"/>
      <c r="M354" s="192"/>
      <c r="N354" s="191"/>
      <c r="O354" s="192"/>
      <c r="P354" s="191"/>
      <c r="Q354" s="192"/>
      <c r="R354" s="33"/>
    </row>
    <row r="355" spans="1:18" ht="12.75">
      <c r="A355" s="272">
        <v>45408</v>
      </c>
      <c r="B355" s="33" t="s">
        <v>78</v>
      </c>
      <c r="C355" s="33"/>
      <c r="D355" s="33"/>
      <c r="E355" s="33"/>
      <c r="F355" s="33"/>
      <c r="G355" s="33"/>
      <c r="H355" s="180" t="s">
        <v>17</v>
      </c>
      <c r="I355" s="192"/>
      <c r="J355" s="192"/>
      <c r="K355" s="191"/>
      <c r="L355" s="191"/>
      <c r="M355" s="192"/>
      <c r="N355" s="191"/>
      <c r="O355" s="192"/>
      <c r="P355" s="192"/>
      <c r="Q355" s="192"/>
      <c r="R355" s="33"/>
    </row>
    <row r="356" spans="1:18" ht="12.75">
      <c r="A356" s="273"/>
      <c r="B356" s="33" t="s">
        <v>78</v>
      </c>
      <c r="C356" s="33"/>
      <c r="D356" s="33"/>
      <c r="E356" s="33"/>
      <c r="F356" s="33"/>
      <c r="G356" s="33"/>
      <c r="H356" s="171" t="s">
        <v>22</v>
      </c>
      <c r="I356" s="192"/>
      <c r="J356" s="192"/>
      <c r="K356" s="191"/>
      <c r="L356" s="191"/>
      <c r="M356" s="192"/>
      <c r="N356" s="191"/>
      <c r="O356" s="192"/>
      <c r="P356" s="192"/>
      <c r="Q356" s="192"/>
      <c r="R356" s="33"/>
    </row>
    <row r="357" spans="1:18" ht="12.75">
      <c r="A357" s="273"/>
      <c r="B357" s="33" t="s">
        <v>78</v>
      </c>
      <c r="C357" s="33"/>
      <c r="D357" s="33"/>
      <c r="E357" s="33"/>
      <c r="F357" s="33"/>
      <c r="G357" s="33"/>
      <c r="H357" s="171" t="s">
        <v>24</v>
      </c>
      <c r="I357" s="192"/>
      <c r="J357" s="192"/>
      <c r="K357" s="191"/>
      <c r="L357" s="191"/>
      <c r="M357" s="192"/>
      <c r="N357" s="191"/>
      <c r="O357" s="192"/>
      <c r="P357" s="192"/>
      <c r="Q357" s="192"/>
      <c r="R357" s="33"/>
    </row>
    <row r="358" spans="1:18" ht="12.75">
      <c r="A358" s="273"/>
      <c r="B358" s="33" t="s">
        <v>78</v>
      </c>
      <c r="C358" s="33" t="s">
        <v>154</v>
      </c>
      <c r="D358" s="33" t="s">
        <v>19</v>
      </c>
      <c r="E358" s="33" t="s">
        <v>2426</v>
      </c>
      <c r="F358" s="33" t="s">
        <v>2427</v>
      </c>
      <c r="G358" s="33" t="s">
        <v>2428</v>
      </c>
      <c r="H358" s="171" t="s">
        <v>25</v>
      </c>
      <c r="I358" s="192"/>
      <c r="J358" s="192"/>
      <c r="K358" s="191"/>
      <c r="L358" s="191"/>
      <c r="M358" s="192"/>
      <c r="N358" s="191"/>
      <c r="O358" s="192"/>
      <c r="P358" s="192"/>
      <c r="Q358" s="192"/>
      <c r="R358" s="33"/>
    </row>
    <row r="359" spans="1:18" ht="12.75">
      <c r="A359" s="273"/>
      <c r="B359" s="33" t="s">
        <v>78</v>
      </c>
      <c r="C359" s="33"/>
      <c r="D359" s="33"/>
      <c r="E359" s="33"/>
      <c r="F359" s="33"/>
      <c r="G359" s="33"/>
      <c r="H359" s="171" t="s">
        <v>26</v>
      </c>
      <c r="I359" s="192"/>
      <c r="J359" s="192"/>
      <c r="K359" s="195"/>
      <c r="L359" s="191"/>
      <c r="M359" s="192"/>
      <c r="N359" s="195"/>
      <c r="O359" s="192"/>
      <c r="P359" s="192"/>
      <c r="Q359" s="192"/>
      <c r="R359" s="33"/>
    </row>
    <row r="360" spans="1:18" ht="12.75">
      <c r="A360" s="273"/>
      <c r="B360" s="33" t="s">
        <v>2120</v>
      </c>
      <c r="C360" s="33" t="s">
        <v>154</v>
      </c>
      <c r="D360" s="33" t="s">
        <v>19</v>
      </c>
      <c r="E360" s="33" t="s">
        <v>2429</v>
      </c>
      <c r="F360" s="33" t="s">
        <v>521</v>
      </c>
      <c r="G360" s="254" t="s">
        <v>2430</v>
      </c>
      <c r="H360" s="171" t="s">
        <v>27</v>
      </c>
      <c r="I360" s="192"/>
      <c r="J360" s="192"/>
      <c r="K360" s="192"/>
      <c r="L360" s="192"/>
      <c r="M360" s="192"/>
      <c r="N360" s="195"/>
      <c r="O360" s="192"/>
      <c r="P360" s="192"/>
      <c r="Q360" s="192"/>
      <c r="R360" s="33"/>
    </row>
    <row r="361" spans="1:18" ht="12.75">
      <c r="A361" s="273"/>
      <c r="B361" s="33" t="s">
        <v>2120</v>
      </c>
      <c r="C361" s="33"/>
      <c r="D361" s="33"/>
      <c r="E361" s="33"/>
      <c r="F361" s="33"/>
      <c r="G361" s="33"/>
      <c r="H361" s="171" t="s">
        <v>28</v>
      </c>
      <c r="I361" s="192"/>
      <c r="J361" s="192"/>
      <c r="K361" s="192"/>
      <c r="L361" s="192"/>
      <c r="M361" s="192"/>
      <c r="N361" s="195"/>
      <c r="O361" s="192"/>
      <c r="P361" s="192"/>
      <c r="Q361" s="192"/>
      <c r="R361" s="33"/>
    </row>
    <row r="362" spans="1:18" ht="12.75">
      <c r="A362" s="273"/>
      <c r="B362" s="33" t="s">
        <v>1774</v>
      </c>
      <c r="C362" s="33"/>
      <c r="D362" s="33"/>
      <c r="E362" s="33"/>
      <c r="F362" s="33"/>
      <c r="G362" s="33"/>
      <c r="H362" s="171" t="s">
        <v>29</v>
      </c>
      <c r="I362" s="192"/>
      <c r="J362" s="192"/>
      <c r="K362" s="192"/>
      <c r="L362" s="192"/>
      <c r="M362" s="191"/>
      <c r="N362" s="195"/>
      <c r="O362" s="191"/>
      <c r="P362" s="192"/>
      <c r="Q362" s="191"/>
      <c r="R362" s="33"/>
    </row>
    <row r="363" spans="1:18" ht="12.75">
      <c r="A363" s="273"/>
      <c r="B363" s="33" t="s">
        <v>1774</v>
      </c>
      <c r="C363" s="33"/>
      <c r="D363" s="33"/>
      <c r="E363" s="33"/>
      <c r="F363" s="33"/>
      <c r="G363" s="33"/>
      <c r="H363" s="171" t="s">
        <v>30</v>
      </c>
      <c r="I363" s="192"/>
      <c r="J363" s="192"/>
      <c r="K363" s="192"/>
      <c r="L363" s="192"/>
      <c r="M363" s="191"/>
      <c r="N363" s="195"/>
      <c r="O363" s="191"/>
      <c r="P363" s="192"/>
      <c r="Q363" s="191"/>
      <c r="R363" s="33"/>
    </row>
    <row r="364" spans="1:18" ht="12.75">
      <c r="A364" s="273"/>
      <c r="B364" s="33" t="s">
        <v>1774</v>
      </c>
      <c r="C364" s="33"/>
      <c r="D364" s="33"/>
      <c r="E364" s="33"/>
      <c r="F364" s="33"/>
      <c r="G364" s="33"/>
      <c r="H364" s="171" t="s">
        <v>34</v>
      </c>
      <c r="I364" s="192"/>
      <c r="J364" s="192"/>
      <c r="K364" s="192"/>
      <c r="L364" s="192"/>
      <c r="M364" s="191"/>
      <c r="N364" s="195"/>
      <c r="O364" s="191"/>
      <c r="P364" s="192"/>
      <c r="Q364" s="191"/>
      <c r="R364" s="33"/>
    </row>
    <row r="365" spans="1:18" ht="12.75">
      <c r="A365" s="273"/>
      <c r="B365" s="33" t="s">
        <v>1774</v>
      </c>
      <c r="C365" s="33"/>
      <c r="D365" s="33"/>
      <c r="E365" s="33"/>
      <c r="F365" s="33"/>
      <c r="G365" s="33"/>
      <c r="H365" s="171" t="s">
        <v>35</v>
      </c>
      <c r="I365" s="192"/>
      <c r="J365" s="192"/>
      <c r="K365" s="192"/>
      <c r="L365" s="192"/>
      <c r="M365" s="191"/>
      <c r="N365" s="195"/>
      <c r="O365" s="191"/>
      <c r="P365" s="192"/>
      <c r="Q365" s="191"/>
      <c r="R365" s="33"/>
    </row>
    <row r="366" spans="1:18" ht="12.75">
      <c r="A366" s="273"/>
      <c r="B366" s="33" t="s">
        <v>522</v>
      </c>
      <c r="C366" s="33"/>
      <c r="D366" s="33"/>
      <c r="E366" s="33"/>
      <c r="F366" s="33"/>
      <c r="G366" s="33"/>
      <c r="H366" s="171" t="s">
        <v>36</v>
      </c>
      <c r="I366" s="192"/>
      <c r="J366" s="192"/>
      <c r="K366" s="192"/>
      <c r="L366" s="192"/>
      <c r="M366" s="191"/>
      <c r="N366" s="195"/>
      <c r="O366" s="191"/>
      <c r="P366" s="192"/>
      <c r="Q366" s="191"/>
      <c r="R366" s="33"/>
    </row>
    <row r="367" spans="1:18" ht="12.75">
      <c r="A367" s="273"/>
      <c r="B367" s="33" t="s">
        <v>522</v>
      </c>
      <c r="C367" s="33"/>
      <c r="D367" s="33"/>
      <c r="E367" s="33"/>
      <c r="F367" s="33"/>
      <c r="G367" s="33"/>
      <c r="H367" s="171" t="s">
        <v>37</v>
      </c>
      <c r="I367" s="192"/>
      <c r="J367" s="192"/>
      <c r="K367" s="195"/>
      <c r="L367" s="192"/>
      <c r="M367" s="192"/>
      <c r="N367" s="191"/>
      <c r="O367" s="192"/>
      <c r="P367" s="192"/>
      <c r="Q367" s="191"/>
      <c r="R367" s="33"/>
    </row>
    <row r="368" spans="1:18" ht="12.75">
      <c r="A368" s="274"/>
      <c r="B368" s="33" t="s">
        <v>522</v>
      </c>
      <c r="C368" s="33"/>
      <c r="D368" s="33"/>
      <c r="E368" s="33"/>
      <c r="F368" s="33"/>
      <c r="G368" s="33"/>
      <c r="H368" s="182" t="s">
        <v>38</v>
      </c>
      <c r="I368" s="192"/>
      <c r="J368" s="192"/>
      <c r="K368" s="195"/>
      <c r="L368" s="192"/>
      <c r="M368" s="192"/>
      <c r="N368" s="191"/>
      <c r="O368" s="192"/>
      <c r="P368" s="192"/>
      <c r="Q368" s="191"/>
      <c r="R368" s="33"/>
    </row>
    <row r="369" spans="1:18" ht="12.75">
      <c r="A369" s="272">
        <v>45409</v>
      </c>
      <c r="B369" s="33" t="s">
        <v>2021</v>
      </c>
      <c r="C369" s="33"/>
      <c r="D369" s="33"/>
      <c r="E369" s="33"/>
      <c r="F369" s="33"/>
      <c r="G369" s="33"/>
      <c r="H369" s="180" t="s">
        <v>17</v>
      </c>
      <c r="I369" s="195"/>
      <c r="J369" s="192"/>
      <c r="K369" s="191"/>
      <c r="L369" s="192"/>
      <c r="M369" s="192"/>
      <c r="N369" s="192"/>
      <c r="O369" s="192"/>
      <c r="P369" s="192"/>
      <c r="Q369" s="192"/>
      <c r="R369" s="33"/>
    </row>
    <row r="370" spans="1:18" ht="12.75">
      <c r="A370" s="273"/>
      <c r="B370" s="33" t="s">
        <v>2021</v>
      </c>
      <c r="C370" s="33"/>
      <c r="D370" s="33"/>
      <c r="E370" s="33"/>
      <c r="F370" s="33"/>
      <c r="G370" s="33"/>
      <c r="H370" s="171" t="s">
        <v>22</v>
      </c>
      <c r="I370" s="195"/>
      <c r="J370" s="192"/>
      <c r="K370" s="191"/>
      <c r="L370" s="192"/>
      <c r="M370" s="192"/>
      <c r="N370" s="192"/>
      <c r="O370" s="192"/>
      <c r="P370" s="192"/>
      <c r="Q370" s="192"/>
      <c r="R370" s="33"/>
    </row>
    <row r="371" spans="1:18" ht="14.25">
      <c r="A371" s="273"/>
      <c r="B371" s="33" t="s">
        <v>2021</v>
      </c>
      <c r="C371" s="157" t="s">
        <v>1117</v>
      </c>
      <c r="D371" s="157" t="s">
        <v>19</v>
      </c>
      <c r="E371" s="157" t="s">
        <v>2431</v>
      </c>
      <c r="F371" s="255" t="s">
        <v>2432</v>
      </c>
      <c r="G371" s="157" t="s">
        <v>2433</v>
      </c>
      <c r="H371" s="171" t="s">
        <v>24</v>
      </c>
      <c r="I371" s="195"/>
      <c r="J371" s="192"/>
      <c r="K371" s="191"/>
      <c r="L371" s="192"/>
      <c r="M371" s="192"/>
      <c r="N371" s="192"/>
      <c r="O371" s="192"/>
      <c r="P371" s="192"/>
      <c r="Q371" s="192"/>
      <c r="R371" s="33"/>
    </row>
    <row r="372" spans="1:18" ht="12.75">
      <c r="A372" s="273"/>
      <c r="B372" s="33" t="s">
        <v>2021</v>
      </c>
      <c r="C372" s="33"/>
      <c r="D372" s="33"/>
      <c r="E372" s="33"/>
      <c r="F372" s="33"/>
      <c r="G372" s="33"/>
      <c r="H372" s="171" t="s">
        <v>25</v>
      </c>
      <c r="I372" s="195"/>
      <c r="J372" s="192"/>
      <c r="K372" s="191"/>
      <c r="L372" s="192"/>
      <c r="M372" s="192"/>
      <c r="N372" s="192"/>
      <c r="O372" s="192"/>
      <c r="P372" s="192"/>
      <c r="Q372" s="192"/>
      <c r="R372" s="33"/>
    </row>
    <row r="373" spans="1:18" ht="12.75">
      <c r="A373" s="273"/>
      <c r="B373" s="33" t="s">
        <v>2120</v>
      </c>
      <c r="C373" s="33"/>
      <c r="D373" s="33"/>
      <c r="E373" s="33"/>
      <c r="F373" s="33"/>
      <c r="G373" s="33"/>
      <c r="H373" s="171" t="s">
        <v>26</v>
      </c>
      <c r="I373" s="195"/>
      <c r="J373" s="192"/>
      <c r="K373" s="195"/>
      <c r="L373" s="192"/>
      <c r="M373" s="195"/>
      <c r="N373" s="192"/>
      <c r="O373" s="192"/>
      <c r="P373" s="192"/>
      <c r="Q373" s="192"/>
      <c r="R373" s="33"/>
    </row>
    <row r="374" spans="1:18" ht="12.75">
      <c r="A374" s="273"/>
      <c r="B374" s="33" t="s">
        <v>2120</v>
      </c>
      <c r="C374" s="33"/>
      <c r="D374" s="33"/>
      <c r="E374" s="33"/>
      <c r="F374" s="33"/>
      <c r="G374" s="33"/>
      <c r="H374" s="171" t="s">
        <v>27</v>
      </c>
      <c r="I374" s="195"/>
      <c r="J374" s="192"/>
      <c r="K374" s="192"/>
      <c r="L374" s="192"/>
      <c r="M374" s="195"/>
      <c r="N374" s="192"/>
      <c r="O374" s="192"/>
      <c r="P374" s="192"/>
      <c r="Q374" s="192"/>
      <c r="R374" s="33"/>
    </row>
    <row r="375" spans="1:18" ht="12.75">
      <c r="A375" s="273"/>
      <c r="B375" s="33" t="s">
        <v>2120</v>
      </c>
      <c r="C375" s="33"/>
      <c r="D375" s="33"/>
      <c r="E375" s="33"/>
      <c r="F375" s="33"/>
      <c r="G375" s="33"/>
      <c r="H375" s="171" t="s">
        <v>28</v>
      </c>
      <c r="I375" s="195"/>
      <c r="J375" s="192"/>
      <c r="K375" s="192"/>
      <c r="L375" s="192"/>
      <c r="M375" s="195"/>
      <c r="N375" s="192"/>
      <c r="O375" s="192"/>
      <c r="P375" s="192"/>
      <c r="Q375" s="192"/>
      <c r="R375" s="33"/>
    </row>
    <row r="376" spans="1:18" ht="12.75">
      <c r="A376" s="273"/>
      <c r="B376" s="33" t="s">
        <v>2120</v>
      </c>
      <c r="C376" s="33"/>
      <c r="D376" s="33"/>
      <c r="E376" s="33"/>
      <c r="F376" s="33"/>
      <c r="G376" s="33"/>
      <c r="H376" s="171" t="s">
        <v>29</v>
      </c>
      <c r="I376" s="195"/>
      <c r="J376" s="192"/>
      <c r="K376" s="192"/>
      <c r="L376" s="192"/>
      <c r="M376" s="195"/>
      <c r="N376" s="192"/>
      <c r="O376" s="192"/>
      <c r="P376" s="192"/>
      <c r="Q376" s="192"/>
      <c r="R376" s="33"/>
    </row>
    <row r="377" spans="1:18" ht="12.75">
      <c r="A377" s="273"/>
      <c r="B377" s="33" t="s">
        <v>522</v>
      </c>
      <c r="C377" s="33"/>
      <c r="D377" s="33"/>
      <c r="E377" s="33"/>
      <c r="F377" s="33"/>
      <c r="G377" s="33"/>
      <c r="H377" s="171" t="s">
        <v>30</v>
      </c>
      <c r="I377" s="195"/>
      <c r="J377" s="192"/>
      <c r="K377" s="192"/>
      <c r="L377" s="192"/>
      <c r="M377" s="192"/>
      <c r="N377" s="192"/>
      <c r="O377" s="195"/>
      <c r="P377" s="192"/>
      <c r="Q377" s="191"/>
      <c r="R377" s="33"/>
    </row>
    <row r="378" spans="1:18" ht="12.75">
      <c r="A378" s="273"/>
      <c r="B378" s="33" t="s">
        <v>522</v>
      </c>
      <c r="C378" s="33"/>
      <c r="D378" s="33"/>
      <c r="E378" s="33"/>
      <c r="F378" s="33"/>
      <c r="G378" s="33"/>
      <c r="H378" s="171" t="s">
        <v>34</v>
      </c>
      <c r="I378" s="195"/>
      <c r="J378" s="192"/>
      <c r="K378" s="192"/>
      <c r="L378" s="192"/>
      <c r="M378" s="192"/>
      <c r="N378" s="192"/>
      <c r="O378" s="195"/>
      <c r="P378" s="192"/>
      <c r="Q378" s="191"/>
      <c r="R378" s="33"/>
    </row>
    <row r="379" spans="1:18" ht="12.75">
      <c r="A379" s="273"/>
      <c r="B379" s="33" t="s">
        <v>522</v>
      </c>
      <c r="C379" s="33"/>
      <c r="D379" s="33"/>
      <c r="E379" s="33"/>
      <c r="F379" s="33"/>
      <c r="G379" s="33"/>
      <c r="H379" s="171" t="s">
        <v>35</v>
      </c>
      <c r="I379" s="195"/>
      <c r="J379" s="192"/>
      <c r="K379" s="192"/>
      <c r="L379" s="192"/>
      <c r="M379" s="192"/>
      <c r="N379" s="192"/>
      <c r="O379" s="195"/>
      <c r="P379" s="192"/>
      <c r="Q379" s="191"/>
      <c r="R379" s="33"/>
    </row>
    <row r="380" spans="1:18" ht="12.75">
      <c r="A380" s="273"/>
      <c r="B380" s="33" t="s">
        <v>522</v>
      </c>
      <c r="C380" s="33"/>
      <c r="D380" s="33"/>
      <c r="E380" s="33"/>
      <c r="F380" s="33"/>
      <c r="G380" s="33"/>
      <c r="H380" s="171" t="s">
        <v>36</v>
      </c>
      <c r="I380" s="195"/>
      <c r="J380" s="192"/>
      <c r="K380" s="192"/>
      <c r="L380" s="192"/>
      <c r="M380" s="192"/>
      <c r="N380" s="192"/>
      <c r="O380" s="195"/>
      <c r="P380" s="192"/>
      <c r="Q380" s="192"/>
      <c r="R380" s="33"/>
    </row>
    <row r="381" spans="1:18" ht="12.75">
      <c r="A381" s="273"/>
      <c r="B381" s="33" t="s">
        <v>522</v>
      </c>
      <c r="C381" s="33"/>
      <c r="D381" s="33"/>
      <c r="E381" s="33"/>
      <c r="F381" s="33"/>
      <c r="G381" s="33"/>
      <c r="H381" s="171" t="s">
        <v>37</v>
      </c>
      <c r="I381" s="195"/>
      <c r="J381" s="192"/>
      <c r="K381" s="192"/>
      <c r="L381" s="192"/>
      <c r="M381" s="192"/>
      <c r="N381" s="192"/>
      <c r="O381" s="195"/>
      <c r="P381" s="192"/>
      <c r="Q381" s="192"/>
      <c r="R381" s="33"/>
    </row>
    <row r="382" spans="1:18" ht="12.75">
      <c r="A382" s="274"/>
      <c r="B382" s="33" t="s">
        <v>522</v>
      </c>
      <c r="C382" s="33"/>
      <c r="D382" s="33"/>
      <c r="E382" s="33"/>
      <c r="F382" s="33"/>
      <c r="G382" s="33"/>
      <c r="H382" s="182" t="s">
        <v>38</v>
      </c>
      <c r="I382" s="195"/>
      <c r="J382" s="192"/>
      <c r="K382" s="192"/>
      <c r="L382" s="192"/>
      <c r="M382" s="192"/>
      <c r="N382" s="195"/>
      <c r="O382" s="195"/>
      <c r="P382" s="192"/>
      <c r="Q382" s="192"/>
      <c r="R382" s="33"/>
    </row>
    <row r="383" spans="1:18" ht="12.75">
      <c r="A383" s="272">
        <v>45410</v>
      </c>
      <c r="B383" s="33" t="s">
        <v>2310</v>
      </c>
      <c r="C383" s="33" t="s">
        <v>355</v>
      </c>
      <c r="D383" s="33" t="s">
        <v>19</v>
      </c>
      <c r="E383" s="33" t="s">
        <v>2434</v>
      </c>
      <c r="F383" s="33"/>
      <c r="G383" s="33" t="s">
        <v>2435</v>
      </c>
      <c r="H383" s="180" t="s">
        <v>17</v>
      </c>
      <c r="I383" s="195"/>
      <c r="J383" s="191"/>
      <c r="K383" s="191"/>
      <c r="L383" s="192"/>
      <c r="M383" s="192"/>
      <c r="N383" s="192"/>
      <c r="O383" s="192"/>
      <c r="P383" s="192"/>
      <c r="Q383" s="192"/>
      <c r="R383" s="33"/>
    </row>
    <row r="384" spans="1:18" ht="12.75">
      <c r="A384" s="273"/>
      <c r="B384" s="33" t="s">
        <v>2310</v>
      </c>
      <c r="C384" s="33"/>
      <c r="D384" s="33"/>
      <c r="E384" s="33"/>
      <c r="F384" s="33"/>
      <c r="G384" s="33"/>
      <c r="H384" s="171" t="s">
        <v>22</v>
      </c>
      <c r="I384" s="195"/>
      <c r="J384" s="191"/>
      <c r="K384" s="191"/>
      <c r="L384" s="192"/>
      <c r="M384" s="192"/>
      <c r="N384" s="192"/>
      <c r="O384" s="192"/>
      <c r="P384" s="192"/>
      <c r="Q384" s="192"/>
      <c r="R384" s="33"/>
    </row>
    <row r="385" spans="1:18" ht="12.75">
      <c r="A385" s="273"/>
      <c r="B385" s="33" t="s">
        <v>2310</v>
      </c>
      <c r="C385" s="33"/>
      <c r="D385" s="33"/>
      <c r="E385" s="33"/>
      <c r="F385" s="33"/>
      <c r="G385" s="33"/>
      <c r="H385" s="171" t="s">
        <v>24</v>
      </c>
      <c r="I385" s="195"/>
      <c r="J385" s="191"/>
      <c r="K385" s="191"/>
      <c r="L385" s="192"/>
      <c r="M385" s="192"/>
      <c r="N385" s="192"/>
      <c r="O385" s="192"/>
      <c r="P385" s="192"/>
      <c r="Q385" s="192"/>
      <c r="R385" s="33"/>
    </row>
    <row r="386" spans="1:18" ht="12.75">
      <c r="A386" s="273"/>
      <c r="B386" s="33" t="s">
        <v>2310</v>
      </c>
      <c r="C386" s="33"/>
      <c r="D386" s="33"/>
      <c r="E386" s="33"/>
      <c r="F386" s="33"/>
      <c r="G386" s="33"/>
      <c r="H386" s="171" t="s">
        <v>25</v>
      </c>
      <c r="I386" s="195"/>
      <c r="J386" s="191"/>
      <c r="K386" s="191"/>
      <c r="L386" s="192"/>
      <c r="M386" s="192"/>
      <c r="N386" s="192"/>
      <c r="O386" s="192"/>
      <c r="P386" s="192"/>
      <c r="Q386" s="192"/>
      <c r="R386" s="33"/>
    </row>
    <row r="387" spans="1:18" ht="12.75">
      <c r="A387" s="273"/>
      <c r="B387" s="33" t="s">
        <v>1774</v>
      </c>
      <c r="C387" s="33"/>
      <c r="D387" s="33"/>
      <c r="E387" s="33"/>
      <c r="F387" s="33"/>
      <c r="G387" s="33"/>
      <c r="H387" s="171" t="s">
        <v>26</v>
      </c>
      <c r="I387" s="195"/>
      <c r="J387" s="192"/>
      <c r="K387" s="192"/>
      <c r="L387" s="192"/>
      <c r="M387" s="195"/>
      <c r="N387" s="192"/>
      <c r="O387" s="192"/>
      <c r="P387" s="192"/>
      <c r="Q387" s="191"/>
      <c r="R387" s="33"/>
    </row>
    <row r="388" spans="1:18" ht="12.75">
      <c r="A388" s="273"/>
      <c r="B388" s="33" t="s">
        <v>1774</v>
      </c>
      <c r="C388" s="33" t="s">
        <v>355</v>
      </c>
      <c r="D388" s="33" t="s">
        <v>19</v>
      </c>
      <c r="E388" s="33" t="s">
        <v>2436</v>
      </c>
      <c r="F388" s="160" t="s">
        <v>2437</v>
      </c>
      <c r="G388" s="33" t="s">
        <v>2438</v>
      </c>
      <c r="H388" s="171" t="s">
        <v>27</v>
      </c>
      <c r="I388" s="195"/>
      <c r="J388" s="192"/>
      <c r="K388" s="192"/>
      <c r="L388" s="192"/>
      <c r="M388" s="195"/>
      <c r="N388" s="192"/>
      <c r="O388" s="192"/>
      <c r="P388" s="192"/>
      <c r="Q388" s="191"/>
      <c r="R388" s="33"/>
    </row>
    <row r="389" spans="1:18" ht="12.75">
      <c r="A389" s="273"/>
      <c r="B389" s="33" t="s">
        <v>1774</v>
      </c>
      <c r="C389" s="33"/>
      <c r="D389" s="33"/>
      <c r="E389" s="33"/>
      <c r="F389" s="33"/>
      <c r="G389" s="33"/>
      <c r="H389" s="171" t="s">
        <v>28</v>
      </c>
      <c r="I389" s="195"/>
      <c r="J389" s="192"/>
      <c r="K389" s="192"/>
      <c r="L389" s="192"/>
      <c r="M389" s="195"/>
      <c r="N389" s="192"/>
      <c r="O389" s="192"/>
      <c r="P389" s="192"/>
      <c r="Q389" s="191"/>
      <c r="R389" s="33"/>
    </row>
    <row r="390" spans="1:18" ht="12.75">
      <c r="A390" s="273"/>
      <c r="B390" s="33" t="s">
        <v>1774</v>
      </c>
      <c r="C390" s="33"/>
      <c r="D390" s="33"/>
      <c r="E390" s="33"/>
      <c r="F390" s="33"/>
      <c r="G390" s="33"/>
      <c r="H390" s="171" t="s">
        <v>29</v>
      </c>
      <c r="I390" s="195"/>
      <c r="J390" s="192"/>
      <c r="K390" s="192"/>
      <c r="L390" s="192"/>
      <c r="M390" s="195"/>
      <c r="N390" s="192"/>
      <c r="O390" s="192"/>
      <c r="P390" s="192"/>
      <c r="Q390" s="191"/>
      <c r="R390" s="33"/>
    </row>
    <row r="391" spans="1:18" ht="12.75">
      <c r="A391" s="273"/>
      <c r="B391" s="33"/>
      <c r="C391" s="33"/>
      <c r="D391" s="33"/>
      <c r="E391" s="33"/>
      <c r="F391" s="33"/>
      <c r="G391" s="33"/>
      <c r="H391" s="171" t="s">
        <v>30</v>
      </c>
      <c r="I391" s="195"/>
      <c r="J391" s="192"/>
      <c r="K391" s="192"/>
      <c r="L391" s="192"/>
      <c r="M391" s="192"/>
      <c r="N391" s="192"/>
      <c r="O391" s="195"/>
      <c r="P391" s="192"/>
      <c r="Q391" s="192"/>
      <c r="R391" s="33"/>
    </row>
    <row r="392" spans="1:18" ht="12.75">
      <c r="A392" s="273"/>
      <c r="B392" s="33"/>
      <c r="C392" s="33"/>
      <c r="D392" s="33"/>
      <c r="E392" s="33"/>
      <c r="F392" s="33"/>
      <c r="G392" s="33"/>
      <c r="H392" s="171" t="s">
        <v>34</v>
      </c>
      <c r="I392" s="195"/>
      <c r="J392" s="192"/>
      <c r="K392" s="192"/>
      <c r="L392" s="192"/>
      <c r="M392" s="192"/>
      <c r="N392" s="192"/>
      <c r="O392" s="195"/>
      <c r="P392" s="192"/>
      <c r="Q392" s="192"/>
      <c r="R392" s="33"/>
    </row>
    <row r="393" spans="1:18" ht="12.75">
      <c r="A393" s="273"/>
      <c r="B393" s="33"/>
      <c r="C393" s="33"/>
      <c r="D393" s="33"/>
      <c r="E393" s="33"/>
      <c r="F393" s="33"/>
      <c r="G393" s="33"/>
      <c r="H393" s="171" t="s">
        <v>35</v>
      </c>
      <c r="I393" s="195"/>
      <c r="J393" s="192"/>
      <c r="K393" s="192"/>
      <c r="L393" s="192"/>
      <c r="M393" s="192"/>
      <c r="N393" s="192"/>
      <c r="O393" s="195"/>
      <c r="P393" s="192"/>
      <c r="Q393" s="192"/>
      <c r="R393" s="33"/>
    </row>
    <row r="394" spans="1:18" ht="12.75">
      <c r="A394" s="273"/>
      <c r="B394" s="33"/>
      <c r="C394" s="33"/>
      <c r="D394" s="33"/>
      <c r="E394" s="33"/>
      <c r="F394" s="33"/>
      <c r="G394" s="33"/>
      <c r="H394" s="171" t="s">
        <v>36</v>
      </c>
      <c r="I394" s="195"/>
      <c r="J394" s="192"/>
      <c r="K394" s="192"/>
      <c r="L394" s="192"/>
      <c r="M394" s="192"/>
      <c r="N394" s="192"/>
      <c r="O394" s="192"/>
      <c r="P394" s="192"/>
      <c r="Q394" s="192"/>
      <c r="R394" s="33"/>
    </row>
    <row r="395" spans="1:18" ht="12.75">
      <c r="A395" s="273"/>
      <c r="B395" s="33" t="s">
        <v>78</v>
      </c>
      <c r="C395" s="33"/>
      <c r="D395" s="33"/>
      <c r="E395" s="33"/>
      <c r="F395" s="33"/>
      <c r="G395" s="33"/>
      <c r="H395" s="171" t="s">
        <v>37</v>
      </c>
      <c r="I395" s="195"/>
      <c r="J395" s="192"/>
      <c r="K395" s="192"/>
      <c r="L395" s="192"/>
      <c r="M395" s="192"/>
      <c r="N395" s="192"/>
      <c r="O395" s="192"/>
      <c r="P395" s="192"/>
      <c r="Q395" s="192"/>
      <c r="R395" s="33"/>
    </row>
    <row r="396" spans="1:18" ht="12.75">
      <c r="A396" s="274"/>
      <c r="B396" s="33" t="s">
        <v>78</v>
      </c>
      <c r="C396" s="33"/>
      <c r="D396" s="33"/>
      <c r="E396" s="33"/>
      <c r="F396" s="33"/>
      <c r="G396" s="33"/>
      <c r="H396" s="182" t="s">
        <v>38</v>
      </c>
      <c r="I396" s="195"/>
      <c r="J396" s="192"/>
      <c r="K396" s="192"/>
      <c r="L396" s="192"/>
      <c r="M396" s="192"/>
      <c r="N396" s="195"/>
      <c r="O396" s="192"/>
      <c r="P396" s="192"/>
      <c r="Q396" s="192"/>
      <c r="R396" s="33"/>
    </row>
    <row r="397" spans="1:18" ht="12.75">
      <c r="A397" s="272">
        <v>45411</v>
      </c>
      <c r="B397" s="33" t="s">
        <v>2310</v>
      </c>
      <c r="C397" s="33"/>
      <c r="D397" s="33"/>
      <c r="E397" s="33"/>
      <c r="F397" s="33"/>
      <c r="G397" s="33"/>
      <c r="H397" s="180" t="s">
        <v>17</v>
      </c>
      <c r="I397" s="33"/>
      <c r="J397" s="191"/>
      <c r="K397" s="192"/>
      <c r="L397" s="33"/>
      <c r="M397" s="33"/>
      <c r="N397" s="33"/>
      <c r="O397" s="192"/>
      <c r="P397" s="33"/>
      <c r="Q397" s="192"/>
      <c r="R397" s="33"/>
    </row>
    <row r="398" spans="1:18" ht="12.75">
      <c r="A398" s="273"/>
      <c r="B398" s="33" t="s">
        <v>2310</v>
      </c>
      <c r="C398" s="33"/>
      <c r="D398" s="33"/>
      <c r="E398" s="33"/>
      <c r="F398" s="33"/>
      <c r="G398" s="33"/>
      <c r="H398" s="171" t="s">
        <v>22</v>
      </c>
      <c r="I398" s="33"/>
      <c r="J398" s="191"/>
      <c r="K398" s="192"/>
      <c r="L398" s="33"/>
      <c r="M398" s="33"/>
      <c r="N398" s="33"/>
      <c r="O398" s="192"/>
      <c r="P398" s="33"/>
      <c r="Q398" s="192"/>
      <c r="R398" s="33"/>
    </row>
    <row r="399" spans="1:18" ht="12.75">
      <c r="A399" s="273"/>
      <c r="B399" s="33" t="s">
        <v>1774</v>
      </c>
      <c r="C399" s="33"/>
      <c r="D399" s="33"/>
      <c r="E399" s="33"/>
      <c r="F399" s="33"/>
      <c r="G399" s="33"/>
      <c r="H399" s="171" t="s">
        <v>24</v>
      </c>
      <c r="I399" s="33"/>
      <c r="J399" s="192"/>
      <c r="K399" s="192"/>
      <c r="L399" s="33"/>
      <c r="M399" s="33"/>
      <c r="N399" s="33"/>
      <c r="O399" s="192"/>
      <c r="P399" s="33"/>
      <c r="Q399" s="191"/>
      <c r="R399" s="33"/>
    </row>
    <row r="400" spans="1:18" ht="12.75">
      <c r="A400" s="273"/>
      <c r="B400" s="33" t="s">
        <v>1774</v>
      </c>
      <c r="C400" s="33"/>
      <c r="D400" s="33"/>
      <c r="E400" s="33"/>
      <c r="F400" s="33"/>
      <c r="G400" s="33"/>
      <c r="H400" s="171" t="s">
        <v>25</v>
      </c>
      <c r="I400" s="33"/>
      <c r="J400" s="192"/>
      <c r="K400" s="192"/>
      <c r="L400" s="33"/>
      <c r="M400" s="33"/>
      <c r="N400" s="33"/>
      <c r="O400" s="192"/>
      <c r="P400" s="33"/>
      <c r="Q400" s="191"/>
      <c r="R400" s="33"/>
    </row>
    <row r="401" spans="1:18" ht="12.75">
      <c r="A401" s="273"/>
      <c r="B401" s="33" t="s">
        <v>1774</v>
      </c>
      <c r="C401" s="33"/>
      <c r="D401" s="33"/>
      <c r="E401" s="33"/>
      <c r="F401" s="33"/>
      <c r="G401" s="33"/>
      <c r="H401" s="171" t="s">
        <v>26</v>
      </c>
      <c r="I401" s="33"/>
      <c r="J401" s="192"/>
      <c r="K401" s="192"/>
      <c r="L401" s="33"/>
      <c r="M401" s="33"/>
      <c r="N401" s="33"/>
      <c r="O401" s="192"/>
      <c r="P401" s="33"/>
      <c r="Q401" s="191"/>
      <c r="R401" s="33"/>
    </row>
    <row r="402" spans="1:18" ht="12.75">
      <c r="A402" s="273"/>
      <c r="B402" s="33" t="s">
        <v>1774</v>
      </c>
      <c r="C402" s="33"/>
      <c r="D402" s="33"/>
      <c r="E402" s="33"/>
      <c r="F402" s="33"/>
      <c r="G402" s="33"/>
      <c r="H402" s="171" t="s">
        <v>27</v>
      </c>
      <c r="I402" s="33"/>
      <c r="J402" s="192"/>
      <c r="K402" s="192"/>
      <c r="L402" s="33"/>
      <c r="M402" s="33"/>
      <c r="N402" s="33"/>
      <c r="O402" s="192"/>
      <c r="P402" s="33"/>
      <c r="Q402" s="191"/>
      <c r="R402" s="33"/>
    </row>
    <row r="403" spans="1:18" ht="12.75">
      <c r="A403" s="273"/>
      <c r="B403" s="33"/>
      <c r="C403" s="33"/>
      <c r="D403" s="33"/>
      <c r="E403" s="33"/>
      <c r="F403" s="33"/>
      <c r="G403" s="33"/>
      <c r="H403" s="171" t="s">
        <v>28</v>
      </c>
      <c r="I403" s="33"/>
      <c r="J403" s="192"/>
      <c r="K403" s="192"/>
      <c r="L403" s="33"/>
      <c r="M403" s="33"/>
      <c r="N403" s="33"/>
      <c r="O403" s="192"/>
      <c r="P403" s="33"/>
      <c r="Q403" s="195"/>
      <c r="R403" s="33"/>
    </row>
    <row r="404" spans="1:18" ht="12.75">
      <c r="A404" s="273"/>
      <c r="B404" s="33"/>
      <c r="C404" s="33"/>
      <c r="D404" s="33"/>
      <c r="E404" s="33"/>
      <c r="F404" s="33"/>
      <c r="G404" s="33"/>
      <c r="H404" s="171" t="s">
        <v>29</v>
      </c>
      <c r="I404" s="33"/>
      <c r="J404" s="192"/>
      <c r="K404" s="192"/>
      <c r="L404" s="33"/>
      <c r="M404" s="33"/>
      <c r="N404" s="33"/>
      <c r="O404" s="192"/>
      <c r="P404" s="33"/>
      <c r="Q404" s="195"/>
      <c r="R404" s="33"/>
    </row>
    <row r="405" spans="1:18" ht="12.75">
      <c r="A405" s="273"/>
      <c r="B405" s="33"/>
      <c r="C405" s="33"/>
      <c r="D405" s="33"/>
      <c r="E405" s="33"/>
      <c r="F405" s="33"/>
      <c r="G405" s="33"/>
      <c r="H405" s="171" t="s">
        <v>30</v>
      </c>
      <c r="I405" s="33"/>
      <c r="J405" s="192"/>
      <c r="K405" s="192"/>
      <c r="L405" s="33"/>
      <c r="M405" s="33"/>
      <c r="N405" s="33"/>
      <c r="O405" s="192"/>
      <c r="P405" s="33"/>
      <c r="Q405" s="195"/>
      <c r="R405" s="33"/>
    </row>
    <row r="406" spans="1:18" ht="12.75">
      <c r="A406" s="273"/>
      <c r="B406" s="33"/>
      <c r="C406" s="33"/>
      <c r="D406" s="33"/>
      <c r="E406" s="33"/>
      <c r="F406" s="33"/>
      <c r="G406" s="33"/>
      <c r="H406" s="171" t="s">
        <v>34</v>
      </c>
      <c r="I406" s="33"/>
      <c r="J406" s="192"/>
      <c r="K406" s="192"/>
      <c r="L406" s="33"/>
      <c r="M406" s="33"/>
      <c r="N406" s="33"/>
      <c r="O406" s="192"/>
      <c r="P406" s="33"/>
      <c r="Q406" s="192"/>
      <c r="R406" s="33"/>
    </row>
    <row r="407" spans="1:18" ht="12.75">
      <c r="A407" s="273"/>
      <c r="B407" s="33"/>
      <c r="C407" s="33"/>
      <c r="D407" s="33"/>
      <c r="E407" s="33"/>
      <c r="F407" s="33"/>
      <c r="G407" s="33"/>
      <c r="H407" s="171" t="s">
        <v>35</v>
      </c>
      <c r="I407" s="33"/>
      <c r="J407" s="192"/>
      <c r="K407" s="192"/>
      <c r="L407" s="33"/>
      <c r="M407" s="33"/>
      <c r="N407" s="33"/>
      <c r="O407" s="192"/>
      <c r="P407" s="33"/>
      <c r="Q407" s="192"/>
      <c r="R407" s="33"/>
    </row>
    <row r="408" spans="1:18" ht="12.75">
      <c r="A408" s="273"/>
      <c r="B408" s="33"/>
      <c r="C408" s="33"/>
      <c r="D408" s="33"/>
      <c r="E408" s="33"/>
      <c r="F408" s="33"/>
      <c r="G408" s="33"/>
      <c r="H408" s="171" t="s">
        <v>36</v>
      </c>
      <c r="I408" s="33"/>
      <c r="J408" s="192"/>
      <c r="K408" s="192"/>
      <c r="L408" s="33"/>
      <c r="M408" s="33"/>
      <c r="N408" s="33"/>
      <c r="O408" s="195"/>
      <c r="P408" s="33"/>
      <c r="Q408" s="192"/>
      <c r="R408" s="33"/>
    </row>
    <row r="409" spans="1:18" ht="12.75">
      <c r="A409" s="273"/>
      <c r="B409" s="33"/>
      <c r="C409" s="33"/>
      <c r="D409" s="33"/>
      <c r="E409" s="33"/>
      <c r="F409" s="33"/>
      <c r="G409" s="33"/>
      <c r="H409" s="171" t="s">
        <v>37</v>
      </c>
      <c r="I409" s="33"/>
      <c r="J409" s="192"/>
      <c r="K409" s="192"/>
      <c r="L409" s="33"/>
      <c r="M409" s="33"/>
      <c r="N409" s="33"/>
      <c r="O409" s="195"/>
      <c r="P409" s="33"/>
      <c r="Q409" s="192"/>
      <c r="R409" s="33"/>
    </row>
    <row r="410" spans="1:18" ht="12.75">
      <c r="A410" s="274"/>
      <c r="B410" s="33"/>
      <c r="C410" s="33"/>
      <c r="D410" s="33"/>
      <c r="E410" s="33"/>
      <c r="F410" s="33"/>
      <c r="G410" s="33"/>
      <c r="H410" s="182" t="s">
        <v>38</v>
      </c>
      <c r="I410" s="33"/>
      <c r="J410" s="192"/>
      <c r="K410" s="192"/>
      <c r="L410" s="33"/>
      <c r="M410" s="33"/>
      <c r="N410" s="33"/>
      <c r="O410" s="195"/>
      <c r="P410" s="33"/>
      <c r="Q410" s="192"/>
      <c r="R410" s="33"/>
    </row>
    <row r="411" spans="1:18" ht="12.75">
      <c r="A411" s="272">
        <v>45412</v>
      </c>
      <c r="B411" s="33" t="s">
        <v>2310</v>
      </c>
      <c r="C411" s="33"/>
      <c r="D411" s="33"/>
      <c r="E411" s="33"/>
      <c r="F411" s="33"/>
      <c r="G411" s="33"/>
      <c r="H411" s="180" t="s">
        <v>17</v>
      </c>
      <c r="I411" s="33"/>
      <c r="J411" s="191"/>
      <c r="K411" s="191"/>
      <c r="L411" s="33"/>
      <c r="M411" s="33"/>
      <c r="N411" s="33"/>
      <c r="O411" s="192"/>
      <c r="P411" s="33"/>
      <c r="Q411" s="192"/>
      <c r="R411" s="33"/>
    </row>
    <row r="412" spans="1:18" ht="12.75">
      <c r="A412" s="273"/>
      <c r="B412" s="33" t="s">
        <v>2310</v>
      </c>
      <c r="C412" s="33"/>
      <c r="D412" s="33"/>
      <c r="E412" s="33"/>
      <c r="F412" s="33"/>
      <c r="G412" s="33"/>
      <c r="H412" s="171" t="s">
        <v>22</v>
      </c>
      <c r="I412" s="33"/>
      <c r="J412" s="191"/>
      <c r="K412" s="191"/>
      <c r="L412" s="33"/>
      <c r="M412" s="33"/>
      <c r="N412" s="33"/>
      <c r="O412" s="192"/>
      <c r="P412" s="33"/>
      <c r="Q412" s="192"/>
      <c r="R412" s="33"/>
    </row>
    <row r="413" spans="1:18" ht="12.75">
      <c r="A413" s="273"/>
      <c r="B413" s="33" t="s">
        <v>2310</v>
      </c>
      <c r="C413" s="33"/>
      <c r="D413" s="33"/>
      <c r="E413" s="33"/>
      <c r="F413" s="33"/>
      <c r="G413" s="33"/>
      <c r="H413" s="171" t="s">
        <v>24</v>
      </c>
      <c r="I413" s="33"/>
      <c r="J413" s="191"/>
      <c r="K413" s="191"/>
      <c r="L413" s="33"/>
      <c r="M413" s="33"/>
      <c r="N413" s="33"/>
      <c r="O413" s="192"/>
      <c r="P413" s="33"/>
      <c r="Q413" s="192"/>
      <c r="R413" s="33"/>
    </row>
    <row r="414" spans="1:18" ht="12.75">
      <c r="A414" s="273"/>
      <c r="B414" s="33" t="s">
        <v>2120</v>
      </c>
      <c r="C414" s="33"/>
      <c r="D414" s="33"/>
      <c r="E414" s="33"/>
      <c r="F414" s="33"/>
      <c r="G414" s="33"/>
      <c r="H414" s="171" t="s">
        <v>25</v>
      </c>
      <c r="I414" s="33"/>
      <c r="J414" s="192"/>
      <c r="K414" s="191"/>
      <c r="L414" s="33"/>
      <c r="M414" s="33"/>
      <c r="N414" s="33"/>
      <c r="O414" s="192"/>
      <c r="P414" s="33"/>
      <c r="Q414" s="192"/>
      <c r="R414" s="33"/>
    </row>
    <row r="415" spans="1:18" ht="12.75">
      <c r="A415" s="273"/>
      <c r="B415" s="33" t="s">
        <v>2120</v>
      </c>
      <c r="C415" s="33"/>
      <c r="D415" s="33"/>
      <c r="E415" s="33"/>
      <c r="F415" s="33"/>
      <c r="G415" s="33"/>
      <c r="H415" s="171" t="s">
        <v>26</v>
      </c>
      <c r="I415" s="33"/>
      <c r="J415" s="192"/>
      <c r="K415" s="191"/>
      <c r="L415" s="33"/>
      <c r="M415" s="33"/>
      <c r="N415" s="33"/>
      <c r="O415" s="192"/>
      <c r="P415" s="33"/>
      <c r="Q415" s="192"/>
      <c r="R415" s="33"/>
    </row>
    <row r="416" spans="1:18" ht="12.75">
      <c r="A416" s="273"/>
      <c r="B416" s="33" t="s">
        <v>2120</v>
      </c>
      <c r="C416" s="33"/>
      <c r="D416" s="33"/>
      <c r="E416" s="33"/>
      <c r="F416" s="33"/>
      <c r="G416" s="33"/>
      <c r="H416" s="171" t="s">
        <v>27</v>
      </c>
      <c r="I416" s="33"/>
      <c r="J416" s="192"/>
      <c r="K416" s="192"/>
      <c r="L416" s="33"/>
      <c r="M416" s="33"/>
      <c r="N416" s="33"/>
      <c r="O416" s="192"/>
      <c r="P416" s="33"/>
      <c r="Q416" s="192"/>
      <c r="R416" s="33"/>
    </row>
    <row r="417" spans="1:18" ht="12.75">
      <c r="A417" s="273"/>
      <c r="B417" s="33" t="s">
        <v>1774</v>
      </c>
      <c r="C417" s="33"/>
      <c r="D417" s="33"/>
      <c r="E417" s="33"/>
      <c r="F417" s="33"/>
      <c r="G417" s="33"/>
      <c r="H417" s="171" t="s">
        <v>28</v>
      </c>
      <c r="I417" s="33"/>
      <c r="J417" s="192"/>
      <c r="K417" s="192"/>
      <c r="L417" s="33"/>
      <c r="M417" s="33"/>
      <c r="N417" s="33"/>
      <c r="O417" s="192"/>
      <c r="P417" s="33"/>
      <c r="Q417" s="191"/>
      <c r="R417" s="33"/>
    </row>
    <row r="418" spans="1:18" ht="12.75">
      <c r="A418" s="273"/>
      <c r="B418" s="33" t="s">
        <v>1774</v>
      </c>
      <c r="C418" s="33"/>
      <c r="D418" s="33"/>
      <c r="E418" s="33"/>
      <c r="F418" s="33"/>
      <c r="G418" s="33"/>
      <c r="H418" s="171" t="s">
        <v>29</v>
      </c>
      <c r="I418" s="33"/>
      <c r="J418" s="192"/>
      <c r="K418" s="192"/>
      <c r="L418" s="33"/>
      <c r="M418" s="33"/>
      <c r="N418" s="33"/>
      <c r="O418" s="192"/>
      <c r="P418" s="33"/>
      <c r="Q418" s="191"/>
      <c r="R418" s="33"/>
    </row>
    <row r="419" spans="1:18" ht="12.75">
      <c r="A419" s="273"/>
      <c r="B419" s="33" t="s">
        <v>1774</v>
      </c>
      <c r="C419" s="33"/>
      <c r="D419" s="33"/>
      <c r="E419" s="33"/>
      <c r="F419" s="33"/>
      <c r="G419" s="33"/>
      <c r="H419" s="171" t="s">
        <v>30</v>
      </c>
      <c r="I419" s="33"/>
      <c r="J419" s="192"/>
      <c r="K419" s="192"/>
      <c r="L419" s="33"/>
      <c r="M419" s="33"/>
      <c r="N419" s="33"/>
      <c r="O419" s="192"/>
      <c r="P419" s="33"/>
      <c r="Q419" s="191"/>
      <c r="R419" s="33"/>
    </row>
    <row r="420" spans="1:18" ht="12.75">
      <c r="A420" s="273"/>
      <c r="B420" s="33" t="s">
        <v>1774</v>
      </c>
      <c r="C420" s="33"/>
      <c r="D420" s="33"/>
      <c r="E420" s="33"/>
      <c r="F420" s="33"/>
      <c r="G420" s="33"/>
      <c r="H420" s="171" t="s">
        <v>34</v>
      </c>
      <c r="I420" s="33"/>
      <c r="J420" s="192"/>
      <c r="K420" s="192"/>
      <c r="L420" s="33"/>
      <c r="M420" s="33"/>
      <c r="N420" s="33"/>
      <c r="O420" s="192"/>
      <c r="P420" s="33"/>
      <c r="Q420" s="191"/>
      <c r="R420" s="33"/>
    </row>
    <row r="421" spans="1:18" ht="12.75">
      <c r="A421" s="273"/>
      <c r="B421" s="33"/>
      <c r="C421" s="33"/>
      <c r="D421" s="33"/>
      <c r="E421" s="33"/>
      <c r="F421" s="33"/>
      <c r="G421" s="33"/>
      <c r="H421" s="171" t="s">
        <v>35</v>
      </c>
      <c r="I421" s="33"/>
      <c r="J421" s="192"/>
      <c r="K421" s="192"/>
      <c r="L421" s="33"/>
      <c r="M421" s="33"/>
      <c r="N421" s="33"/>
      <c r="O421" s="195"/>
      <c r="P421" s="33"/>
      <c r="Q421" s="195"/>
      <c r="R421" s="33"/>
    </row>
    <row r="422" spans="1:18" ht="12.75">
      <c r="A422" s="273"/>
      <c r="B422" s="33"/>
      <c r="C422" s="33"/>
      <c r="D422" s="33"/>
      <c r="E422" s="33"/>
      <c r="F422" s="33"/>
      <c r="G422" s="33"/>
      <c r="H422" s="171" t="s">
        <v>36</v>
      </c>
      <c r="I422" s="33"/>
      <c r="J422" s="192"/>
      <c r="K422" s="192"/>
      <c r="L422" s="33"/>
      <c r="M422" s="33"/>
      <c r="N422" s="33"/>
      <c r="O422" s="195"/>
      <c r="P422" s="33"/>
      <c r="Q422" s="195"/>
      <c r="R422" s="33"/>
    </row>
    <row r="423" spans="1:18" ht="12.75">
      <c r="A423" s="273"/>
      <c r="B423" s="33"/>
      <c r="C423" s="33"/>
      <c r="D423" s="33"/>
      <c r="E423" s="33"/>
      <c r="F423" s="33"/>
      <c r="G423" s="33"/>
      <c r="H423" s="171" t="s">
        <v>37</v>
      </c>
      <c r="I423" s="33"/>
      <c r="J423" s="192"/>
      <c r="K423" s="192"/>
      <c r="L423" s="33"/>
      <c r="M423" s="33"/>
      <c r="N423" s="33"/>
      <c r="O423" s="195"/>
      <c r="P423" s="33"/>
      <c r="Q423" s="195"/>
      <c r="R423" s="33"/>
    </row>
    <row r="424" spans="1:18" ht="12.75">
      <c r="A424" s="290"/>
      <c r="B424" s="33"/>
      <c r="C424" s="33"/>
      <c r="D424" s="33"/>
      <c r="E424" s="33"/>
      <c r="F424" s="33"/>
      <c r="G424" s="33"/>
      <c r="H424" s="182" t="s">
        <v>38</v>
      </c>
      <c r="I424" s="33"/>
      <c r="J424" s="192"/>
      <c r="K424" s="192"/>
      <c r="L424" s="33"/>
      <c r="M424" s="33"/>
      <c r="N424" s="33"/>
      <c r="O424" s="195"/>
      <c r="P424" s="33"/>
      <c r="Q424" s="195"/>
      <c r="R424" s="33"/>
    </row>
    <row r="425" spans="1:18" ht="12.75">
      <c r="A425" s="272"/>
      <c r="B425" s="33"/>
      <c r="C425" s="33"/>
      <c r="D425" s="33"/>
      <c r="E425" s="33"/>
      <c r="F425" s="33"/>
      <c r="G425" s="33"/>
      <c r="H425" s="180"/>
      <c r="I425" s="33"/>
      <c r="J425" s="33"/>
      <c r="K425" s="33"/>
      <c r="L425" s="33"/>
      <c r="M425" s="33"/>
      <c r="N425" s="33"/>
      <c r="O425" s="33"/>
      <c r="P425" s="33"/>
      <c r="Q425" s="33"/>
      <c r="R425" s="33"/>
    </row>
    <row r="426" spans="1:18" ht="12.75">
      <c r="A426" s="273"/>
      <c r="B426" s="33"/>
      <c r="C426" s="33"/>
      <c r="D426" s="33"/>
      <c r="E426" s="33"/>
      <c r="F426" s="33"/>
      <c r="G426" s="33"/>
      <c r="H426" s="171"/>
      <c r="I426" s="33"/>
      <c r="J426" s="33"/>
      <c r="K426" s="33"/>
      <c r="L426" s="33"/>
      <c r="M426" s="33"/>
      <c r="N426" s="33"/>
      <c r="O426" s="33"/>
      <c r="P426" s="33"/>
      <c r="Q426" s="33"/>
      <c r="R426" s="33"/>
    </row>
    <row r="427" spans="1:18" ht="12.75">
      <c r="A427" s="273"/>
      <c r="B427" s="33"/>
      <c r="C427" s="33"/>
      <c r="D427" s="33"/>
      <c r="E427" s="33"/>
      <c r="F427" s="33"/>
      <c r="G427" s="33"/>
      <c r="H427" s="171"/>
      <c r="I427" s="33"/>
      <c r="J427" s="33"/>
      <c r="K427" s="33"/>
      <c r="L427" s="33"/>
      <c r="M427" s="33"/>
      <c r="N427" s="33"/>
      <c r="O427" s="33"/>
      <c r="P427" s="33"/>
      <c r="Q427" s="33"/>
      <c r="R427" s="33"/>
    </row>
    <row r="428" spans="1:18" ht="12.75">
      <c r="A428" s="273"/>
      <c r="B428" s="33"/>
      <c r="C428" s="33"/>
      <c r="D428" s="33"/>
      <c r="E428" s="33"/>
      <c r="F428" s="33"/>
      <c r="G428" s="33"/>
      <c r="H428" s="171"/>
      <c r="I428" s="33"/>
      <c r="J428" s="33"/>
      <c r="K428" s="33"/>
      <c r="L428" s="33"/>
      <c r="M428" s="33"/>
      <c r="N428" s="33"/>
      <c r="O428" s="33"/>
      <c r="P428" s="33"/>
      <c r="Q428" s="33"/>
      <c r="R428" s="33"/>
    </row>
    <row r="429" spans="1:18" ht="12.75">
      <c r="A429" s="273"/>
      <c r="B429" s="33"/>
      <c r="C429" s="33"/>
      <c r="D429" s="33"/>
      <c r="E429" s="33"/>
      <c r="F429" s="33"/>
      <c r="G429" s="33"/>
      <c r="H429" s="171"/>
      <c r="I429" s="33"/>
      <c r="J429" s="33"/>
      <c r="K429" s="33"/>
      <c r="L429" s="33"/>
      <c r="M429" s="33"/>
      <c r="N429" s="33"/>
      <c r="O429" s="33"/>
      <c r="P429" s="33"/>
      <c r="Q429" s="33"/>
      <c r="R429" s="33"/>
    </row>
    <row r="430" spans="1:18" ht="12.75">
      <c r="A430" s="273"/>
      <c r="B430" s="33"/>
      <c r="C430" s="33"/>
      <c r="D430" s="33"/>
      <c r="E430" s="33"/>
      <c r="F430" s="33"/>
      <c r="G430" s="33"/>
      <c r="H430" s="171"/>
      <c r="I430" s="33"/>
      <c r="J430" s="33"/>
      <c r="K430" s="33"/>
      <c r="L430" s="33"/>
      <c r="M430" s="33"/>
      <c r="N430" s="33"/>
      <c r="O430" s="33"/>
      <c r="P430" s="33"/>
      <c r="Q430" s="33"/>
      <c r="R430" s="33"/>
    </row>
    <row r="431" spans="1:18" ht="12.75">
      <c r="A431" s="273"/>
      <c r="B431" s="33"/>
      <c r="C431" s="33"/>
      <c r="D431" s="33"/>
      <c r="E431" s="33"/>
      <c r="F431" s="33"/>
      <c r="G431" s="33"/>
      <c r="H431" s="171"/>
      <c r="I431" s="33"/>
      <c r="J431" s="33"/>
      <c r="K431" s="33"/>
      <c r="L431" s="33"/>
      <c r="M431" s="33"/>
      <c r="N431" s="33"/>
      <c r="O431" s="33"/>
      <c r="P431" s="33"/>
      <c r="Q431" s="33"/>
      <c r="R431" s="33"/>
    </row>
    <row r="432" spans="1:18" ht="12.75">
      <c r="A432" s="273"/>
      <c r="B432" s="33"/>
      <c r="C432" s="33"/>
      <c r="D432" s="33"/>
      <c r="E432" s="33"/>
      <c r="F432" s="33"/>
      <c r="G432" s="33"/>
      <c r="H432" s="171"/>
      <c r="I432" s="33"/>
      <c r="J432" s="33"/>
      <c r="K432" s="33"/>
      <c r="L432" s="33"/>
      <c r="M432" s="33"/>
      <c r="N432" s="33"/>
      <c r="O432" s="33"/>
      <c r="P432" s="33"/>
      <c r="Q432" s="33"/>
      <c r="R432" s="33"/>
    </row>
    <row r="433" spans="1:18" ht="12.75">
      <c r="A433" s="273"/>
      <c r="B433" s="33"/>
      <c r="C433" s="33"/>
      <c r="D433" s="33"/>
      <c r="E433" s="33"/>
      <c r="F433" s="33"/>
      <c r="G433" s="33"/>
      <c r="H433" s="171"/>
      <c r="I433" s="33"/>
      <c r="J433" s="33"/>
      <c r="K433" s="33"/>
      <c r="L433" s="33"/>
      <c r="M433" s="33"/>
      <c r="N433" s="33"/>
      <c r="O433" s="33"/>
      <c r="P433" s="33"/>
      <c r="Q433" s="33"/>
      <c r="R433" s="33"/>
    </row>
    <row r="434" spans="1:18" ht="12.75">
      <c r="A434" s="273"/>
      <c r="B434" s="33"/>
      <c r="C434" s="33"/>
      <c r="D434" s="33"/>
      <c r="E434" s="33"/>
      <c r="F434" s="33"/>
      <c r="G434" s="33"/>
      <c r="H434" s="171"/>
      <c r="I434" s="33"/>
      <c r="J434" s="33"/>
      <c r="K434" s="33"/>
      <c r="L434" s="33"/>
      <c r="M434" s="33"/>
      <c r="N434" s="33"/>
      <c r="O434" s="33"/>
      <c r="P434" s="33"/>
      <c r="Q434" s="33"/>
      <c r="R434" s="33"/>
    </row>
    <row r="435" spans="1:18" ht="12.75">
      <c r="A435" s="273"/>
      <c r="B435" s="33"/>
      <c r="C435" s="33"/>
      <c r="D435" s="33"/>
      <c r="E435" s="33"/>
      <c r="F435" s="33"/>
      <c r="G435" s="33"/>
      <c r="H435" s="171"/>
      <c r="I435" s="33"/>
      <c r="J435" s="33"/>
      <c r="K435" s="33"/>
      <c r="L435" s="33"/>
      <c r="M435" s="33"/>
      <c r="N435" s="33"/>
      <c r="O435" s="33"/>
      <c r="P435" s="33"/>
      <c r="Q435" s="33"/>
      <c r="R435" s="33"/>
    </row>
    <row r="436" spans="1:18" ht="12.75">
      <c r="A436" s="273"/>
      <c r="B436" s="33"/>
      <c r="C436" s="33"/>
      <c r="D436" s="33"/>
      <c r="E436" s="33"/>
      <c r="F436" s="33"/>
      <c r="G436" s="33"/>
      <c r="H436" s="171"/>
      <c r="I436" s="33"/>
      <c r="J436" s="33"/>
      <c r="K436" s="33"/>
      <c r="L436" s="33"/>
      <c r="M436" s="33"/>
      <c r="N436" s="33"/>
      <c r="O436" s="33"/>
      <c r="P436" s="33"/>
      <c r="Q436" s="33"/>
      <c r="R436" s="33"/>
    </row>
    <row r="437" spans="1:18" ht="12.75">
      <c r="A437" s="273"/>
      <c r="B437" s="33"/>
      <c r="C437" s="33"/>
      <c r="D437" s="33"/>
      <c r="E437" s="33"/>
      <c r="F437" s="33"/>
      <c r="G437" s="33"/>
      <c r="H437" s="171"/>
      <c r="I437" s="33"/>
      <c r="J437" s="33"/>
      <c r="K437" s="33"/>
      <c r="L437" s="33"/>
      <c r="M437" s="33"/>
      <c r="N437" s="33"/>
      <c r="O437" s="33"/>
      <c r="P437" s="33"/>
      <c r="Q437" s="33"/>
      <c r="R437" s="33"/>
    </row>
    <row r="438" spans="1:18" ht="12.75">
      <c r="A438" s="290"/>
      <c r="B438" s="33"/>
      <c r="C438" s="33"/>
      <c r="D438" s="33"/>
      <c r="E438" s="33"/>
      <c r="F438" s="33"/>
      <c r="G438" s="33"/>
      <c r="H438" s="182"/>
      <c r="I438" s="33"/>
      <c r="J438" s="33"/>
      <c r="K438" s="33"/>
      <c r="L438" s="33"/>
      <c r="M438" s="33"/>
      <c r="N438" s="33"/>
      <c r="O438" s="33"/>
      <c r="P438" s="33"/>
      <c r="Q438" s="33"/>
      <c r="R438" s="33"/>
    </row>
    <row r="439" spans="1:18" ht="12.75">
      <c r="A439" s="272"/>
      <c r="B439" s="33"/>
      <c r="C439" s="33"/>
      <c r="D439" s="33"/>
      <c r="E439" s="33"/>
      <c r="F439" s="33"/>
      <c r="G439" s="33"/>
      <c r="H439" s="180"/>
      <c r="I439" s="33"/>
      <c r="J439" s="33"/>
      <c r="K439" s="33"/>
      <c r="L439" s="33"/>
      <c r="M439" s="33"/>
      <c r="N439" s="33"/>
      <c r="O439" s="33"/>
      <c r="P439" s="33"/>
      <c r="Q439" s="33"/>
      <c r="R439" s="33"/>
    </row>
    <row r="440" spans="1:18" ht="12.75">
      <c r="A440" s="273"/>
      <c r="B440" s="33"/>
      <c r="C440" s="33"/>
      <c r="D440" s="33"/>
      <c r="E440" s="33"/>
      <c r="F440" s="33"/>
      <c r="G440" s="33"/>
      <c r="H440" s="171"/>
      <c r="I440" s="33"/>
      <c r="J440" s="33"/>
      <c r="K440" s="33"/>
      <c r="L440" s="33"/>
      <c r="M440" s="33"/>
      <c r="N440" s="33"/>
      <c r="O440" s="33"/>
      <c r="P440" s="33"/>
      <c r="Q440" s="33"/>
      <c r="R440" s="33"/>
    </row>
    <row r="441" spans="1:18" ht="12.75">
      <c r="A441" s="273"/>
      <c r="B441" s="33"/>
      <c r="C441" s="33"/>
      <c r="D441" s="33"/>
      <c r="E441" s="33"/>
      <c r="F441" s="33"/>
      <c r="G441" s="33"/>
      <c r="H441" s="171"/>
      <c r="I441" s="33"/>
      <c r="J441" s="33"/>
      <c r="K441" s="33"/>
      <c r="L441" s="33"/>
      <c r="M441" s="33"/>
      <c r="N441" s="33"/>
      <c r="O441" s="33"/>
      <c r="P441" s="33"/>
      <c r="Q441" s="33"/>
      <c r="R441" s="33"/>
    </row>
    <row r="442" spans="1:18" ht="12.75">
      <c r="A442" s="273"/>
      <c r="B442" s="33"/>
      <c r="C442" s="33"/>
      <c r="D442" s="33"/>
      <c r="E442" s="33"/>
      <c r="F442" s="33"/>
      <c r="G442" s="33"/>
      <c r="H442" s="171"/>
      <c r="I442" s="33"/>
      <c r="J442" s="33"/>
      <c r="K442" s="33"/>
      <c r="L442" s="33"/>
      <c r="M442" s="33"/>
      <c r="N442" s="33"/>
      <c r="O442" s="33"/>
      <c r="P442" s="33"/>
      <c r="Q442" s="33"/>
      <c r="R442" s="33"/>
    </row>
    <row r="443" spans="1:18" ht="12.75">
      <c r="A443" s="273"/>
      <c r="B443" s="33"/>
      <c r="C443" s="33"/>
      <c r="D443" s="33"/>
      <c r="E443" s="33"/>
      <c r="F443" s="33"/>
      <c r="G443" s="33"/>
      <c r="H443" s="171"/>
      <c r="I443" s="33"/>
      <c r="J443" s="33"/>
      <c r="K443" s="33"/>
      <c r="L443" s="33"/>
      <c r="M443" s="33"/>
      <c r="N443" s="33"/>
      <c r="O443" s="33"/>
      <c r="P443" s="33"/>
      <c r="Q443" s="33"/>
      <c r="R443" s="33"/>
    </row>
    <row r="444" spans="1:18" ht="12.75">
      <c r="A444" s="273"/>
      <c r="B444" s="33"/>
      <c r="C444" s="33"/>
      <c r="D444" s="33"/>
      <c r="E444" s="33"/>
      <c r="F444" s="33"/>
      <c r="G444" s="33"/>
      <c r="H444" s="171"/>
      <c r="I444" s="33"/>
      <c r="J444" s="33"/>
      <c r="K444" s="33"/>
      <c r="L444" s="33"/>
      <c r="M444" s="33"/>
      <c r="N444" s="33"/>
      <c r="O444" s="33"/>
      <c r="P444" s="33"/>
      <c r="Q444" s="33"/>
      <c r="R444" s="33"/>
    </row>
    <row r="445" spans="1:18" ht="12.75">
      <c r="A445" s="273"/>
      <c r="B445" s="33"/>
      <c r="C445" s="33"/>
      <c r="D445" s="33"/>
      <c r="E445" s="33"/>
      <c r="F445" s="33"/>
      <c r="G445" s="33"/>
      <c r="H445" s="171"/>
      <c r="I445" s="33"/>
      <c r="J445" s="33"/>
      <c r="K445" s="33"/>
      <c r="L445" s="33"/>
      <c r="M445" s="33"/>
      <c r="N445" s="33"/>
      <c r="O445" s="33"/>
      <c r="P445" s="33"/>
      <c r="Q445" s="33"/>
      <c r="R445" s="33"/>
    </row>
    <row r="446" spans="1:18" ht="12.75">
      <c r="A446" s="273"/>
      <c r="B446" s="33"/>
      <c r="C446" s="33"/>
      <c r="D446" s="33"/>
      <c r="E446" s="33"/>
      <c r="F446" s="33"/>
      <c r="G446" s="33"/>
      <c r="H446" s="171"/>
      <c r="I446" s="33"/>
      <c r="J446" s="33"/>
      <c r="K446" s="33"/>
      <c r="L446" s="33"/>
      <c r="M446" s="33"/>
      <c r="N446" s="33"/>
      <c r="O446" s="33"/>
      <c r="P446" s="33"/>
      <c r="Q446" s="33"/>
      <c r="R446" s="33"/>
    </row>
    <row r="447" spans="1:18" ht="12.75">
      <c r="A447" s="273"/>
      <c r="B447" s="33"/>
      <c r="C447" s="33"/>
      <c r="D447" s="33"/>
      <c r="E447" s="33"/>
      <c r="F447" s="33"/>
      <c r="G447" s="33"/>
      <c r="H447" s="171"/>
      <c r="I447" s="33"/>
      <c r="J447" s="33"/>
      <c r="K447" s="33"/>
      <c r="L447" s="33"/>
      <c r="M447" s="33"/>
      <c r="N447" s="33"/>
      <c r="O447" s="33"/>
      <c r="P447" s="33"/>
      <c r="Q447" s="33"/>
      <c r="R447" s="33"/>
    </row>
    <row r="448" spans="1:18" ht="12.75">
      <c r="A448" s="273"/>
      <c r="B448" s="33"/>
      <c r="C448" s="33"/>
      <c r="D448" s="33"/>
      <c r="E448" s="33"/>
      <c r="F448" s="33"/>
      <c r="G448" s="33"/>
      <c r="H448" s="171"/>
      <c r="I448" s="33"/>
      <c r="J448" s="33"/>
      <c r="K448" s="33"/>
      <c r="L448" s="33"/>
      <c r="M448" s="33"/>
      <c r="N448" s="33"/>
      <c r="O448" s="33"/>
      <c r="P448" s="33"/>
      <c r="Q448" s="33"/>
      <c r="R448" s="33"/>
    </row>
    <row r="449" spans="1:18" ht="12.75">
      <c r="A449" s="273"/>
      <c r="B449" s="33"/>
      <c r="C449" s="33"/>
      <c r="D449" s="33"/>
      <c r="E449" s="33"/>
      <c r="F449" s="33"/>
      <c r="G449" s="33"/>
      <c r="H449" s="171"/>
      <c r="I449" s="33"/>
      <c r="J449" s="33"/>
      <c r="K449" s="33"/>
      <c r="L449" s="33"/>
      <c r="M449" s="33"/>
      <c r="N449" s="33"/>
      <c r="O449" s="33"/>
      <c r="P449" s="33"/>
      <c r="Q449" s="33"/>
      <c r="R449" s="33"/>
    </row>
    <row r="450" spans="1:18" ht="12.75">
      <c r="A450" s="273"/>
      <c r="B450" s="33"/>
      <c r="C450" s="33"/>
      <c r="D450" s="33"/>
      <c r="E450" s="33"/>
      <c r="F450" s="33"/>
      <c r="G450" s="33"/>
      <c r="H450" s="171"/>
      <c r="I450" s="33"/>
      <c r="J450" s="33"/>
      <c r="K450" s="33"/>
      <c r="L450" s="33"/>
      <c r="M450" s="33"/>
      <c r="N450" s="33"/>
      <c r="O450" s="33"/>
      <c r="P450" s="33"/>
      <c r="Q450" s="33"/>
      <c r="R450" s="33"/>
    </row>
    <row r="451" spans="1:18" ht="12.75">
      <c r="A451" s="273"/>
      <c r="B451" s="33"/>
      <c r="C451" s="33"/>
      <c r="D451" s="33"/>
      <c r="E451" s="33"/>
      <c r="F451" s="33"/>
      <c r="G451" s="33"/>
      <c r="H451" s="171"/>
      <c r="I451" s="33"/>
      <c r="J451" s="33"/>
      <c r="K451" s="33"/>
      <c r="L451" s="33"/>
      <c r="M451" s="33"/>
      <c r="N451" s="33"/>
      <c r="O451" s="33"/>
      <c r="P451" s="33"/>
      <c r="Q451" s="33"/>
      <c r="R451" s="33"/>
    </row>
    <row r="452" spans="1:18" ht="12.75">
      <c r="A452" s="290"/>
      <c r="B452" s="33"/>
      <c r="C452" s="33"/>
      <c r="D452" s="33"/>
      <c r="E452" s="33"/>
      <c r="F452" s="33"/>
      <c r="G452" s="33"/>
      <c r="H452" s="182"/>
      <c r="I452" s="33"/>
      <c r="J452" s="33"/>
      <c r="K452" s="33"/>
      <c r="L452" s="33"/>
      <c r="M452" s="33"/>
      <c r="N452" s="33"/>
      <c r="O452" s="33"/>
      <c r="P452" s="33"/>
      <c r="Q452" s="33"/>
      <c r="R452" s="33"/>
    </row>
    <row r="453" spans="1:18" ht="12.75">
      <c r="B453" s="33"/>
      <c r="C453" s="33"/>
      <c r="D453" s="33"/>
      <c r="E453" s="33"/>
      <c r="F453" s="33"/>
      <c r="G453" s="33"/>
      <c r="H453" s="33"/>
      <c r="I453" s="33"/>
      <c r="J453" s="33"/>
      <c r="K453" s="33"/>
      <c r="L453" s="33"/>
      <c r="M453" s="33"/>
      <c r="N453" s="33"/>
      <c r="O453" s="33"/>
      <c r="P453" s="33"/>
      <c r="Q453" s="33"/>
      <c r="R453" s="33"/>
    </row>
    <row r="454" spans="1:18" ht="12.75">
      <c r="B454" s="33"/>
      <c r="C454" s="33"/>
      <c r="D454" s="33"/>
      <c r="E454" s="33"/>
      <c r="F454" s="33"/>
      <c r="G454" s="33"/>
      <c r="H454" s="33"/>
      <c r="I454" s="33"/>
      <c r="J454" s="33"/>
      <c r="K454" s="33"/>
      <c r="L454" s="33"/>
      <c r="M454" s="33"/>
      <c r="N454" s="33"/>
      <c r="O454" s="33"/>
      <c r="P454" s="33"/>
      <c r="Q454" s="33"/>
      <c r="R454" s="33"/>
    </row>
    <row r="455" spans="1:18" ht="12.75">
      <c r="B455" s="33"/>
      <c r="C455" s="33"/>
      <c r="D455" s="33"/>
      <c r="E455" s="33"/>
      <c r="F455" s="33"/>
      <c r="G455" s="33"/>
      <c r="H455" s="33"/>
      <c r="I455" s="33"/>
      <c r="J455" s="33"/>
      <c r="K455" s="33"/>
      <c r="L455" s="33"/>
      <c r="M455" s="33"/>
      <c r="N455" s="33"/>
      <c r="O455" s="33"/>
      <c r="P455" s="33"/>
      <c r="Q455" s="33"/>
      <c r="R455" s="33"/>
    </row>
    <row r="456" spans="1:18" ht="12.75">
      <c r="B456" s="33"/>
      <c r="C456" s="33"/>
      <c r="D456" s="33"/>
      <c r="E456" s="33"/>
      <c r="F456" s="33"/>
      <c r="G456" s="33"/>
      <c r="H456" s="33"/>
      <c r="I456" s="33"/>
      <c r="J456" s="33"/>
      <c r="K456" s="33"/>
      <c r="L456" s="33"/>
      <c r="M456" s="33"/>
      <c r="N456" s="33"/>
      <c r="O456" s="33"/>
      <c r="P456" s="33"/>
      <c r="Q456" s="33"/>
      <c r="R456" s="33"/>
    </row>
    <row r="457" spans="1:18" ht="12.75">
      <c r="B457" s="33"/>
      <c r="C457" s="33"/>
      <c r="D457" s="33"/>
      <c r="E457" s="33"/>
      <c r="F457" s="33"/>
      <c r="G457" s="33"/>
      <c r="H457" s="33"/>
      <c r="I457" s="33"/>
      <c r="J457" s="33"/>
      <c r="K457" s="33"/>
      <c r="L457" s="33"/>
      <c r="M457" s="33"/>
      <c r="N457" s="33"/>
      <c r="O457" s="33"/>
      <c r="P457" s="33"/>
      <c r="Q457" s="33"/>
      <c r="R457" s="33"/>
    </row>
    <row r="458" spans="1:18" ht="12.75">
      <c r="B458" s="33"/>
      <c r="C458" s="33"/>
      <c r="D458" s="33"/>
      <c r="E458" s="33"/>
      <c r="F458" s="33"/>
      <c r="G458" s="33"/>
      <c r="H458" s="33"/>
      <c r="I458" s="33"/>
      <c r="J458" s="33"/>
      <c r="K458" s="33"/>
      <c r="L458" s="33"/>
      <c r="M458" s="33"/>
      <c r="N458" s="33"/>
      <c r="O458" s="33"/>
      <c r="P458" s="33"/>
      <c r="Q458" s="33"/>
      <c r="R458" s="33"/>
    </row>
    <row r="459" spans="1:18" ht="12.75">
      <c r="B459" s="33"/>
      <c r="C459" s="33"/>
      <c r="D459" s="33"/>
      <c r="E459" s="33"/>
      <c r="F459" s="33"/>
      <c r="G459" s="33"/>
      <c r="H459" s="33"/>
      <c r="I459" s="33"/>
      <c r="J459" s="33"/>
      <c r="K459" s="33"/>
      <c r="L459" s="33"/>
      <c r="M459" s="33"/>
      <c r="N459" s="33"/>
      <c r="O459" s="33"/>
      <c r="P459" s="33"/>
      <c r="Q459" s="33"/>
      <c r="R459" s="33"/>
    </row>
    <row r="460" spans="1:18" ht="12.75">
      <c r="B460" s="33"/>
      <c r="C460" s="33"/>
      <c r="D460" s="33"/>
      <c r="E460" s="33"/>
      <c r="F460" s="33"/>
      <c r="G460" s="33"/>
      <c r="H460" s="33"/>
      <c r="I460" s="33"/>
      <c r="J460" s="33"/>
      <c r="K460" s="33"/>
      <c r="L460" s="33"/>
      <c r="M460" s="33"/>
      <c r="N460" s="33"/>
      <c r="O460" s="33"/>
      <c r="P460" s="33"/>
      <c r="Q460" s="33"/>
      <c r="R460" s="33"/>
    </row>
    <row r="461" spans="1:18" ht="12.75">
      <c r="B461" s="33"/>
      <c r="C461" s="33"/>
      <c r="D461" s="33"/>
      <c r="E461" s="33"/>
      <c r="F461" s="33"/>
      <c r="G461" s="33"/>
      <c r="H461" s="33"/>
      <c r="I461" s="33"/>
      <c r="J461" s="33"/>
      <c r="K461" s="33"/>
      <c r="L461" s="33"/>
      <c r="M461" s="33"/>
      <c r="N461" s="33"/>
      <c r="O461" s="33"/>
      <c r="P461" s="33"/>
      <c r="Q461" s="33"/>
      <c r="R461" s="33"/>
    </row>
    <row r="462" spans="1:18" ht="12.75">
      <c r="B462" s="33"/>
      <c r="C462" s="33"/>
      <c r="D462" s="33"/>
      <c r="E462" s="33"/>
      <c r="F462" s="33"/>
      <c r="G462" s="33"/>
      <c r="H462" s="33"/>
      <c r="I462" s="33"/>
      <c r="J462" s="33"/>
      <c r="K462" s="33"/>
      <c r="L462" s="33"/>
      <c r="M462" s="33"/>
      <c r="N462" s="33"/>
      <c r="O462" s="33"/>
      <c r="P462" s="33"/>
      <c r="Q462" s="33"/>
      <c r="R462" s="33"/>
    </row>
    <row r="463" spans="1:18" ht="12.75">
      <c r="B463" s="33"/>
      <c r="C463" s="33"/>
      <c r="D463" s="33"/>
      <c r="E463" s="33"/>
      <c r="F463" s="33"/>
      <c r="G463" s="33"/>
      <c r="H463" s="33"/>
      <c r="I463" s="33"/>
      <c r="J463" s="33"/>
      <c r="K463" s="33"/>
      <c r="L463" s="33"/>
      <c r="M463" s="33"/>
      <c r="N463" s="33"/>
      <c r="O463" s="33"/>
      <c r="P463" s="33"/>
      <c r="Q463" s="33"/>
      <c r="R463" s="33"/>
    </row>
    <row r="464" spans="1:18" ht="12.75">
      <c r="B464" s="33"/>
      <c r="C464" s="33"/>
      <c r="D464" s="33"/>
      <c r="E464" s="33"/>
      <c r="F464" s="33"/>
      <c r="G464" s="33"/>
      <c r="H464" s="33"/>
      <c r="I464" s="33"/>
      <c r="J464" s="33"/>
      <c r="K464" s="33"/>
      <c r="L464" s="33"/>
      <c r="M464" s="33"/>
      <c r="N464" s="33"/>
      <c r="O464" s="33"/>
      <c r="P464" s="33"/>
      <c r="Q464" s="33"/>
      <c r="R464" s="33"/>
    </row>
    <row r="465" spans="2:18" ht="12.75">
      <c r="B465" s="33"/>
      <c r="C465" s="33"/>
      <c r="D465" s="33"/>
      <c r="E465" s="33"/>
      <c r="F465" s="33"/>
      <c r="G465" s="33"/>
      <c r="H465" s="33"/>
      <c r="I465" s="33"/>
      <c r="J465" s="33"/>
      <c r="K465" s="33"/>
      <c r="L465" s="33"/>
      <c r="M465" s="33"/>
      <c r="N465" s="33"/>
      <c r="O465" s="33"/>
      <c r="P465" s="33"/>
      <c r="Q465" s="33"/>
      <c r="R465" s="33"/>
    </row>
    <row r="466" spans="2:18" ht="12.75">
      <c r="B466" s="33"/>
      <c r="C466" s="33"/>
      <c r="D466" s="33"/>
      <c r="E466" s="33"/>
      <c r="F466" s="33"/>
      <c r="G466" s="33"/>
      <c r="H466" s="33"/>
      <c r="I466" s="33"/>
      <c r="J466" s="33"/>
      <c r="K466" s="33"/>
      <c r="L466" s="33"/>
      <c r="M466" s="33"/>
      <c r="N466" s="33"/>
      <c r="O466" s="33"/>
      <c r="P466" s="33"/>
      <c r="Q466" s="33"/>
      <c r="R466" s="33"/>
    </row>
    <row r="467" spans="2:18" ht="12.75">
      <c r="B467" s="33"/>
      <c r="C467" s="33"/>
      <c r="D467" s="33"/>
      <c r="E467" s="33"/>
      <c r="F467" s="33"/>
      <c r="G467" s="33"/>
      <c r="H467" s="33"/>
      <c r="I467" s="33"/>
      <c r="J467" s="33"/>
      <c r="K467" s="33"/>
      <c r="L467" s="33"/>
      <c r="M467" s="33"/>
      <c r="N467" s="33"/>
      <c r="O467" s="33"/>
      <c r="P467" s="33"/>
      <c r="Q467" s="33"/>
      <c r="R467" s="33"/>
    </row>
    <row r="468" spans="2:18" ht="12.75">
      <c r="B468" s="33"/>
      <c r="C468" s="33"/>
      <c r="D468" s="33"/>
      <c r="E468" s="33"/>
      <c r="F468" s="33"/>
      <c r="G468" s="33"/>
      <c r="H468" s="33"/>
      <c r="I468" s="33"/>
      <c r="J468" s="33"/>
      <c r="K468" s="33"/>
      <c r="L468" s="33"/>
      <c r="M468" s="33"/>
      <c r="N468" s="33"/>
      <c r="O468" s="33"/>
      <c r="P468" s="33"/>
      <c r="Q468" s="33"/>
      <c r="R468" s="33"/>
    </row>
    <row r="469" spans="2:18" ht="12.75">
      <c r="B469" s="33"/>
      <c r="C469" s="33"/>
      <c r="D469" s="33"/>
      <c r="E469" s="33"/>
      <c r="F469" s="33"/>
      <c r="G469" s="33"/>
      <c r="H469" s="33"/>
      <c r="I469" s="33"/>
      <c r="J469" s="33"/>
      <c r="K469" s="33"/>
      <c r="L469" s="33"/>
      <c r="M469" s="33"/>
      <c r="N469" s="33"/>
      <c r="O469" s="33"/>
      <c r="P469" s="33"/>
      <c r="Q469" s="33"/>
      <c r="R469" s="33"/>
    </row>
    <row r="470" spans="2:18" ht="12.75">
      <c r="B470" s="33"/>
      <c r="C470" s="33"/>
      <c r="D470" s="33"/>
      <c r="E470" s="33"/>
      <c r="F470" s="33"/>
      <c r="G470" s="33"/>
      <c r="H470" s="33"/>
      <c r="I470" s="33"/>
      <c r="J470" s="33"/>
      <c r="K470" s="33"/>
      <c r="L470" s="33"/>
      <c r="M470" s="33"/>
      <c r="N470" s="33"/>
      <c r="O470" s="33"/>
      <c r="P470" s="33"/>
      <c r="Q470" s="33"/>
      <c r="R470" s="33"/>
    </row>
    <row r="471" spans="2:18" ht="12.75">
      <c r="B471" s="33"/>
      <c r="C471" s="33"/>
      <c r="D471" s="33"/>
      <c r="E471" s="33"/>
      <c r="F471" s="33"/>
      <c r="G471" s="33"/>
      <c r="H471" s="33"/>
      <c r="I471" s="33"/>
      <c r="J471" s="33"/>
      <c r="K471" s="33"/>
      <c r="L471" s="33"/>
      <c r="M471" s="33"/>
      <c r="N471" s="33"/>
      <c r="O471" s="33"/>
      <c r="P471" s="33"/>
      <c r="Q471" s="33"/>
      <c r="R471" s="33"/>
    </row>
    <row r="472" spans="2:18" ht="12.75">
      <c r="B472" s="33"/>
      <c r="C472" s="33"/>
      <c r="D472" s="33"/>
      <c r="E472" s="33"/>
      <c r="F472" s="33"/>
      <c r="G472" s="33"/>
      <c r="H472" s="33"/>
      <c r="I472" s="33"/>
      <c r="J472" s="33"/>
      <c r="K472" s="33"/>
      <c r="L472" s="33"/>
      <c r="M472" s="33"/>
      <c r="N472" s="33"/>
      <c r="O472" s="33"/>
      <c r="P472" s="33"/>
      <c r="Q472" s="33"/>
      <c r="R472" s="33"/>
    </row>
    <row r="473" spans="2:18" ht="12.75">
      <c r="B473" s="33"/>
      <c r="C473" s="33"/>
      <c r="D473" s="33"/>
      <c r="E473" s="33"/>
      <c r="F473" s="33"/>
      <c r="G473" s="33"/>
      <c r="H473" s="33"/>
      <c r="I473" s="33"/>
      <c r="J473" s="33"/>
      <c r="K473" s="33"/>
      <c r="L473" s="33"/>
      <c r="M473" s="33"/>
      <c r="N473" s="33"/>
      <c r="O473" s="33"/>
      <c r="P473" s="33"/>
      <c r="Q473" s="33"/>
      <c r="R473" s="33"/>
    </row>
    <row r="474" spans="2:18" ht="12.75">
      <c r="B474" s="33"/>
      <c r="C474" s="33"/>
      <c r="D474" s="33"/>
      <c r="E474" s="33"/>
      <c r="F474" s="33"/>
      <c r="G474" s="33"/>
      <c r="H474" s="33"/>
      <c r="I474" s="33"/>
      <c r="J474" s="33"/>
      <c r="K474" s="33"/>
      <c r="L474" s="33"/>
      <c r="M474" s="33"/>
      <c r="N474" s="33"/>
      <c r="O474" s="33"/>
      <c r="P474" s="33"/>
      <c r="Q474" s="33"/>
      <c r="R474" s="33"/>
    </row>
    <row r="475" spans="2:18" ht="12.75">
      <c r="B475" s="33"/>
      <c r="C475" s="33"/>
      <c r="D475" s="33"/>
      <c r="E475" s="33"/>
      <c r="F475" s="33"/>
      <c r="G475" s="33"/>
      <c r="H475" s="33"/>
      <c r="I475" s="33"/>
      <c r="J475" s="33"/>
      <c r="K475" s="33"/>
      <c r="L475" s="33"/>
      <c r="M475" s="33"/>
      <c r="N475" s="33"/>
      <c r="O475" s="33"/>
      <c r="P475" s="33"/>
      <c r="Q475" s="33"/>
      <c r="R475" s="33"/>
    </row>
    <row r="476" spans="2:18" ht="12.75">
      <c r="B476" s="33"/>
      <c r="C476" s="33"/>
      <c r="D476" s="33"/>
      <c r="E476" s="33"/>
      <c r="F476" s="33"/>
      <c r="G476" s="33"/>
      <c r="H476" s="33"/>
      <c r="I476" s="33"/>
      <c r="J476" s="33"/>
      <c r="K476" s="33"/>
      <c r="L476" s="33"/>
      <c r="M476" s="33"/>
      <c r="N476" s="33"/>
      <c r="O476" s="33"/>
      <c r="P476" s="33"/>
      <c r="Q476" s="33"/>
      <c r="R476" s="33"/>
    </row>
    <row r="477" spans="2:18" ht="12.75">
      <c r="B477" s="33"/>
      <c r="C477" s="33"/>
      <c r="D477" s="33"/>
      <c r="E477" s="33"/>
      <c r="F477" s="33"/>
      <c r="G477" s="33"/>
      <c r="H477" s="33"/>
      <c r="I477" s="33"/>
      <c r="J477" s="33"/>
      <c r="K477" s="33"/>
      <c r="L477" s="33"/>
      <c r="M477" s="33"/>
      <c r="N477" s="33"/>
      <c r="O477" s="33"/>
      <c r="P477" s="33"/>
      <c r="Q477" s="33"/>
      <c r="R477" s="33"/>
    </row>
    <row r="478" spans="2:18" ht="12.75">
      <c r="B478" s="33"/>
      <c r="C478" s="33"/>
      <c r="D478" s="33"/>
      <c r="E478" s="33"/>
      <c r="F478" s="33"/>
      <c r="G478" s="33"/>
      <c r="H478" s="33"/>
      <c r="I478" s="33"/>
      <c r="J478" s="33"/>
      <c r="K478" s="33"/>
      <c r="L478" s="33"/>
      <c r="M478" s="33"/>
      <c r="N478" s="33"/>
      <c r="O478" s="33"/>
      <c r="P478" s="33"/>
      <c r="Q478" s="33"/>
      <c r="R478" s="33"/>
    </row>
    <row r="479" spans="2:18" ht="12.75">
      <c r="B479" s="33"/>
      <c r="C479" s="33"/>
      <c r="D479" s="33"/>
      <c r="E479" s="33"/>
      <c r="F479" s="33"/>
      <c r="G479" s="33"/>
      <c r="H479" s="33"/>
      <c r="I479" s="33"/>
      <c r="J479" s="33"/>
      <c r="K479" s="33"/>
      <c r="L479" s="33"/>
      <c r="M479" s="33"/>
      <c r="N479" s="33"/>
      <c r="O479" s="33"/>
      <c r="P479" s="33"/>
      <c r="Q479" s="33"/>
      <c r="R479" s="33"/>
    </row>
    <row r="480" spans="2:18" ht="12.75">
      <c r="B480" s="33"/>
      <c r="C480" s="33"/>
      <c r="D480" s="33"/>
      <c r="E480" s="33"/>
      <c r="F480" s="33"/>
      <c r="G480" s="33"/>
      <c r="H480" s="33"/>
      <c r="I480" s="33"/>
      <c r="J480" s="33"/>
      <c r="K480" s="33"/>
      <c r="L480" s="33"/>
      <c r="M480" s="33"/>
      <c r="N480" s="33"/>
      <c r="O480" s="33"/>
      <c r="P480" s="33"/>
      <c r="Q480" s="33"/>
      <c r="R480" s="33"/>
    </row>
    <row r="481" spans="2:18" ht="12.75">
      <c r="B481" s="33"/>
      <c r="C481" s="33"/>
      <c r="D481" s="33"/>
      <c r="E481" s="33"/>
      <c r="F481" s="33"/>
      <c r="G481" s="33"/>
      <c r="H481" s="33"/>
      <c r="I481" s="33"/>
      <c r="J481" s="33"/>
      <c r="K481" s="33"/>
      <c r="L481" s="33"/>
      <c r="M481" s="33"/>
      <c r="N481" s="33"/>
      <c r="O481" s="33"/>
      <c r="P481" s="33"/>
      <c r="Q481" s="33"/>
      <c r="R481" s="33"/>
    </row>
    <row r="482" spans="2:18" ht="12.75">
      <c r="B482" s="33"/>
      <c r="C482" s="33"/>
      <c r="D482" s="33"/>
      <c r="E482" s="33"/>
      <c r="F482" s="33"/>
      <c r="G482" s="33"/>
      <c r="H482" s="33"/>
      <c r="I482" s="33"/>
      <c r="J482" s="33"/>
      <c r="K482" s="33"/>
      <c r="L482" s="33"/>
      <c r="M482" s="33"/>
      <c r="N482" s="33"/>
      <c r="O482" s="33"/>
      <c r="P482" s="33"/>
      <c r="Q482" s="33"/>
      <c r="R482" s="33"/>
    </row>
    <row r="483" spans="2:18" ht="12.75">
      <c r="B483" s="33"/>
      <c r="C483" s="33"/>
      <c r="D483" s="33"/>
      <c r="E483" s="33"/>
      <c r="F483" s="33"/>
      <c r="G483" s="33"/>
      <c r="H483" s="33"/>
      <c r="I483" s="33"/>
      <c r="J483" s="33"/>
      <c r="K483" s="33"/>
      <c r="L483" s="33"/>
      <c r="M483" s="33"/>
      <c r="N483" s="33"/>
      <c r="O483" s="33"/>
      <c r="P483" s="33"/>
      <c r="Q483" s="33"/>
      <c r="R483" s="33"/>
    </row>
    <row r="484" spans="2:18" ht="12.75">
      <c r="B484" s="33"/>
      <c r="C484" s="33"/>
      <c r="D484" s="33"/>
      <c r="E484" s="33"/>
      <c r="F484" s="33"/>
      <c r="G484" s="33"/>
      <c r="H484" s="33"/>
      <c r="I484" s="33"/>
      <c r="J484" s="33"/>
      <c r="K484" s="33"/>
      <c r="L484" s="33"/>
      <c r="M484" s="33"/>
      <c r="N484" s="33"/>
      <c r="O484" s="33"/>
      <c r="P484" s="33"/>
      <c r="Q484" s="33"/>
      <c r="R484" s="33"/>
    </row>
    <row r="485" spans="2:18" ht="12.75">
      <c r="B485" s="33"/>
      <c r="C485" s="33"/>
      <c r="D485" s="33"/>
      <c r="E485" s="33"/>
      <c r="F485" s="33"/>
      <c r="G485" s="33"/>
      <c r="H485" s="33"/>
      <c r="I485" s="33"/>
      <c r="J485" s="33"/>
      <c r="K485" s="33"/>
      <c r="L485" s="33"/>
      <c r="M485" s="33"/>
      <c r="N485" s="33"/>
      <c r="O485" s="33"/>
      <c r="P485" s="33"/>
      <c r="Q485" s="33"/>
      <c r="R485" s="33"/>
    </row>
    <row r="486" spans="2:18" ht="12.75">
      <c r="B486" s="33"/>
      <c r="C486" s="33"/>
      <c r="D486" s="33"/>
      <c r="E486" s="33"/>
      <c r="F486" s="33"/>
      <c r="G486" s="33"/>
      <c r="H486" s="33"/>
      <c r="I486" s="33"/>
      <c r="J486" s="33"/>
      <c r="K486" s="33"/>
      <c r="L486" s="33"/>
      <c r="M486" s="33"/>
      <c r="N486" s="33"/>
      <c r="O486" s="33"/>
      <c r="P486" s="33"/>
      <c r="Q486" s="33"/>
      <c r="R486" s="33"/>
    </row>
    <row r="487" spans="2:18" ht="12.75">
      <c r="B487" s="33"/>
      <c r="C487" s="33"/>
      <c r="D487" s="33"/>
      <c r="E487" s="33"/>
      <c r="F487" s="33"/>
      <c r="G487" s="33"/>
      <c r="H487" s="33"/>
      <c r="I487" s="33"/>
      <c r="J487" s="33"/>
      <c r="K487" s="33"/>
      <c r="L487" s="33"/>
      <c r="M487" s="33"/>
      <c r="N487" s="33"/>
      <c r="O487" s="33"/>
      <c r="P487" s="33"/>
      <c r="Q487" s="33"/>
      <c r="R487" s="33"/>
    </row>
    <row r="488" spans="2:18" ht="12.75">
      <c r="B488" s="33"/>
      <c r="C488" s="33"/>
      <c r="D488" s="33"/>
      <c r="E488" s="33"/>
      <c r="F488" s="33"/>
      <c r="G488" s="33"/>
      <c r="H488" s="33"/>
      <c r="I488" s="33"/>
      <c r="J488" s="33"/>
      <c r="K488" s="33"/>
      <c r="L488" s="33"/>
      <c r="M488" s="33"/>
      <c r="N488" s="33"/>
      <c r="O488" s="33"/>
      <c r="P488" s="33"/>
      <c r="Q488" s="33"/>
      <c r="R488" s="33"/>
    </row>
    <row r="489" spans="2:18" ht="12.75">
      <c r="B489" s="33"/>
      <c r="C489" s="33"/>
      <c r="D489" s="33"/>
      <c r="E489" s="33"/>
      <c r="F489" s="33"/>
      <c r="G489" s="33"/>
      <c r="H489" s="33"/>
      <c r="I489" s="33"/>
      <c r="J489" s="33"/>
      <c r="K489" s="33"/>
      <c r="L489" s="33"/>
      <c r="M489" s="33"/>
      <c r="N489" s="33"/>
      <c r="O489" s="33"/>
      <c r="P489" s="33"/>
      <c r="Q489" s="33"/>
      <c r="R489" s="33"/>
    </row>
    <row r="490" spans="2:18" ht="12.75">
      <c r="B490" s="33"/>
      <c r="C490" s="33"/>
      <c r="D490" s="33"/>
      <c r="E490" s="33"/>
      <c r="F490" s="33"/>
      <c r="G490" s="33"/>
      <c r="H490" s="33"/>
      <c r="I490" s="33"/>
      <c r="J490" s="33"/>
      <c r="K490" s="33"/>
      <c r="L490" s="33"/>
      <c r="M490" s="33"/>
      <c r="N490" s="33"/>
      <c r="O490" s="33"/>
      <c r="P490" s="33"/>
      <c r="Q490" s="33"/>
      <c r="R490" s="33"/>
    </row>
    <row r="491" spans="2:18" ht="12.75">
      <c r="B491" s="33"/>
      <c r="C491" s="33"/>
      <c r="D491" s="33"/>
      <c r="E491" s="33"/>
      <c r="F491" s="33"/>
      <c r="G491" s="33"/>
      <c r="H491" s="33"/>
      <c r="I491" s="33"/>
      <c r="J491" s="33"/>
      <c r="K491" s="33"/>
      <c r="L491" s="33"/>
      <c r="M491" s="33"/>
      <c r="N491" s="33"/>
      <c r="O491" s="33"/>
      <c r="P491" s="33"/>
      <c r="Q491" s="33"/>
      <c r="R491" s="33"/>
    </row>
    <row r="492" spans="2:18" ht="12.75">
      <c r="B492" s="33"/>
      <c r="C492" s="33"/>
      <c r="D492" s="33"/>
      <c r="E492" s="33"/>
      <c r="F492" s="33"/>
      <c r="G492" s="33"/>
      <c r="H492" s="33"/>
      <c r="I492" s="33"/>
      <c r="J492" s="33"/>
      <c r="K492" s="33"/>
      <c r="L492" s="33"/>
      <c r="M492" s="33"/>
      <c r="N492" s="33"/>
      <c r="O492" s="33"/>
      <c r="P492" s="33"/>
      <c r="Q492" s="33"/>
      <c r="R492" s="33"/>
    </row>
    <row r="493" spans="2:18" ht="12.75">
      <c r="B493" s="33"/>
      <c r="C493" s="33"/>
      <c r="D493" s="33"/>
      <c r="E493" s="33"/>
      <c r="F493" s="33"/>
      <c r="G493" s="33"/>
      <c r="H493" s="33"/>
      <c r="I493" s="33"/>
      <c r="J493" s="33"/>
      <c r="K493" s="33"/>
      <c r="L493" s="33"/>
      <c r="M493" s="33"/>
      <c r="N493" s="33"/>
      <c r="O493" s="33"/>
      <c r="P493" s="33"/>
      <c r="Q493" s="33"/>
      <c r="R493" s="33"/>
    </row>
    <row r="494" spans="2:18" ht="12.75">
      <c r="B494" s="33"/>
      <c r="C494" s="33"/>
      <c r="D494" s="33"/>
      <c r="E494" s="33"/>
      <c r="F494" s="33"/>
      <c r="G494" s="33"/>
      <c r="H494" s="33"/>
      <c r="I494" s="33"/>
      <c r="J494" s="33"/>
      <c r="K494" s="33"/>
      <c r="L494" s="33"/>
      <c r="M494" s="33"/>
      <c r="N494" s="33"/>
      <c r="O494" s="33"/>
      <c r="P494" s="33"/>
      <c r="Q494" s="33"/>
      <c r="R494" s="33"/>
    </row>
    <row r="495" spans="2:18" ht="12.75">
      <c r="B495" s="33"/>
      <c r="C495" s="33"/>
      <c r="D495" s="33"/>
      <c r="E495" s="33"/>
      <c r="F495" s="33"/>
      <c r="G495" s="33"/>
      <c r="H495" s="33"/>
      <c r="I495" s="33"/>
      <c r="J495" s="33"/>
      <c r="K495" s="33"/>
      <c r="L495" s="33"/>
      <c r="M495" s="33"/>
      <c r="N495" s="33"/>
      <c r="O495" s="33"/>
      <c r="P495" s="33"/>
      <c r="Q495" s="33"/>
      <c r="R495" s="33"/>
    </row>
    <row r="496" spans="2:18" ht="12.75">
      <c r="B496" s="33"/>
      <c r="C496" s="33"/>
      <c r="D496" s="33"/>
      <c r="E496" s="33"/>
      <c r="F496" s="33"/>
      <c r="G496" s="33"/>
      <c r="H496" s="33"/>
      <c r="I496" s="33"/>
      <c r="J496" s="33"/>
      <c r="K496" s="33"/>
      <c r="L496" s="33"/>
      <c r="M496" s="33"/>
      <c r="N496" s="33"/>
      <c r="O496" s="33"/>
      <c r="P496" s="33"/>
      <c r="Q496" s="33"/>
      <c r="R496" s="33"/>
    </row>
    <row r="497" spans="2:18" ht="12.75">
      <c r="B497" s="33"/>
      <c r="C497" s="33"/>
      <c r="D497" s="33"/>
      <c r="E497" s="33"/>
      <c r="F497" s="33"/>
      <c r="G497" s="33"/>
      <c r="H497" s="33"/>
      <c r="I497" s="33"/>
      <c r="J497" s="33"/>
      <c r="K497" s="33"/>
      <c r="L497" s="33"/>
      <c r="M497" s="33"/>
      <c r="N497" s="33"/>
      <c r="O497" s="33"/>
      <c r="P497" s="33"/>
      <c r="Q497" s="33"/>
      <c r="R497" s="33"/>
    </row>
    <row r="498" spans="2:18" ht="12.75">
      <c r="B498" s="33"/>
      <c r="C498" s="33"/>
      <c r="D498" s="33"/>
      <c r="E498" s="33"/>
      <c r="F498" s="33"/>
      <c r="G498" s="33"/>
      <c r="H498" s="33"/>
      <c r="I498" s="33"/>
      <c r="J498" s="33"/>
      <c r="K498" s="33"/>
      <c r="L498" s="33"/>
      <c r="M498" s="33"/>
      <c r="N498" s="33"/>
      <c r="O498" s="33"/>
      <c r="P498" s="33"/>
      <c r="Q498" s="33"/>
      <c r="R498" s="33"/>
    </row>
    <row r="499" spans="2:18" ht="12.75">
      <c r="B499" s="33"/>
      <c r="C499" s="33"/>
      <c r="D499" s="33"/>
      <c r="E499" s="33"/>
      <c r="F499" s="33"/>
      <c r="G499" s="33"/>
      <c r="H499" s="33"/>
      <c r="I499" s="33"/>
      <c r="J499" s="33"/>
      <c r="K499" s="33"/>
      <c r="L499" s="33"/>
      <c r="M499" s="33"/>
      <c r="N499" s="33"/>
      <c r="O499" s="33"/>
      <c r="P499" s="33"/>
      <c r="Q499" s="33"/>
      <c r="R499" s="33"/>
    </row>
    <row r="500" spans="2:18" ht="12.75">
      <c r="B500" s="33"/>
      <c r="C500" s="33"/>
      <c r="D500" s="33"/>
      <c r="E500" s="33"/>
      <c r="F500" s="33"/>
      <c r="G500" s="33"/>
      <c r="H500" s="33"/>
      <c r="I500" s="33"/>
      <c r="J500" s="33"/>
      <c r="K500" s="33"/>
      <c r="L500" s="33"/>
      <c r="M500" s="33"/>
      <c r="N500" s="33"/>
      <c r="O500" s="33"/>
      <c r="P500" s="33"/>
      <c r="Q500" s="33"/>
      <c r="R500" s="33"/>
    </row>
    <row r="501" spans="2:18" ht="12.75">
      <c r="B501" s="33"/>
      <c r="C501" s="33"/>
      <c r="D501" s="33"/>
      <c r="E501" s="33"/>
      <c r="F501" s="33"/>
      <c r="G501" s="33"/>
      <c r="H501" s="33"/>
      <c r="I501" s="33"/>
      <c r="J501" s="33"/>
      <c r="K501" s="33"/>
      <c r="L501" s="33"/>
      <c r="M501" s="33"/>
      <c r="N501" s="33"/>
      <c r="O501" s="33"/>
      <c r="P501" s="33"/>
      <c r="Q501" s="33"/>
      <c r="R501" s="33"/>
    </row>
    <row r="502" spans="2:18" ht="12.75">
      <c r="B502" s="33"/>
      <c r="C502" s="33"/>
      <c r="D502" s="33"/>
      <c r="E502" s="33"/>
      <c r="F502" s="33"/>
      <c r="G502" s="33"/>
      <c r="H502" s="33"/>
      <c r="I502" s="33"/>
      <c r="J502" s="33"/>
      <c r="K502" s="33"/>
      <c r="L502" s="33"/>
      <c r="M502" s="33"/>
      <c r="N502" s="33"/>
      <c r="O502" s="33"/>
      <c r="P502" s="33"/>
      <c r="Q502" s="33"/>
      <c r="R502" s="33"/>
    </row>
    <row r="503" spans="2:18" ht="12.75">
      <c r="B503" s="33"/>
      <c r="C503" s="33"/>
      <c r="D503" s="33"/>
      <c r="E503" s="33"/>
      <c r="F503" s="33"/>
      <c r="G503" s="33"/>
      <c r="H503" s="33"/>
      <c r="I503" s="33"/>
      <c r="J503" s="33"/>
      <c r="K503" s="33"/>
      <c r="L503" s="33"/>
      <c r="M503" s="33"/>
      <c r="N503" s="33"/>
      <c r="O503" s="33"/>
      <c r="P503" s="33"/>
      <c r="Q503" s="33"/>
      <c r="R503" s="33"/>
    </row>
    <row r="504" spans="2:18" ht="12.75">
      <c r="B504" s="33"/>
      <c r="C504" s="33"/>
      <c r="D504" s="33"/>
      <c r="E504" s="33"/>
      <c r="F504" s="33"/>
      <c r="G504" s="33"/>
      <c r="H504" s="33"/>
      <c r="I504" s="33"/>
      <c r="J504" s="33"/>
      <c r="K504" s="33"/>
      <c r="L504" s="33"/>
      <c r="M504" s="33"/>
      <c r="N504" s="33"/>
      <c r="O504" s="33"/>
      <c r="P504" s="33"/>
      <c r="Q504" s="33"/>
      <c r="R504" s="33"/>
    </row>
    <row r="505" spans="2:18" ht="12.75">
      <c r="B505" s="33"/>
      <c r="C505" s="33"/>
      <c r="D505" s="33"/>
      <c r="E505" s="33"/>
      <c r="F505" s="33"/>
      <c r="G505" s="33"/>
      <c r="H505" s="33"/>
      <c r="I505" s="33"/>
      <c r="J505" s="33"/>
      <c r="K505" s="33"/>
      <c r="L505" s="33"/>
      <c r="M505" s="33"/>
      <c r="N505" s="33"/>
      <c r="O505" s="33"/>
      <c r="P505" s="33"/>
      <c r="Q505" s="33"/>
      <c r="R505" s="33"/>
    </row>
    <row r="506" spans="2:18" ht="12.75">
      <c r="B506" s="33"/>
      <c r="C506" s="33"/>
      <c r="D506" s="33"/>
      <c r="E506" s="33"/>
      <c r="F506" s="33"/>
      <c r="G506" s="33"/>
      <c r="H506" s="33"/>
      <c r="I506" s="33"/>
      <c r="J506" s="33"/>
      <c r="K506" s="33"/>
      <c r="L506" s="33"/>
      <c r="M506" s="33"/>
      <c r="N506" s="33"/>
      <c r="O506" s="33"/>
      <c r="P506" s="33"/>
      <c r="Q506" s="33"/>
      <c r="R506" s="33"/>
    </row>
    <row r="507" spans="2:18" ht="12.75">
      <c r="B507" s="33"/>
      <c r="C507" s="33"/>
      <c r="D507" s="33"/>
      <c r="E507" s="33"/>
      <c r="F507" s="33"/>
      <c r="G507" s="33"/>
      <c r="H507" s="33"/>
      <c r="I507" s="33"/>
      <c r="J507" s="33"/>
      <c r="K507" s="33"/>
      <c r="L507" s="33"/>
      <c r="M507" s="33"/>
      <c r="N507" s="33"/>
      <c r="O507" s="33"/>
      <c r="P507" s="33"/>
      <c r="Q507" s="33"/>
      <c r="R507" s="33"/>
    </row>
    <row r="508" spans="2:18" ht="12.75">
      <c r="B508" s="33"/>
      <c r="C508" s="33"/>
      <c r="D508" s="33"/>
      <c r="E508" s="33"/>
      <c r="F508" s="33"/>
      <c r="G508" s="33"/>
      <c r="H508" s="33"/>
      <c r="I508" s="33"/>
      <c r="J508" s="33"/>
      <c r="K508" s="33"/>
      <c r="L508" s="33"/>
      <c r="M508" s="33"/>
      <c r="N508" s="33"/>
      <c r="O508" s="33"/>
      <c r="P508" s="33"/>
      <c r="Q508" s="33"/>
      <c r="R508" s="33"/>
    </row>
    <row r="509" spans="2:18" ht="12.75">
      <c r="B509" s="33"/>
      <c r="C509" s="33"/>
      <c r="D509" s="33"/>
      <c r="E509" s="33"/>
      <c r="F509" s="33"/>
      <c r="G509" s="33"/>
      <c r="H509" s="33"/>
      <c r="I509" s="33"/>
      <c r="J509" s="33"/>
      <c r="K509" s="33"/>
      <c r="L509" s="33"/>
      <c r="M509" s="33"/>
      <c r="N509" s="33"/>
      <c r="O509" s="33"/>
      <c r="P509" s="33"/>
      <c r="Q509" s="33"/>
      <c r="R509" s="33"/>
    </row>
    <row r="510" spans="2:18" ht="12.75">
      <c r="B510" s="33"/>
      <c r="C510" s="33"/>
      <c r="D510" s="33"/>
      <c r="E510" s="33"/>
      <c r="F510" s="33"/>
      <c r="G510" s="33"/>
      <c r="H510" s="33"/>
      <c r="I510" s="33"/>
      <c r="J510" s="33"/>
      <c r="K510" s="33"/>
      <c r="L510" s="33"/>
      <c r="M510" s="33"/>
      <c r="N510" s="33"/>
      <c r="O510" s="33"/>
      <c r="P510" s="33"/>
      <c r="Q510" s="33"/>
      <c r="R510" s="33"/>
    </row>
    <row r="511" spans="2:18" ht="12.75">
      <c r="B511" s="33"/>
      <c r="C511" s="33"/>
      <c r="D511" s="33"/>
      <c r="E511" s="33"/>
      <c r="F511" s="33"/>
      <c r="G511" s="33"/>
      <c r="H511" s="33"/>
      <c r="I511" s="33"/>
      <c r="J511" s="33"/>
      <c r="K511" s="33"/>
      <c r="L511" s="33"/>
      <c r="M511" s="33"/>
      <c r="N511" s="33"/>
      <c r="O511" s="33"/>
      <c r="P511" s="33"/>
      <c r="Q511" s="33"/>
      <c r="R511" s="33"/>
    </row>
    <row r="512" spans="2:18" ht="12.75">
      <c r="B512" s="33"/>
      <c r="C512" s="33"/>
      <c r="D512" s="33"/>
      <c r="E512" s="33"/>
      <c r="F512" s="33"/>
      <c r="G512" s="33"/>
      <c r="H512" s="33"/>
      <c r="I512" s="33"/>
      <c r="J512" s="33"/>
      <c r="K512" s="33"/>
      <c r="L512" s="33"/>
      <c r="M512" s="33"/>
      <c r="N512" s="33"/>
      <c r="O512" s="33"/>
      <c r="P512" s="33"/>
      <c r="Q512" s="33"/>
      <c r="R512" s="33"/>
    </row>
    <row r="513" spans="2:18" ht="12.75">
      <c r="B513" s="33"/>
      <c r="C513" s="33"/>
      <c r="D513" s="33"/>
      <c r="E513" s="33"/>
      <c r="F513" s="33"/>
      <c r="G513" s="33"/>
      <c r="H513" s="33"/>
      <c r="I513" s="33"/>
      <c r="J513" s="33"/>
      <c r="K513" s="33"/>
      <c r="L513" s="33"/>
      <c r="M513" s="33"/>
      <c r="N513" s="33"/>
      <c r="O513" s="33"/>
      <c r="P513" s="33"/>
      <c r="Q513" s="33"/>
      <c r="R513" s="33"/>
    </row>
    <row r="514" spans="2:18" ht="12.75">
      <c r="B514" s="33"/>
      <c r="C514" s="33"/>
      <c r="D514" s="33"/>
      <c r="E514" s="33"/>
      <c r="F514" s="33"/>
      <c r="G514" s="33"/>
      <c r="H514" s="33"/>
      <c r="I514" s="33"/>
      <c r="J514" s="33"/>
      <c r="K514" s="33"/>
      <c r="L514" s="33"/>
      <c r="M514" s="33"/>
      <c r="N514" s="33"/>
      <c r="O514" s="33"/>
      <c r="P514" s="33"/>
      <c r="Q514" s="33"/>
      <c r="R514" s="33"/>
    </row>
    <row r="515" spans="2:18" ht="12.75">
      <c r="B515" s="33"/>
      <c r="C515" s="33"/>
      <c r="D515" s="33"/>
      <c r="E515" s="33"/>
      <c r="F515" s="33"/>
      <c r="G515" s="33"/>
      <c r="H515" s="33"/>
      <c r="I515" s="33"/>
      <c r="J515" s="33"/>
      <c r="K515" s="33"/>
      <c r="L515" s="33"/>
      <c r="M515" s="33"/>
      <c r="N515" s="33"/>
      <c r="O515" s="33"/>
      <c r="P515" s="33"/>
      <c r="Q515" s="33"/>
      <c r="R515" s="33"/>
    </row>
    <row r="516" spans="2:18" ht="12.75">
      <c r="B516" s="33"/>
      <c r="C516" s="33"/>
      <c r="D516" s="33"/>
      <c r="E516" s="33"/>
      <c r="F516" s="33"/>
      <c r="G516" s="33"/>
      <c r="H516" s="33"/>
      <c r="I516" s="33"/>
      <c r="J516" s="33"/>
      <c r="K516" s="33"/>
      <c r="L516" s="33"/>
      <c r="M516" s="33"/>
      <c r="N516" s="33"/>
      <c r="O516" s="33"/>
      <c r="P516" s="33"/>
      <c r="Q516" s="33"/>
      <c r="R516" s="33"/>
    </row>
    <row r="517" spans="2:18" ht="12.75">
      <c r="B517" s="33"/>
      <c r="C517" s="33"/>
      <c r="D517" s="33"/>
      <c r="E517" s="33"/>
      <c r="F517" s="33"/>
      <c r="G517" s="33"/>
      <c r="H517" s="33"/>
      <c r="I517" s="33"/>
      <c r="J517" s="33"/>
      <c r="K517" s="33"/>
      <c r="L517" s="33"/>
      <c r="M517" s="33"/>
      <c r="N517" s="33"/>
      <c r="O517" s="33"/>
      <c r="P517" s="33"/>
      <c r="Q517" s="33"/>
      <c r="R517" s="33"/>
    </row>
    <row r="518" spans="2:18" ht="12.75">
      <c r="B518" s="33"/>
      <c r="C518" s="33"/>
      <c r="D518" s="33"/>
      <c r="E518" s="33"/>
      <c r="F518" s="33"/>
      <c r="G518" s="33"/>
      <c r="H518" s="33"/>
      <c r="I518" s="33"/>
      <c r="J518" s="33"/>
      <c r="K518" s="33"/>
      <c r="L518" s="33"/>
      <c r="M518" s="33"/>
      <c r="N518" s="33"/>
      <c r="O518" s="33"/>
      <c r="P518" s="33"/>
      <c r="Q518" s="33"/>
      <c r="R518" s="33"/>
    </row>
    <row r="519" spans="2:18" ht="12.75">
      <c r="B519" s="33"/>
      <c r="C519" s="33"/>
      <c r="D519" s="33"/>
      <c r="E519" s="33"/>
      <c r="F519" s="33"/>
      <c r="G519" s="33"/>
      <c r="H519" s="33"/>
      <c r="I519" s="33"/>
      <c r="J519" s="33"/>
      <c r="K519" s="33"/>
      <c r="L519" s="33"/>
      <c r="M519" s="33"/>
      <c r="N519" s="33"/>
      <c r="O519" s="33"/>
      <c r="P519" s="33"/>
      <c r="Q519" s="33"/>
      <c r="R519" s="33"/>
    </row>
    <row r="520" spans="2:18" ht="12.75">
      <c r="B520" s="33"/>
      <c r="C520" s="33"/>
      <c r="D520" s="33"/>
      <c r="E520" s="33"/>
      <c r="F520" s="33"/>
      <c r="G520" s="33"/>
      <c r="H520" s="33"/>
      <c r="I520" s="33"/>
      <c r="J520" s="33"/>
      <c r="K520" s="33"/>
      <c r="L520" s="33"/>
      <c r="M520" s="33"/>
      <c r="N520" s="33"/>
      <c r="O520" s="33"/>
      <c r="P520" s="33"/>
      <c r="Q520" s="33"/>
      <c r="R520" s="33"/>
    </row>
    <row r="521" spans="2:18" ht="12.75">
      <c r="B521" s="33"/>
      <c r="C521" s="33"/>
      <c r="D521" s="33"/>
      <c r="E521" s="33"/>
      <c r="F521" s="33"/>
      <c r="G521" s="33"/>
      <c r="H521" s="33"/>
      <c r="I521" s="33"/>
      <c r="J521" s="33"/>
      <c r="K521" s="33"/>
      <c r="L521" s="33"/>
      <c r="M521" s="33"/>
      <c r="N521" s="33"/>
      <c r="O521" s="33"/>
      <c r="P521" s="33"/>
      <c r="Q521" s="33"/>
      <c r="R521" s="33"/>
    </row>
    <row r="522" spans="2:18" ht="12.75">
      <c r="B522" s="33"/>
      <c r="C522" s="33"/>
      <c r="D522" s="33"/>
      <c r="E522" s="33"/>
      <c r="F522" s="33"/>
      <c r="G522" s="33"/>
      <c r="H522" s="33"/>
      <c r="I522" s="33"/>
      <c r="J522" s="33"/>
      <c r="K522" s="33"/>
      <c r="L522" s="33"/>
      <c r="M522" s="33"/>
      <c r="N522" s="33"/>
      <c r="O522" s="33"/>
      <c r="P522" s="33"/>
      <c r="Q522" s="33"/>
      <c r="R522" s="33"/>
    </row>
    <row r="523" spans="2:18" ht="12.75">
      <c r="B523" s="33"/>
      <c r="C523" s="33"/>
      <c r="D523" s="33"/>
      <c r="E523" s="33"/>
      <c r="F523" s="33"/>
      <c r="G523" s="33"/>
      <c r="H523" s="33"/>
      <c r="I523" s="33"/>
      <c r="J523" s="33"/>
      <c r="K523" s="33"/>
      <c r="L523" s="33"/>
      <c r="M523" s="33"/>
      <c r="N523" s="33"/>
      <c r="O523" s="33"/>
      <c r="P523" s="33"/>
      <c r="Q523" s="33"/>
      <c r="R523" s="33"/>
    </row>
    <row r="524" spans="2:18" ht="12.75">
      <c r="B524" s="33"/>
      <c r="C524" s="33"/>
      <c r="D524" s="33"/>
      <c r="E524" s="33"/>
      <c r="F524" s="33"/>
      <c r="G524" s="33"/>
      <c r="H524" s="33"/>
      <c r="I524" s="33"/>
      <c r="J524" s="33"/>
      <c r="K524" s="33"/>
      <c r="L524" s="33"/>
      <c r="M524" s="33"/>
      <c r="N524" s="33"/>
      <c r="O524" s="33"/>
      <c r="P524" s="33"/>
      <c r="Q524" s="33"/>
      <c r="R524" s="33"/>
    </row>
    <row r="525" spans="2:18" ht="12.75">
      <c r="B525" s="33"/>
      <c r="C525" s="33"/>
      <c r="D525" s="33"/>
      <c r="E525" s="33"/>
      <c r="F525" s="33"/>
      <c r="G525" s="33"/>
      <c r="H525" s="33"/>
      <c r="I525" s="33"/>
      <c r="J525" s="33"/>
      <c r="K525" s="33"/>
      <c r="L525" s="33"/>
      <c r="M525" s="33"/>
      <c r="N525" s="33"/>
      <c r="O525" s="33"/>
      <c r="P525" s="33"/>
      <c r="Q525" s="33"/>
      <c r="R525" s="33"/>
    </row>
    <row r="526" spans="2:18" ht="12.75">
      <c r="B526" s="33"/>
      <c r="C526" s="33"/>
      <c r="D526" s="33"/>
      <c r="E526" s="33"/>
      <c r="F526" s="33"/>
      <c r="G526" s="33"/>
      <c r="H526" s="33"/>
      <c r="I526" s="33"/>
      <c r="J526" s="33"/>
      <c r="K526" s="33"/>
      <c r="L526" s="33"/>
      <c r="M526" s="33"/>
      <c r="N526" s="33"/>
      <c r="O526" s="33"/>
      <c r="P526" s="33"/>
      <c r="Q526" s="33"/>
      <c r="R526" s="33"/>
    </row>
    <row r="527" spans="2:18" ht="12.75">
      <c r="B527" s="33"/>
      <c r="C527" s="33"/>
      <c r="D527" s="33"/>
      <c r="E527" s="33"/>
      <c r="F527" s="33"/>
      <c r="G527" s="33"/>
      <c r="H527" s="33"/>
      <c r="I527" s="33"/>
      <c r="J527" s="33"/>
      <c r="K527" s="33"/>
      <c r="L527" s="33"/>
      <c r="M527" s="33"/>
      <c r="N527" s="33"/>
      <c r="O527" s="33"/>
      <c r="P527" s="33"/>
      <c r="Q527" s="33"/>
      <c r="R527" s="33"/>
    </row>
    <row r="528" spans="2:18" ht="12.75">
      <c r="B528" s="33"/>
      <c r="C528" s="33"/>
      <c r="D528" s="33"/>
      <c r="E528" s="33"/>
      <c r="F528" s="33"/>
      <c r="G528" s="33"/>
      <c r="H528" s="33"/>
      <c r="I528" s="33"/>
      <c r="J528" s="33"/>
      <c r="K528" s="33"/>
      <c r="L528" s="33"/>
      <c r="M528" s="33"/>
      <c r="N528" s="33"/>
      <c r="O528" s="33"/>
      <c r="P528" s="33"/>
      <c r="Q528" s="33"/>
      <c r="R528" s="33"/>
    </row>
    <row r="529" spans="2:18" ht="12.75">
      <c r="B529" s="33"/>
      <c r="C529" s="33"/>
      <c r="D529" s="33"/>
      <c r="E529" s="33"/>
      <c r="F529" s="33"/>
      <c r="G529" s="33"/>
      <c r="H529" s="33"/>
      <c r="I529" s="33"/>
      <c r="J529" s="33"/>
      <c r="K529" s="33"/>
      <c r="L529" s="33"/>
      <c r="M529" s="33"/>
      <c r="N529" s="33"/>
      <c r="O529" s="33"/>
      <c r="P529" s="33"/>
      <c r="Q529" s="33"/>
      <c r="R529" s="33"/>
    </row>
    <row r="530" spans="2:18" ht="12.75">
      <c r="B530" s="33"/>
      <c r="C530" s="33"/>
      <c r="D530" s="33"/>
      <c r="E530" s="33"/>
      <c r="F530" s="33"/>
      <c r="G530" s="33"/>
      <c r="H530" s="33"/>
      <c r="I530" s="33"/>
      <c r="J530" s="33"/>
      <c r="K530" s="33"/>
      <c r="L530" s="33"/>
      <c r="M530" s="33"/>
      <c r="N530" s="33"/>
      <c r="O530" s="33"/>
      <c r="P530" s="33"/>
      <c r="Q530" s="33"/>
      <c r="R530" s="33"/>
    </row>
    <row r="531" spans="2:18" ht="12.75">
      <c r="B531" s="33"/>
      <c r="C531" s="33"/>
      <c r="D531" s="33"/>
      <c r="E531" s="33"/>
      <c r="F531" s="33"/>
      <c r="G531" s="33"/>
      <c r="H531" s="33"/>
      <c r="I531" s="33"/>
      <c r="J531" s="33"/>
      <c r="K531" s="33"/>
      <c r="L531" s="33"/>
      <c r="M531" s="33"/>
      <c r="N531" s="33"/>
      <c r="O531" s="33"/>
      <c r="P531" s="33"/>
      <c r="Q531" s="33"/>
      <c r="R531" s="33"/>
    </row>
    <row r="532" spans="2:18" ht="12.75">
      <c r="B532" s="33"/>
      <c r="C532" s="33"/>
      <c r="D532" s="33"/>
      <c r="E532" s="33"/>
      <c r="F532" s="33"/>
      <c r="G532" s="33"/>
      <c r="H532" s="33"/>
      <c r="I532" s="33"/>
      <c r="J532" s="33"/>
      <c r="K532" s="33"/>
      <c r="L532" s="33"/>
      <c r="M532" s="33"/>
      <c r="N532" s="33"/>
      <c r="O532" s="33"/>
      <c r="P532" s="33"/>
      <c r="Q532" s="33"/>
      <c r="R532" s="33"/>
    </row>
    <row r="533" spans="2:18" ht="12.75">
      <c r="B533" s="33"/>
      <c r="C533" s="33"/>
      <c r="D533" s="33"/>
      <c r="E533" s="33"/>
      <c r="F533" s="33"/>
      <c r="G533" s="33"/>
      <c r="H533" s="33"/>
      <c r="I533" s="33"/>
      <c r="J533" s="33"/>
      <c r="K533" s="33"/>
      <c r="L533" s="33"/>
      <c r="M533" s="33"/>
      <c r="N533" s="33"/>
      <c r="O533" s="33"/>
      <c r="P533" s="33"/>
      <c r="Q533" s="33"/>
      <c r="R533" s="33"/>
    </row>
    <row r="534" spans="2:18" ht="12.75">
      <c r="B534" s="33"/>
      <c r="C534" s="33"/>
      <c r="D534" s="33"/>
      <c r="E534" s="33"/>
      <c r="F534" s="33"/>
      <c r="G534" s="33"/>
      <c r="H534" s="33"/>
      <c r="I534" s="33"/>
      <c r="J534" s="33"/>
      <c r="K534" s="33"/>
      <c r="L534" s="33"/>
      <c r="M534" s="33"/>
      <c r="N534" s="33"/>
      <c r="O534" s="33"/>
      <c r="P534" s="33"/>
      <c r="Q534" s="33"/>
      <c r="R534" s="33"/>
    </row>
    <row r="535" spans="2:18" ht="12.75">
      <c r="B535" s="33"/>
      <c r="C535" s="33"/>
      <c r="D535" s="33"/>
      <c r="E535" s="33"/>
      <c r="F535" s="33"/>
      <c r="G535" s="33"/>
      <c r="H535" s="33"/>
      <c r="I535" s="33"/>
      <c r="J535" s="33"/>
      <c r="K535" s="33"/>
      <c r="L535" s="33"/>
      <c r="M535" s="33"/>
      <c r="N535" s="33"/>
      <c r="O535" s="33"/>
      <c r="P535" s="33"/>
      <c r="Q535" s="33"/>
      <c r="R535" s="33"/>
    </row>
    <row r="536" spans="2:18" ht="12.75">
      <c r="B536" s="33"/>
      <c r="C536" s="33"/>
      <c r="D536" s="33"/>
      <c r="E536" s="33"/>
      <c r="F536" s="33"/>
      <c r="G536" s="33"/>
      <c r="H536" s="33"/>
      <c r="I536" s="33"/>
      <c r="J536" s="33"/>
      <c r="K536" s="33"/>
      <c r="L536" s="33"/>
      <c r="M536" s="33"/>
      <c r="N536" s="33"/>
      <c r="O536" s="33"/>
      <c r="P536" s="33"/>
      <c r="Q536" s="33"/>
      <c r="R536" s="33"/>
    </row>
    <row r="537" spans="2:18" ht="12.75">
      <c r="B537" s="33"/>
      <c r="C537" s="33"/>
      <c r="D537" s="33"/>
      <c r="E537" s="33"/>
      <c r="F537" s="33"/>
      <c r="G537" s="33"/>
      <c r="H537" s="33"/>
      <c r="I537" s="33"/>
      <c r="J537" s="33"/>
      <c r="K537" s="33"/>
      <c r="L537" s="33"/>
      <c r="M537" s="33"/>
      <c r="N537" s="33"/>
      <c r="O537" s="33"/>
      <c r="P537" s="33"/>
      <c r="Q537" s="33"/>
      <c r="R537" s="33"/>
    </row>
    <row r="538" spans="2:18" ht="12.75">
      <c r="B538" s="33"/>
      <c r="C538" s="33"/>
      <c r="D538" s="33"/>
      <c r="E538" s="33"/>
      <c r="F538" s="33"/>
      <c r="G538" s="33"/>
      <c r="H538" s="33"/>
      <c r="I538" s="33"/>
      <c r="J538" s="33"/>
      <c r="K538" s="33"/>
      <c r="L538" s="33"/>
      <c r="M538" s="33"/>
      <c r="N538" s="33"/>
      <c r="O538" s="33"/>
      <c r="P538" s="33"/>
      <c r="Q538" s="33"/>
      <c r="R538" s="33"/>
    </row>
    <row r="539" spans="2:18" ht="12.75">
      <c r="B539" s="33"/>
      <c r="C539" s="33"/>
      <c r="D539" s="33"/>
      <c r="E539" s="33"/>
      <c r="F539" s="33"/>
      <c r="G539" s="33"/>
      <c r="H539" s="33"/>
      <c r="I539" s="33"/>
      <c r="J539" s="33"/>
      <c r="K539" s="33"/>
      <c r="L539" s="33"/>
      <c r="M539" s="33"/>
      <c r="N539" s="33"/>
      <c r="O539" s="33"/>
      <c r="P539" s="33"/>
      <c r="Q539" s="33"/>
      <c r="R539" s="33"/>
    </row>
    <row r="540" spans="2:18" ht="12.75">
      <c r="B540" s="33"/>
      <c r="C540" s="33"/>
      <c r="D540" s="33"/>
      <c r="E540" s="33"/>
      <c r="F540" s="33"/>
      <c r="G540" s="33"/>
      <c r="H540" s="33"/>
      <c r="I540" s="33"/>
      <c r="J540" s="33"/>
      <c r="K540" s="33"/>
      <c r="L540" s="33"/>
      <c r="M540" s="33"/>
      <c r="N540" s="33"/>
      <c r="O540" s="33"/>
      <c r="P540" s="33"/>
      <c r="Q540" s="33"/>
      <c r="R540" s="33"/>
    </row>
    <row r="541" spans="2:18" ht="12.75">
      <c r="B541" s="33"/>
      <c r="C541" s="33"/>
      <c r="D541" s="33"/>
      <c r="E541" s="33"/>
      <c r="F541" s="33"/>
      <c r="G541" s="33"/>
      <c r="H541" s="33"/>
      <c r="I541" s="33"/>
      <c r="J541" s="33"/>
      <c r="K541" s="33"/>
      <c r="L541" s="33"/>
      <c r="M541" s="33"/>
      <c r="N541" s="33"/>
      <c r="O541" s="33"/>
      <c r="P541" s="33"/>
      <c r="Q541" s="33"/>
      <c r="R541" s="33"/>
    </row>
    <row r="542" spans="2:18" ht="12.75">
      <c r="B542" s="33"/>
      <c r="C542" s="33"/>
      <c r="D542" s="33"/>
      <c r="E542" s="33"/>
      <c r="F542" s="33"/>
      <c r="G542" s="33"/>
      <c r="H542" s="33"/>
      <c r="I542" s="33"/>
      <c r="J542" s="33"/>
      <c r="K542" s="33"/>
      <c r="L542" s="33"/>
      <c r="M542" s="33"/>
      <c r="N542" s="33"/>
      <c r="O542" s="33"/>
      <c r="P542" s="33"/>
      <c r="Q542" s="33"/>
      <c r="R542" s="33"/>
    </row>
    <row r="543" spans="2:18" ht="12.75">
      <c r="B543" s="33"/>
      <c r="C543" s="33"/>
      <c r="D543" s="33"/>
      <c r="E543" s="33"/>
      <c r="F543" s="33"/>
      <c r="G543" s="33"/>
      <c r="H543" s="33"/>
      <c r="I543" s="33"/>
      <c r="J543" s="33"/>
      <c r="K543" s="33"/>
      <c r="L543" s="33"/>
      <c r="M543" s="33"/>
      <c r="N543" s="33"/>
      <c r="O543" s="33"/>
      <c r="P543" s="33"/>
      <c r="Q543" s="33"/>
      <c r="R543" s="33"/>
    </row>
    <row r="544" spans="2:18" ht="12.75">
      <c r="B544" s="33"/>
      <c r="C544" s="33"/>
      <c r="D544" s="33"/>
      <c r="E544" s="33"/>
      <c r="F544" s="33"/>
      <c r="G544" s="33"/>
      <c r="H544" s="33"/>
      <c r="I544" s="33"/>
      <c r="J544" s="33"/>
      <c r="K544" s="33"/>
      <c r="L544" s="33"/>
      <c r="M544" s="33"/>
      <c r="N544" s="33"/>
      <c r="O544" s="33"/>
      <c r="P544" s="33"/>
      <c r="Q544" s="33"/>
      <c r="R544" s="33"/>
    </row>
    <row r="545" spans="2:18" ht="12.75">
      <c r="B545" s="33"/>
      <c r="C545" s="33"/>
      <c r="D545" s="33"/>
      <c r="E545" s="33"/>
      <c r="F545" s="33"/>
      <c r="G545" s="33"/>
      <c r="H545" s="33"/>
      <c r="I545" s="33"/>
      <c r="J545" s="33"/>
      <c r="K545" s="33"/>
      <c r="L545" s="33"/>
      <c r="M545" s="33"/>
      <c r="N545" s="33"/>
      <c r="O545" s="33"/>
      <c r="P545" s="33"/>
      <c r="Q545" s="33"/>
      <c r="R545" s="33"/>
    </row>
    <row r="546" spans="2:18" ht="12.75">
      <c r="B546" s="33"/>
      <c r="C546" s="33"/>
      <c r="D546" s="33"/>
      <c r="E546" s="33"/>
      <c r="F546" s="33"/>
      <c r="G546" s="33"/>
      <c r="H546" s="33"/>
      <c r="I546" s="33"/>
      <c r="J546" s="33"/>
      <c r="K546" s="33"/>
      <c r="L546" s="33"/>
      <c r="M546" s="33"/>
      <c r="N546" s="33"/>
      <c r="O546" s="33"/>
      <c r="P546" s="33"/>
      <c r="Q546" s="33"/>
      <c r="R546" s="33"/>
    </row>
    <row r="547" spans="2:18" ht="12.75">
      <c r="B547" s="33"/>
      <c r="C547" s="33"/>
      <c r="D547" s="33"/>
      <c r="E547" s="33"/>
      <c r="F547" s="33"/>
      <c r="G547" s="33"/>
      <c r="H547" s="33"/>
      <c r="I547" s="33"/>
      <c r="J547" s="33"/>
      <c r="K547" s="33"/>
      <c r="L547" s="33"/>
      <c r="M547" s="33"/>
      <c r="N547" s="33"/>
      <c r="O547" s="33"/>
      <c r="P547" s="33"/>
      <c r="Q547" s="33"/>
      <c r="R547" s="33"/>
    </row>
    <row r="548" spans="2:18" ht="12.75">
      <c r="B548" s="33"/>
      <c r="C548" s="33"/>
      <c r="D548" s="33"/>
      <c r="E548" s="33"/>
      <c r="F548" s="33"/>
      <c r="G548" s="33"/>
      <c r="H548" s="33"/>
      <c r="I548" s="33"/>
      <c r="J548" s="33"/>
      <c r="K548" s="33"/>
      <c r="L548" s="33"/>
      <c r="M548" s="33"/>
      <c r="N548" s="33"/>
      <c r="O548" s="33"/>
      <c r="P548" s="33"/>
      <c r="Q548" s="33"/>
      <c r="R548" s="33"/>
    </row>
    <row r="549" spans="2:18" ht="12.75">
      <c r="B549" s="33"/>
      <c r="C549" s="33"/>
      <c r="D549" s="33"/>
      <c r="E549" s="33"/>
      <c r="F549" s="33"/>
      <c r="G549" s="33"/>
      <c r="H549" s="33"/>
      <c r="I549" s="33"/>
      <c r="J549" s="33"/>
      <c r="K549" s="33"/>
      <c r="L549" s="33"/>
      <c r="M549" s="33"/>
      <c r="N549" s="33"/>
      <c r="O549" s="33"/>
      <c r="P549" s="33"/>
      <c r="Q549" s="33"/>
      <c r="R549" s="33"/>
    </row>
    <row r="550" spans="2:18" ht="12.75">
      <c r="B550" s="33"/>
      <c r="C550" s="33"/>
      <c r="D550" s="33"/>
      <c r="E550" s="33"/>
      <c r="F550" s="33"/>
      <c r="G550" s="33"/>
      <c r="H550" s="33"/>
      <c r="I550" s="33"/>
      <c r="J550" s="33"/>
      <c r="K550" s="33"/>
      <c r="L550" s="33"/>
      <c r="M550" s="33"/>
      <c r="N550" s="33"/>
      <c r="O550" s="33"/>
      <c r="P550" s="33"/>
      <c r="Q550" s="33"/>
      <c r="R550" s="33"/>
    </row>
    <row r="551" spans="2:18" ht="12.75">
      <c r="B551" s="33"/>
      <c r="C551" s="33"/>
      <c r="D551" s="33"/>
      <c r="E551" s="33"/>
      <c r="F551" s="33"/>
      <c r="G551" s="33"/>
      <c r="H551" s="33"/>
      <c r="I551" s="33"/>
      <c r="J551" s="33"/>
      <c r="K551" s="33"/>
      <c r="L551" s="33"/>
      <c r="M551" s="33"/>
      <c r="N551" s="33"/>
      <c r="O551" s="33"/>
      <c r="P551" s="33"/>
      <c r="Q551" s="33"/>
      <c r="R551" s="33"/>
    </row>
    <row r="552" spans="2:18" ht="12.75">
      <c r="B552" s="33"/>
      <c r="C552" s="33"/>
      <c r="D552" s="33"/>
      <c r="E552" s="33"/>
      <c r="F552" s="33"/>
      <c r="G552" s="33"/>
      <c r="H552" s="33"/>
      <c r="I552" s="33"/>
      <c r="J552" s="33"/>
      <c r="K552" s="33"/>
      <c r="L552" s="33"/>
      <c r="M552" s="33"/>
      <c r="N552" s="33"/>
      <c r="O552" s="33"/>
      <c r="P552" s="33"/>
      <c r="Q552" s="33"/>
      <c r="R552" s="33"/>
    </row>
    <row r="553" spans="2:18" ht="12.75">
      <c r="B553" s="33"/>
      <c r="C553" s="33"/>
      <c r="D553" s="33"/>
      <c r="E553" s="33"/>
      <c r="F553" s="33"/>
      <c r="G553" s="33"/>
      <c r="H553" s="33"/>
      <c r="I553" s="33"/>
      <c r="J553" s="33"/>
      <c r="K553" s="33"/>
      <c r="L553" s="33"/>
      <c r="M553" s="33"/>
      <c r="N553" s="33"/>
      <c r="O553" s="33"/>
      <c r="P553" s="33"/>
      <c r="Q553" s="33"/>
      <c r="R553" s="33"/>
    </row>
    <row r="554" spans="2:18" ht="12.75">
      <c r="B554" s="33"/>
      <c r="C554" s="33"/>
      <c r="D554" s="33"/>
      <c r="E554" s="33"/>
      <c r="F554" s="33"/>
      <c r="G554" s="33"/>
      <c r="H554" s="33"/>
      <c r="I554" s="33"/>
      <c r="J554" s="33"/>
      <c r="K554" s="33"/>
      <c r="L554" s="33"/>
      <c r="M554" s="33"/>
      <c r="N554" s="33"/>
      <c r="O554" s="33"/>
      <c r="P554" s="33"/>
      <c r="Q554" s="33"/>
      <c r="R554" s="33"/>
    </row>
    <row r="555" spans="2:18" ht="12.75">
      <c r="B555" s="129"/>
      <c r="C555" s="129"/>
      <c r="D555" s="129"/>
    </row>
    <row r="556" spans="2:18" ht="12.75">
      <c r="B556" s="129"/>
      <c r="C556" s="129"/>
      <c r="D556" s="129"/>
    </row>
    <row r="557" spans="2:18" ht="12.75">
      <c r="B557" s="129"/>
      <c r="C557" s="129"/>
      <c r="D557" s="129"/>
    </row>
    <row r="558" spans="2:18" ht="12.75">
      <c r="B558" s="129"/>
      <c r="C558" s="129"/>
      <c r="D558" s="129"/>
    </row>
    <row r="559" spans="2:18" ht="12.75">
      <c r="B559" s="129"/>
      <c r="C559" s="129"/>
      <c r="D559" s="129"/>
    </row>
    <row r="560" spans="2:18" ht="12.75">
      <c r="B560" s="129"/>
      <c r="C560" s="129"/>
      <c r="D560" s="129"/>
    </row>
    <row r="561" spans="2:4" ht="12.75">
      <c r="B561" s="129"/>
      <c r="C561" s="129"/>
      <c r="D561" s="129"/>
    </row>
    <row r="562" spans="2:4" ht="12.75">
      <c r="B562" s="129"/>
      <c r="C562" s="129"/>
      <c r="D562" s="129"/>
    </row>
    <row r="563" spans="2:4" ht="12.75">
      <c r="B563" s="129"/>
      <c r="C563" s="129"/>
      <c r="D563" s="129"/>
    </row>
    <row r="564" spans="2:4" ht="12.75">
      <c r="B564" s="129"/>
      <c r="C564" s="129"/>
      <c r="D564" s="129"/>
    </row>
    <row r="565" spans="2:4" ht="12.75">
      <c r="B565" s="129"/>
      <c r="C565" s="129"/>
      <c r="D565" s="129"/>
    </row>
    <row r="566" spans="2:4" ht="12.75">
      <c r="B566" s="129"/>
      <c r="C566" s="129"/>
      <c r="D566" s="129"/>
    </row>
    <row r="567" spans="2:4" ht="12.75">
      <c r="B567" s="129"/>
      <c r="C567" s="129"/>
      <c r="D567" s="129"/>
    </row>
    <row r="568" spans="2:4" ht="12.75">
      <c r="B568" s="129"/>
      <c r="C568" s="129"/>
      <c r="D568" s="129"/>
    </row>
    <row r="569" spans="2:4" ht="12.75">
      <c r="B569" s="129"/>
      <c r="C569" s="129"/>
      <c r="D569" s="129"/>
    </row>
    <row r="570" spans="2:4" ht="12.75">
      <c r="B570" s="129"/>
      <c r="C570" s="129"/>
      <c r="D570" s="129"/>
    </row>
    <row r="571" spans="2:4" ht="12.75">
      <c r="B571" s="129"/>
      <c r="C571" s="129"/>
      <c r="D571" s="129"/>
    </row>
    <row r="572" spans="2:4" ht="12.75">
      <c r="B572" s="129"/>
      <c r="C572" s="129"/>
      <c r="D572" s="129"/>
    </row>
    <row r="573" spans="2:4" ht="12.75">
      <c r="B573" s="129"/>
      <c r="C573" s="129"/>
      <c r="D573" s="129"/>
    </row>
    <row r="574" spans="2:4" ht="12.75">
      <c r="B574" s="129"/>
      <c r="C574" s="129"/>
      <c r="D574" s="129"/>
    </row>
    <row r="575" spans="2:4" ht="12.75">
      <c r="B575" s="129"/>
      <c r="C575" s="129"/>
      <c r="D575" s="129"/>
    </row>
    <row r="576" spans="2:4" ht="12.75">
      <c r="B576" s="129"/>
      <c r="C576" s="129"/>
      <c r="D576" s="129"/>
    </row>
    <row r="577" spans="2:4" ht="12.75">
      <c r="B577" s="129"/>
      <c r="C577" s="129"/>
      <c r="D577" s="129"/>
    </row>
    <row r="578" spans="2:4" ht="12.75">
      <c r="B578" s="129"/>
      <c r="C578" s="129"/>
      <c r="D578" s="129"/>
    </row>
    <row r="579" spans="2:4" ht="12.75">
      <c r="B579" s="129"/>
      <c r="C579" s="129"/>
      <c r="D579" s="129"/>
    </row>
    <row r="580" spans="2:4" ht="12.75">
      <c r="B580" s="129"/>
      <c r="C580" s="129"/>
      <c r="D580" s="129"/>
    </row>
    <row r="581" spans="2:4" ht="12.75">
      <c r="B581" s="129"/>
      <c r="C581" s="129"/>
      <c r="D581" s="129"/>
    </row>
    <row r="582" spans="2:4" ht="12.75">
      <c r="B582" s="129"/>
      <c r="C582" s="129"/>
      <c r="D582" s="129"/>
    </row>
    <row r="583" spans="2:4" ht="12.75">
      <c r="B583" s="129"/>
      <c r="C583" s="129"/>
      <c r="D583" s="129"/>
    </row>
    <row r="584" spans="2:4" ht="12.75">
      <c r="B584" s="129"/>
      <c r="C584" s="129"/>
      <c r="D584" s="129"/>
    </row>
    <row r="585" spans="2:4" ht="12.75">
      <c r="B585" s="129"/>
      <c r="C585" s="129"/>
      <c r="D585" s="129"/>
    </row>
    <row r="586" spans="2:4" ht="12.75">
      <c r="B586" s="129"/>
      <c r="C586" s="129"/>
      <c r="D586" s="129"/>
    </row>
    <row r="587" spans="2:4" ht="12.75">
      <c r="B587" s="129"/>
      <c r="C587" s="129"/>
      <c r="D587" s="129"/>
    </row>
    <row r="588" spans="2:4" ht="12.75">
      <c r="B588" s="129"/>
      <c r="C588" s="129"/>
      <c r="D588" s="129"/>
    </row>
    <row r="589" spans="2:4" ht="12.75">
      <c r="B589" s="129"/>
      <c r="C589" s="129"/>
      <c r="D589" s="129"/>
    </row>
    <row r="590" spans="2:4" ht="12.75">
      <c r="B590" s="129"/>
      <c r="C590" s="129"/>
      <c r="D590" s="129"/>
    </row>
    <row r="591" spans="2:4" ht="12.75">
      <c r="B591" s="129"/>
      <c r="C591" s="129"/>
      <c r="D591" s="129"/>
    </row>
    <row r="592" spans="2:4" ht="12.75">
      <c r="B592" s="129"/>
      <c r="C592" s="129"/>
      <c r="D592" s="129"/>
    </row>
    <row r="593" spans="2:4" ht="12.75">
      <c r="B593" s="129"/>
      <c r="C593" s="129"/>
      <c r="D593" s="129"/>
    </row>
    <row r="594" spans="2:4" ht="12.75">
      <c r="B594" s="129"/>
      <c r="C594" s="129"/>
      <c r="D594" s="129"/>
    </row>
    <row r="595" spans="2:4" ht="12.75">
      <c r="B595" s="129"/>
      <c r="C595" s="129"/>
      <c r="D595" s="129"/>
    </row>
    <row r="596" spans="2:4" ht="12.75">
      <c r="B596" s="129"/>
      <c r="C596" s="129"/>
      <c r="D596" s="129"/>
    </row>
    <row r="597" spans="2:4" ht="12.75">
      <c r="B597" s="129"/>
      <c r="C597" s="129"/>
      <c r="D597" s="129"/>
    </row>
    <row r="598" spans="2:4" ht="12.75">
      <c r="B598" s="129"/>
      <c r="C598" s="129"/>
      <c r="D598" s="129"/>
    </row>
    <row r="599" spans="2:4" ht="12.75">
      <c r="B599" s="129"/>
      <c r="C599" s="129"/>
      <c r="D599" s="129"/>
    </row>
    <row r="600" spans="2:4" ht="12.75">
      <c r="B600" s="129"/>
      <c r="C600" s="129"/>
      <c r="D600" s="129"/>
    </row>
    <row r="601" spans="2:4" ht="12.75">
      <c r="B601" s="129"/>
      <c r="C601" s="129"/>
      <c r="D601" s="129"/>
    </row>
    <row r="602" spans="2:4" ht="12.75">
      <c r="B602" s="129"/>
      <c r="C602" s="129"/>
      <c r="D602" s="129"/>
    </row>
    <row r="603" spans="2:4" ht="12.75">
      <c r="B603" s="129"/>
      <c r="C603" s="129"/>
      <c r="D603" s="129"/>
    </row>
    <row r="604" spans="2:4" ht="12.75">
      <c r="B604" s="129"/>
      <c r="C604" s="129"/>
      <c r="D604" s="129"/>
    </row>
    <row r="605" spans="2:4" ht="12.75">
      <c r="B605" s="129"/>
      <c r="C605" s="129"/>
      <c r="D605" s="129"/>
    </row>
    <row r="606" spans="2:4" ht="12.75">
      <c r="B606" s="129"/>
      <c r="C606" s="129"/>
      <c r="D606" s="129"/>
    </row>
    <row r="607" spans="2:4" ht="12.75">
      <c r="B607" s="129"/>
      <c r="C607" s="129"/>
      <c r="D607" s="129"/>
    </row>
    <row r="608" spans="2:4" ht="12.75">
      <c r="B608" s="129"/>
      <c r="C608" s="129"/>
      <c r="D608" s="129"/>
    </row>
    <row r="609" spans="2:4" ht="12.75">
      <c r="B609" s="129"/>
      <c r="C609" s="129"/>
      <c r="D609" s="129"/>
    </row>
    <row r="610" spans="2:4" ht="12.75">
      <c r="B610" s="129"/>
      <c r="C610" s="129"/>
      <c r="D610" s="129"/>
    </row>
    <row r="611" spans="2:4" ht="12.75">
      <c r="B611" s="129"/>
      <c r="C611" s="129"/>
      <c r="D611" s="129"/>
    </row>
    <row r="612" spans="2:4" ht="12.75">
      <c r="B612" s="129"/>
      <c r="C612" s="129"/>
      <c r="D612" s="129"/>
    </row>
    <row r="613" spans="2:4" ht="12.75">
      <c r="B613" s="129"/>
      <c r="C613" s="129"/>
      <c r="D613" s="129"/>
    </row>
    <row r="614" spans="2:4" ht="12.75">
      <c r="B614" s="129"/>
      <c r="C614" s="129"/>
      <c r="D614" s="129"/>
    </row>
    <row r="615" spans="2:4" ht="12.75">
      <c r="B615" s="129"/>
      <c r="C615" s="129"/>
      <c r="D615" s="129"/>
    </row>
    <row r="616" spans="2:4" ht="12.75">
      <c r="B616" s="129"/>
      <c r="C616" s="129"/>
      <c r="D616" s="129"/>
    </row>
    <row r="617" spans="2:4" ht="12.75">
      <c r="B617" s="129"/>
      <c r="C617" s="129"/>
      <c r="D617" s="129"/>
    </row>
    <row r="618" spans="2:4" ht="12.75">
      <c r="B618" s="129"/>
      <c r="C618" s="129"/>
      <c r="D618" s="129"/>
    </row>
    <row r="619" spans="2:4" ht="12.75">
      <c r="B619" s="129"/>
      <c r="C619" s="129"/>
      <c r="D619" s="129"/>
    </row>
    <row r="620" spans="2:4" ht="12.75">
      <c r="B620" s="129"/>
      <c r="C620" s="129"/>
      <c r="D620" s="129"/>
    </row>
    <row r="621" spans="2:4" ht="12.75">
      <c r="B621" s="129"/>
      <c r="C621" s="129"/>
      <c r="D621" s="129"/>
    </row>
    <row r="622" spans="2:4" ht="12.75">
      <c r="B622" s="129"/>
      <c r="C622" s="129"/>
      <c r="D622" s="129"/>
    </row>
    <row r="623" spans="2:4" ht="12.75">
      <c r="B623" s="129"/>
      <c r="C623" s="129"/>
      <c r="D623" s="129"/>
    </row>
    <row r="624" spans="2:4" ht="12.75">
      <c r="B624" s="129"/>
      <c r="C624" s="129"/>
      <c r="D624" s="129"/>
    </row>
    <row r="625" spans="2:4" ht="12.75">
      <c r="B625" s="129"/>
      <c r="C625" s="129"/>
      <c r="D625" s="129"/>
    </row>
    <row r="626" spans="2:4" ht="12.75">
      <c r="B626" s="129"/>
      <c r="C626" s="129"/>
      <c r="D626" s="129"/>
    </row>
    <row r="627" spans="2:4" ht="12.75">
      <c r="B627" s="129"/>
      <c r="C627" s="129"/>
      <c r="D627" s="129"/>
    </row>
    <row r="628" spans="2:4" ht="12.75">
      <c r="B628" s="129"/>
      <c r="C628" s="129"/>
      <c r="D628" s="129"/>
    </row>
    <row r="629" spans="2:4" ht="12.75">
      <c r="B629" s="129"/>
      <c r="C629" s="129"/>
      <c r="D629" s="129"/>
    </row>
    <row r="630" spans="2:4" ht="12.75">
      <c r="B630" s="129"/>
      <c r="C630" s="129"/>
      <c r="D630" s="129"/>
    </row>
    <row r="631" spans="2:4" ht="12.75">
      <c r="B631" s="129"/>
      <c r="C631" s="129"/>
      <c r="D631" s="129"/>
    </row>
    <row r="632" spans="2:4" ht="12.75">
      <c r="B632" s="129"/>
      <c r="C632" s="129"/>
      <c r="D632" s="129"/>
    </row>
    <row r="633" spans="2:4" ht="12.75">
      <c r="B633" s="129"/>
      <c r="C633" s="129"/>
      <c r="D633" s="129"/>
    </row>
    <row r="634" spans="2:4" ht="12.75">
      <c r="B634" s="129"/>
      <c r="C634" s="129"/>
      <c r="D634" s="129"/>
    </row>
    <row r="635" spans="2:4" ht="12.75">
      <c r="B635" s="129"/>
      <c r="C635" s="129"/>
      <c r="D635" s="129"/>
    </row>
    <row r="636" spans="2:4" ht="12.75">
      <c r="B636" s="129"/>
      <c r="C636" s="129"/>
      <c r="D636" s="129"/>
    </row>
    <row r="637" spans="2:4" ht="12.75">
      <c r="B637" s="129"/>
      <c r="C637" s="129"/>
      <c r="D637" s="129"/>
    </row>
    <row r="638" spans="2:4" ht="12.75">
      <c r="B638" s="129"/>
      <c r="C638" s="129"/>
      <c r="D638" s="129"/>
    </row>
    <row r="639" spans="2:4" ht="12.75">
      <c r="B639" s="129"/>
      <c r="C639" s="129"/>
      <c r="D639" s="129"/>
    </row>
    <row r="640" spans="2:4" ht="12.75">
      <c r="B640" s="129"/>
      <c r="C640" s="129"/>
      <c r="D640" s="129"/>
    </row>
    <row r="641" spans="2:4" ht="12.75">
      <c r="B641" s="129"/>
      <c r="C641" s="129"/>
      <c r="D641" s="129"/>
    </row>
    <row r="642" spans="2:4" ht="12.75">
      <c r="B642" s="129"/>
      <c r="C642" s="129"/>
      <c r="D642" s="129"/>
    </row>
    <row r="643" spans="2:4" ht="12.75">
      <c r="B643" s="129"/>
      <c r="C643" s="129"/>
      <c r="D643" s="129"/>
    </row>
    <row r="644" spans="2:4" ht="12.75">
      <c r="B644" s="129"/>
      <c r="C644" s="129"/>
      <c r="D644" s="129"/>
    </row>
    <row r="645" spans="2:4" ht="12.75">
      <c r="B645" s="129"/>
      <c r="C645" s="129"/>
      <c r="D645" s="129"/>
    </row>
    <row r="646" spans="2:4" ht="12.75">
      <c r="B646" s="129"/>
      <c r="C646" s="129"/>
      <c r="D646" s="129"/>
    </row>
    <row r="647" spans="2:4" ht="12.75">
      <c r="B647" s="129"/>
      <c r="C647" s="129"/>
      <c r="D647" s="129"/>
    </row>
    <row r="648" spans="2:4" ht="12.75">
      <c r="B648" s="129"/>
      <c r="C648" s="129"/>
      <c r="D648" s="129"/>
    </row>
    <row r="649" spans="2:4" ht="12.75">
      <c r="B649" s="129"/>
      <c r="C649" s="129"/>
      <c r="D649" s="129"/>
    </row>
    <row r="650" spans="2:4" ht="12.75">
      <c r="B650" s="129"/>
      <c r="C650" s="129"/>
      <c r="D650" s="129"/>
    </row>
    <row r="651" spans="2:4" ht="12.75">
      <c r="B651" s="129"/>
      <c r="C651" s="129"/>
      <c r="D651" s="129"/>
    </row>
    <row r="652" spans="2:4" ht="12.75">
      <c r="B652" s="129"/>
      <c r="C652" s="129"/>
      <c r="D652" s="129"/>
    </row>
    <row r="653" spans="2:4" ht="12.75">
      <c r="B653" s="129"/>
      <c r="C653" s="129"/>
      <c r="D653" s="129"/>
    </row>
    <row r="654" spans="2:4" ht="12.75">
      <c r="B654" s="129"/>
      <c r="C654" s="129"/>
      <c r="D654" s="129"/>
    </row>
    <row r="655" spans="2:4" ht="12.75">
      <c r="B655" s="129"/>
      <c r="C655" s="129"/>
      <c r="D655" s="129"/>
    </row>
    <row r="656" spans="2:4" ht="12.75">
      <c r="B656" s="129"/>
      <c r="C656" s="129"/>
      <c r="D656" s="129"/>
    </row>
    <row r="657" spans="2:4" ht="12.75">
      <c r="B657" s="129"/>
      <c r="C657" s="129"/>
      <c r="D657" s="129"/>
    </row>
    <row r="658" spans="2:4" ht="12.75">
      <c r="B658" s="129"/>
      <c r="C658" s="129"/>
      <c r="D658" s="129"/>
    </row>
    <row r="659" spans="2:4" ht="12.75">
      <c r="B659" s="129"/>
      <c r="C659" s="129"/>
      <c r="D659" s="129"/>
    </row>
    <row r="660" spans="2:4" ht="12.75">
      <c r="B660" s="129"/>
      <c r="C660" s="129"/>
      <c r="D660" s="129"/>
    </row>
    <row r="661" spans="2:4" ht="12.75">
      <c r="B661" s="129"/>
      <c r="C661" s="129"/>
      <c r="D661" s="129"/>
    </row>
    <row r="662" spans="2:4" ht="12.75">
      <c r="B662" s="129"/>
      <c r="C662" s="129"/>
      <c r="D662" s="129"/>
    </row>
    <row r="663" spans="2:4" ht="12.75">
      <c r="B663" s="129"/>
      <c r="C663" s="129"/>
      <c r="D663" s="129"/>
    </row>
    <row r="664" spans="2:4" ht="12.75">
      <c r="B664" s="129"/>
      <c r="C664" s="129"/>
      <c r="D664" s="129"/>
    </row>
    <row r="665" spans="2:4" ht="12.75">
      <c r="B665" s="129"/>
      <c r="C665" s="129"/>
      <c r="D665" s="129"/>
    </row>
    <row r="666" spans="2:4" ht="12.75">
      <c r="B666" s="129"/>
      <c r="C666" s="129"/>
      <c r="D666" s="129"/>
    </row>
    <row r="667" spans="2:4" ht="12.75">
      <c r="B667" s="129"/>
      <c r="C667" s="129"/>
      <c r="D667" s="129"/>
    </row>
    <row r="668" spans="2:4" ht="12.75">
      <c r="B668" s="129"/>
      <c r="C668" s="129"/>
      <c r="D668" s="129"/>
    </row>
    <row r="669" spans="2:4" ht="12.75">
      <c r="B669" s="129"/>
      <c r="C669" s="129"/>
      <c r="D669" s="129"/>
    </row>
    <row r="670" spans="2:4" ht="12.75">
      <c r="B670" s="129"/>
      <c r="C670" s="129"/>
      <c r="D670" s="129"/>
    </row>
    <row r="671" spans="2:4" ht="12.75">
      <c r="B671" s="129"/>
      <c r="C671" s="129"/>
      <c r="D671" s="129"/>
    </row>
    <row r="672" spans="2:4" ht="12.75">
      <c r="B672" s="129"/>
      <c r="C672" s="129"/>
      <c r="D672" s="129"/>
    </row>
    <row r="673" spans="2:4" ht="12.75">
      <c r="B673" s="129"/>
      <c r="C673" s="129"/>
      <c r="D673" s="129"/>
    </row>
    <row r="674" spans="2:4" ht="12.75">
      <c r="B674" s="129"/>
      <c r="C674" s="129"/>
      <c r="D674" s="129"/>
    </row>
    <row r="675" spans="2:4" ht="12.75">
      <c r="B675" s="129"/>
      <c r="C675" s="129"/>
      <c r="D675" s="129"/>
    </row>
    <row r="676" spans="2:4" ht="12.75">
      <c r="B676" s="129"/>
      <c r="C676" s="129"/>
      <c r="D676" s="129"/>
    </row>
    <row r="677" spans="2:4" ht="12.75">
      <c r="B677" s="129"/>
      <c r="C677" s="129"/>
      <c r="D677" s="129"/>
    </row>
    <row r="678" spans="2:4" ht="12.75">
      <c r="B678" s="129"/>
      <c r="C678" s="129"/>
      <c r="D678" s="129"/>
    </row>
    <row r="679" spans="2:4" ht="12.75">
      <c r="B679" s="129"/>
      <c r="C679" s="129"/>
      <c r="D679" s="129"/>
    </row>
    <row r="680" spans="2:4" ht="12.75">
      <c r="B680" s="129"/>
      <c r="C680" s="129"/>
      <c r="D680" s="129"/>
    </row>
    <row r="681" spans="2:4" ht="12.75">
      <c r="B681" s="129"/>
      <c r="C681" s="129"/>
      <c r="D681" s="129"/>
    </row>
    <row r="682" spans="2:4" ht="12.75">
      <c r="B682" s="129"/>
      <c r="C682" s="129"/>
      <c r="D682" s="129"/>
    </row>
    <row r="683" spans="2:4" ht="12.75">
      <c r="B683" s="129"/>
      <c r="C683" s="129"/>
      <c r="D683" s="129"/>
    </row>
    <row r="684" spans="2:4" ht="12.75">
      <c r="B684" s="129"/>
      <c r="C684" s="129"/>
      <c r="D684" s="129"/>
    </row>
    <row r="685" spans="2:4" ht="12.75">
      <c r="B685" s="129"/>
      <c r="C685" s="129"/>
      <c r="D685" s="129"/>
    </row>
    <row r="686" spans="2:4" ht="12.75">
      <c r="B686" s="129"/>
      <c r="C686" s="129"/>
      <c r="D686" s="129"/>
    </row>
    <row r="687" spans="2:4" ht="12.75">
      <c r="B687" s="129"/>
      <c r="C687" s="129"/>
      <c r="D687" s="129"/>
    </row>
    <row r="688" spans="2:4" ht="12.75">
      <c r="B688" s="129"/>
      <c r="C688" s="129"/>
      <c r="D688" s="129"/>
    </row>
    <row r="689" spans="2:4" ht="12.75">
      <c r="B689" s="129"/>
      <c r="C689" s="129"/>
      <c r="D689" s="129"/>
    </row>
    <row r="690" spans="2:4" ht="12.75">
      <c r="B690" s="129"/>
      <c r="C690" s="129"/>
      <c r="D690" s="129"/>
    </row>
    <row r="691" spans="2:4" ht="12.75">
      <c r="B691" s="129"/>
      <c r="C691" s="129"/>
      <c r="D691" s="129"/>
    </row>
    <row r="692" spans="2:4" ht="12.75">
      <c r="B692" s="129"/>
      <c r="C692" s="129"/>
      <c r="D692" s="129"/>
    </row>
    <row r="693" spans="2:4" ht="12.75">
      <c r="B693" s="129"/>
      <c r="C693" s="129"/>
      <c r="D693" s="129"/>
    </row>
    <row r="694" spans="2:4" ht="12.75">
      <c r="B694" s="129"/>
      <c r="C694" s="129"/>
      <c r="D694" s="129"/>
    </row>
    <row r="695" spans="2:4" ht="12.75">
      <c r="B695" s="129"/>
      <c r="C695" s="129"/>
      <c r="D695" s="129"/>
    </row>
    <row r="696" spans="2:4" ht="12.75">
      <c r="B696" s="129"/>
      <c r="C696" s="129"/>
      <c r="D696" s="129"/>
    </row>
    <row r="697" spans="2:4" ht="12.75">
      <c r="B697" s="129"/>
      <c r="C697" s="129"/>
      <c r="D697" s="129"/>
    </row>
    <row r="698" spans="2:4" ht="12.75">
      <c r="B698" s="129"/>
      <c r="C698" s="129"/>
      <c r="D698" s="129"/>
    </row>
    <row r="699" spans="2:4" ht="12.75">
      <c r="B699" s="129"/>
      <c r="C699" s="129"/>
      <c r="D699" s="129"/>
    </row>
    <row r="700" spans="2:4" ht="12.75">
      <c r="B700" s="129"/>
      <c r="C700" s="129"/>
      <c r="D700" s="129"/>
    </row>
    <row r="701" spans="2:4" ht="12.75">
      <c r="B701" s="129"/>
      <c r="C701" s="129"/>
      <c r="D701" s="129"/>
    </row>
    <row r="702" spans="2:4" ht="12.75">
      <c r="B702" s="129"/>
      <c r="C702" s="129"/>
      <c r="D702" s="129"/>
    </row>
    <row r="703" spans="2:4" ht="12.75">
      <c r="B703" s="129"/>
      <c r="C703" s="129"/>
      <c r="D703" s="129"/>
    </row>
    <row r="704" spans="2:4" ht="12.75">
      <c r="B704" s="129"/>
      <c r="C704" s="129"/>
      <c r="D704" s="129"/>
    </row>
    <row r="705" spans="2:4" ht="12.75">
      <c r="B705" s="129"/>
      <c r="C705" s="129"/>
      <c r="D705" s="129"/>
    </row>
    <row r="706" spans="2:4" ht="12.75">
      <c r="B706" s="129"/>
      <c r="C706" s="129"/>
      <c r="D706" s="129"/>
    </row>
    <row r="707" spans="2:4" ht="12.75">
      <c r="B707" s="129"/>
      <c r="C707" s="129"/>
      <c r="D707" s="129"/>
    </row>
    <row r="708" spans="2:4" ht="12.75">
      <c r="B708" s="129"/>
      <c r="C708" s="129"/>
      <c r="D708" s="129"/>
    </row>
    <row r="709" spans="2:4" ht="12.75">
      <c r="B709" s="129"/>
      <c r="C709" s="129"/>
      <c r="D709" s="129"/>
    </row>
    <row r="710" spans="2:4" ht="12.75">
      <c r="B710" s="129"/>
      <c r="C710" s="129"/>
      <c r="D710" s="129"/>
    </row>
    <row r="711" spans="2:4" ht="12.75">
      <c r="B711" s="129"/>
      <c r="C711" s="129"/>
      <c r="D711" s="129"/>
    </row>
    <row r="712" spans="2:4" ht="12.75">
      <c r="B712" s="129"/>
      <c r="C712" s="129"/>
      <c r="D712" s="129"/>
    </row>
    <row r="713" spans="2:4" ht="12.75">
      <c r="B713" s="129"/>
      <c r="C713" s="129"/>
      <c r="D713" s="129"/>
    </row>
    <row r="714" spans="2:4" ht="12.75">
      <c r="B714" s="129"/>
      <c r="C714" s="129"/>
      <c r="D714" s="129"/>
    </row>
    <row r="715" spans="2:4" ht="12.75">
      <c r="B715" s="129"/>
      <c r="C715" s="129"/>
      <c r="D715" s="129"/>
    </row>
    <row r="716" spans="2:4" ht="12.75">
      <c r="B716" s="129"/>
      <c r="C716" s="129"/>
      <c r="D716" s="129"/>
    </row>
    <row r="717" spans="2:4" ht="12.75">
      <c r="B717" s="129"/>
      <c r="C717" s="129"/>
      <c r="D717" s="129"/>
    </row>
    <row r="718" spans="2:4" ht="12.75">
      <c r="B718" s="129"/>
      <c r="C718" s="129"/>
      <c r="D718" s="129"/>
    </row>
    <row r="719" spans="2:4" ht="12.75">
      <c r="B719" s="129"/>
      <c r="C719" s="129"/>
      <c r="D719" s="129"/>
    </row>
    <row r="720" spans="2:4" ht="12.75">
      <c r="B720" s="129"/>
      <c r="C720" s="129"/>
      <c r="D720" s="129"/>
    </row>
    <row r="721" spans="2:4" ht="12.75">
      <c r="B721" s="129"/>
      <c r="C721" s="129"/>
      <c r="D721" s="129"/>
    </row>
    <row r="722" spans="2:4" ht="12.75">
      <c r="B722" s="129"/>
      <c r="C722" s="129"/>
      <c r="D722" s="129"/>
    </row>
    <row r="723" spans="2:4" ht="12.75">
      <c r="B723" s="129"/>
      <c r="C723" s="129"/>
      <c r="D723" s="129"/>
    </row>
    <row r="724" spans="2:4" ht="12.75">
      <c r="B724" s="129"/>
      <c r="C724" s="129"/>
      <c r="D724" s="129"/>
    </row>
    <row r="725" spans="2:4" ht="12.75">
      <c r="B725" s="129"/>
      <c r="C725" s="129"/>
      <c r="D725" s="129"/>
    </row>
    <row r="726" spans="2:4" ht="12.75">
      <c r="B726" s="129"/>
      <c r="C726" s="129"/>
      <c r="D726" s="129"/>
    </row>
    <row r="727" spans="2:4" ht="12.75">
      <c r="B727" s="129"/>
      <c r="C727" s="129"/>
      <c r="D727" s="129"/>
    </row>
    <row r="728" spans="2:4" ht="12.75">
      <c r="B728" s="129"/>
      <c r="C728" s="129"/>
      <c r="D728" s="129"/>
    </row>
    <row r="729" spans="2:4" ht="12.75">
      <c r="B729" s="129"/>
      <c r="C729" s="129"/>
      <c r="D729" s="129"/>
    </row>
    <row r="730" spans="2:4" ht="12.75">
      <c r="B730" s="129"/>
      <c r="C730" s="129"/>
      <c r="D730" s="129"/>
    </row>
    <row r="731" spans="2:4" ht="12.75">
      <c r="B731" s="129"/>
      <c r="C731" s="129"/>
      <c r="D731" s="129"/>
    </row>
    <row r="732" spans="2:4" ht="12.75">
      <c r="B732" s="129"/>
      <c r="C732" s="129"/>
      <c r="D732" s="129"/>
    </row>
    <row r="733" spans="2:4" ht="12.75">
      <c r="B733" s="129"/>
      <c r="C733" s="129"/>
      <c r="D733" s="129"/>
    </row>
    <row r="734" spans="2:4" ht="12.75">
      <c r="B734" s="129"/>
      <c r="C734" s="129"/>
      <c r="D734" s="129"/>
    </row>
    <row r="735" spans="2:4" ht="12.75">
      <c r="B735" s="129"/>
      <c r="C735" s="129"/>
      <c r="D735" s="129"/>
    </row>
    <row r="736" spans="2:4" ht="12.75">
      <c r="B736" s="129"/>
      <c r="C736" s="129"/>
      <c r="D736" s="129"/>
    </row>
    <row r="737" spans="2:4" ht="12.75">
      <c r="B737" s="129"/>
      <c r="C737" s="129"/>
      <c r="D737" s="129"/>
    </row>
    <row r="738" spans="2:4" ht="12.75">
      <c r="B738" s="129"/>
      <c r="C738" s="129"/>
      <c r="D738" s="129"/>
    </row>
    <row r="739" spans="2:4" ht="12.75">
      <c r="B739" s="129"/>
      <c r="C739" s="129"/>
      <c r="D739" s="129"/>
    </row>
    <row r="740" spans="2:4" ht="12.75">
      <c r="B740" s="129"/>
      <c r="C740" s="129"/>
      <c r="D740" s="129"/>
    </row>
    <row r="741" spans="2:4" ht="12.75">
      <c r="B741" s="129"/>
      <c r="C741" s="129"/>
      <c r="D741" s="129"/>
    </row>
    <row r="742" spans="2:4" ht="12.75">
      <c r="B742" s="129"/>
      <c r="C742" s="129"/>
      <c r="D742" s="129"/>
    </row>
    <row r="743" spans="2:4" ht="12.75">
      <c r="B743" s="129"/>
      <c r="C743" s="129"/>
      <c r="D743" s="129"/>
    </row>
    <row r="744" spans="2:4" ht="12.75">
      <c r="B744" s="129"/>
      <c r="C744" s="129"/>
      <c r="D744" s="129"/>
    </row>
    <row r="745" spans="2:4" ht="12.75">
      <c r="B745" s="129"/>
      <c r="C745" s="129"/>
      <c r="D745" s="129"/>
    </row>
    <row r="746" spans="2:4" ht="12.75">
      <c r="B746" s="129"/>
      <c r="C746" s="129"/>
      <c r="D746" s="129"/>
    </row>
    <row r="747" spans="2:4" ht="12.75">
      <c r="B747" s="129"/>
      <c r="C747" s="129"/>
      <c r="D747" s="129"/>
    </row>
    <row r="748" spans="2:4" ht="12.75">
      <c r="B748" s="129"/>
      <c r="C748" s="129"/>
      <c r="D748" s="129"/>
    </row>
    <row r="749" spans="2:4" ht="12.75">
      <c r="B749" s="129"/>
      <c r="C749" s="129"/>
      <c r="D749" s="129"/>
    </row>
    <row r="750" spans="2:4" ht="12.75">
      <c r="B750" s="129"/>
      <c r="C750" s="129"/>
      <c r="D750" s="129"/>
    </row>
    <row r="751" spans="2:4" ht="12.75">
      <c r="B751" s="129"/>
      <c r="C751" s="129"/>
      <c r="D751" s="129"/>
    </row>
    <row r="752" spans="2:4" ht="12.75">
      <c r="B752" s="129"/>
      <c r="C752" s="129"/>
      <c r="D752" s="129"/>
    </row>
    <row r="753" spans="2:4" ht="12.75">
      <c r="B753" s="129"/>
      <c r="C753" s="129"/>
      <c r="D753" s="129"/>
    </row>
    <row r="754" spans="2:4" ht="12.75">
      <c r="B754" s="129"/>
      <c r="C754" s="129"/>
      <c r="D754" s="129"/>
    </row>
    <row r="755" spans="2:4" ht="12.75">
      <c r="B755" s="129"/>
      <c r="C755" s="129"/>
      <c r="D755" s="129"/>
    </row>
    <row r="756" spans="2:4" ht="12.75">
      <c r="B756" s="129"/>
      <c r="C756" s="129"/>
      <c r="D756" s="129"/>
    </row>
    <row r="757" spans="2:4" ht="12.75">
      <c r="B757" s="129"/>
      <c r="C757" s="129"/>
      <c r="D757" s="129"/>
    </row>
    <row r="758" spans="2:4" ht="12.75">
      <c r="B758" s="129"/>
      <c r="C758" s="129"/>
      <c r="D758" s="129"/>
    </row>
    <row r="759" spans="2:4" ht="12.75">
      <c r="B759" s="129"/>
      <c r="C759" s="129"/>
      <c r="D759" s="129"/>
    </row>
    <row r="760" spans="2:4" ht="12.75">
      <c r="B760" s="129"/>
      <c r="C760" s="129"/>
      <c r="D760" s="129"/>
    </row>
    <row r="761" spans="2:4" ht="12.75">
      <c r="B761" s="129"/>
      <c r="C761" s="129"/>
      <c r="D761" s="129"/>
    </row>
    <row r="762" spans="2:4" ht="12.75">
      <c r="B762" s="129"/>
      <c r="C762" s="129"/>
      <c r="D762" s="129"/>
    </row>
    <row r="763" spans="2:4" ht="12.75">
      <c r="B763" s="129"/>
      <c r="C763" s="129"/>
      <c r="D763" s="129"/>
    </row>
    <row r="764" spans="2:4" ht="12.75">
      <c r="B764" s="129"/>
      <c r="C764" s="129"/>
      <c r="D764" s="129"/>
    </row>
    <row r="765" spans="2:4" ht="12.75">
      <c r="B765" s="129"/>
      <c r="C765" s="129"/>
      <c r="D765" s="129"/>
    </row>
    <row r="766" spans="2:4" ht="12.75">
      <c r="B766" s="129"/>
      <c r="C766" s="129"/>
      <c r="D766" s="129"/>
    </row>
    <row r="767" spans="2:4" ht="12.75">
      <c r="B767" s="129"/>
      <c r="C767" s="129"/>
      <c r="D767" s="129"/>
    </row>
    <row r="768" spans="2:4" ht="12.75">
      <c r="B768" s="129"/>
      <c r="C768" s="129"/>
      <c r="D768" s="129"/>
    </row>
    <row r="769" spans="2:4" ht="12.75">
      <c r="B769" s="129"/>
      <c r="C769" s="129"/>
      <c r="D769" s="129"/>
    </row>
    <row r="770" spans="2:4" ht="12.75">
      <c r="B770" s="129"/>
      <c r="C770" s="129"/>
      <c r="D770" s="129"/>
    </row>
    <row r="771" spans="2:4" ht="12.75">
      <c r="B771" s="129"/>
      <c r="C771" s="129"/>
      <c r="D771" s="129"/>
    </row>
    <row r="772" spans="2:4" ht="12.75">
      <c r="B772" s="129"/>
      <c r="C772" s="129"/>
      <c r="D772" s="129"/>
    </row>
    <row r="773" spans="2:4" ht="12.75">
      <c r="B773" s="129"/>
      <c r="C773" s="129"/>
      <c r="D773" s="129"/>
    </row>
    <row r="774" spans="2:4" ht="12.75">
      <c r="B774" s="129"/>
      <c r="C774" s="129"/>
      <c r="D774" s="129"/>
    </row>
    <row r="775" spans="2:4" ht="12.75">
      <c r="B775" s="129"/>
      <c r="C775" s="129"/>
      <c r="D775" s="129"/>
    </row>
    <row r="776" spans="2:4" ht="12.75">
      <c r="B776" s="129"/>
      <c r="C776" s="129"/>
      <c r="D776" s="129"/>
    </row>
    <row r="777" spans="2:4" ht="12.75">
      <c r="B777" s="129"/>
      <c r="C777" s="129"/>
      <c r="D777" s="129"/>
    </row>
    <row r="778" spans="2:4" ht="12.75">
      <c r="B778" s="129"/>
      <c r="C778" s="129"/>
      <c r="D778" s="129"/>
    </row>
    <row r="779" spans="2:4" ht="12.75">
      <c r="B779" s="129"/>
      <c r="C779" s="129"/>
      <c r="D779" s="129"/>
    </row>
    <row r="780" spans="2:4" ht="12.75">
      <c r="B780" s="129"/>
      <c r="C780" s="129"/>
      <c r="D780" s="129"/>
    </row>
    <row r="781" spans="2:4" ht="12.75">
      <c r="B781" s="129"/>
      <c r="C781" s="129"/>
      <c r="D781" s="129"/>
    </row>
  </sheetData>
  <autoFilter ref="A1:AA424" xr:uid="{00000000-0009-0000-0000-000023000000}"/>
  <customSheetViews>
    <customSheetView guid="{EE409CCF-41C7-4BE1-8A6A-F342F255A85B}" filter="1" showAutoFilter="1">
      <pageMargins left="0.7" right="0.7" top="0.75" bottom="0.75" header="0.3" footer="0.3"/>
      <autoFilter ref="A1:AA452" xr:uid="{8AA184CD-5F61-4076-BC2B-905D7B672E9D}"/>
    </customSheetView>
  </customSheetViews>
  <mergeCells count="60">
    <mergeCell ref="A185:A198"/>
    <mergeCell ref="A199:A213"/>
    <mergeCell ref="B209:B210"/>
    <mergeCell ref="N209:N210"/>
    <mergeCell ref="O209:O210"/>
    <mergeCell ref="P209:P210"/>
    <mergeCell ref="Q209:Q210"/>
    <mergeCell ref="R209:R210"/>
    <mergeCell ref="A73:A86"/>
    <mergeCell ref="A87:A100"/>
    <mergeCell ref="A101:A114"/>
    <mergeCell ref="A115:A128"/>
    <mergeCell ref="M209:M210"/>
    <mergeCell ref="C209:C210"/>
    <mergeCell ref="G209:G210"/>
    <mergeCell ref="H209:H210"/>
    <mergeCell ref="I209:I210"/>
    <mergeCell ref="J209:J210"/>
    <mergeCell ref="K209:K210"/>
    <mergeCell ref="L209:L210"/>
    <mergeCell ref="A129:A142"/>
    <mergeCell ref="A143:A156"/>
    <mergeCell ref="A157:A170"/>
    <mergeCell ref="A171:A184"/>
    <mergeCell ref="E29:E30"/>
    <mergeCell ref="H29:H30"/>
    <mergeCell ref="A31:A44"/>
    <mergeCell ref="A45:A58"/>
    <mergeCell ref="A59:A72"/>
    <mergeCell ref="A2:A15"/>
    <mergeCell ref="A16:A30"/>
    <mergeCell ref="B29:B30"/>
    <mergeCell ref="C29:C30"/>
    <mergeCell ref="D29:D30"/>
    <mergeCell ref="P29:P30"/>
    <mergeCell ref="Q29:Q30"/>
    <mergeCell ref="I29:I30"/>
    <mergeCell ref="J29:J30"/>
    <mergeCell ref="K29:K30"/>
    <mergeCell ref="L29:L30"/>
    <mergeCell ref="M29:M30"/>
    <mergeCell ref="N29:N30"/>
    <mergeCell ref="O29:O30"/>
    <mergeCell ref="A285:A298"/>
    <mergeCell ref="A299:A312"/>
    <mergeCell ref="A411:A424"/>
    <mergeCell ref="A425:A438"/>
    <mergeCell ref="A439:A452"/>
    <mergeCell ref="A313:A326"/>
    <mergeCell ref="A327:A340"/>
    <mergeCell ref="A341:A354"/>
    <mergeCell ref="A355:A368"/>
    <mergeCell ref="A369:A382"/>
    <mergeCell ref="A383:A396"/>
    <mergeCell ref="A397:A410"/>
    <mergeCell ref="A214:A228"/>
    <mergeCell ref="A229:A242"/>
    <mergeCell ref="A243:A256"/>
    <mergeCell ref="A257:A270"/>
    <mergeCell ref="A271:A284"/>
  </mergeCells>
  <hyperlinks>
    <hyperlink ref="F9" r:id="rId1" xr:uid="{00000000-0004-0000-2300-000000000000}"/>
    <hyperlink ref="G9" r:id="rId2" xr:uid="{00000000-0004-0000-2300-000001000000}"/>
    <hyperlink ref="F10" r:id="rId3" location="change-1190035" xr:uid="{00000000-0004-0000-2300-000002000000}"/>
    <hyperlink ref="F21" r:id="rId4" xr:uid="{00000000-0004-0000-2300-000003000000}"/>
    <hyperlink ref="F24" r:id="rId5" xr:uid="{00000000-0004-0000-2300-000004000000}"/>
    <hyperlink ref="F25" r:id="rId6" xr:uid="{00000000-0004-0000-2300-000005000000}"/>
    <hyperlink ref="F26" r:id="rId7" xr:uid="{00000000-0004-0000-2300-000006000000}"/>
    <hyperlink ref="F30" r:id="rId8" xr:uid="{00000000-0004-0000-2300-000007000000}"/>
    <hyperlink ref="F31" r:id="rId9" xr:uid="{00000000-0004-0000-2300-000008000000}"/>
    <hyperlink ref="F50" r:id="rId10" xr:uid="{00000000-0004-0000-2300-000009000000}"/>
    <hyperlink ref="F61" r:id="rId11" xr:uid="{00000000-0004-0000-2300-00000A000000}"/>
    <hyperlink ref="G61" r:id="rId12" xr:uid="{00000000-0004-0000-2300-00000B000000}"/>
    <hyperlink ref="F66" r:id="rId13" xr:uid="{00000000-0004-0000-2300-00000C000000}"/>
    <hyperlink ref="F82" r:id="rId14" xr:uid="{00000000-0004-0000-2300-00000D000000}"/>
    <hyperlink ref="E94" r:id="rId15" xr:uid="{00000000-0004-0000-2300-00000E000000}"/>
    <hyperlink ref="F104" r:id="rId16" xr:uid="{00000000-0004-0000-2300-00000F000000}"/>
    <hyperlink ref="F127" r:id="rId17" xr:uid="{00000000-0004-0000-2300-000010000000}"/>
    <hyperlink ref="F133" r:id="rId18" location="%D0%9E%D1%82%D0%BC%D0%B5%D0%BD%D0%B0-%D0%B0%D0%B2%D1%82%D0%BE%D0%BF%D1%80%D0%BE%D0%B4%D0%BB%D0%B5%D0%BD%D0%B8%D1%8F-%D0%BF%D0%BE%D0%B4%D0%BF%D0%B8%D1%81%D0%BA%D0%B8" xr:uid="{00000000-0004-0000-2300-000011000000}"/>
    <hyperlink ref="F137" r:id="rId19" xr:uid="{00000000-0004-0000-2300-000012000000}"/>
    <hyperlink ref="F140" r:id="rId20" xr:uid="{00000000-0004-0000-2300-000013000000}"/>
    <hyperlink ref="F144" r:id="rId21" location="Статистика" xr:uid="{00000000-0004-0000-2300-000014000000}"/>
    <hyperlink ref="F152" r:id="rId22" location="%D0%9D%D0%B0%D1%81%D1%82%D1%80%D0%BE%D0%B9%D0%BA%D0%B8-%D0%B4%D0%BB%D1%8F-%D1%8D%D0%BA%D1%81%D0%BF%D0%BE%D1%80%D1%82%D0%B0-%D0%B2-Telegram" xr:uid="{00000000-0004-0000-2300-000015000000}"/>
    <hyperlink ref="F172" r:id="rId23" xr:uid="{00000000-0004-0000-2300-000016000000}"/>
    <hyperlink ref="F187" r:id="rId24" xr:uid="{00000000-0004-0000-2300-000017000000}"/>
    <hyperlink ref="F210" r:id="rId25" xr:uid="{00000000-0004-0000-2300-000018000000}"/>
    <hyperlink ref="G225" r:id="rId26" xr:uid="{00000000-0004-0000-2300-000019000000}"/>
    <hyperlink ref="F234" r:id="rId27" xr:uid="{00000000-0004-0000-2300-00001A000000}"/>
    <hyperlink ref="F291" r:id="rId28" location="change-1196307" xr:uid="{00000000-0004-0000-2300-00001B000000}"/>
    <hyperlink ref="F330" r:id="rId29" xr:uid="{00000000-0004-0000-2300-00001C000000}"/>
    <hyperlink ref="F371" r:id="rId30" xr:uid="{00000000-0004-0000-2300-00001D000000}"/>
    <hyperlink ref="F388" r:id="rId31" xr:uid="{00000000-0004-0000-2300-00001E000000}"/>
  </hyperlinks>
  <pageMargins left="0.7" right="0.7" top="0.75" bottom="0.75" header="0.3" footer="0.3"/>
  <legacyDrawing r:id="rId32"/>
  <extLst>
    <ext xmlns:x14="http://schemas.microsoft.com/office/spreadsheetml/2009/9/main" uri="{CCE6A557-97BC-4b89-ADB6-D9C93CAAB3DF}">
      <x14:dataValidations xmlns:xm="http://schemas.microsoft.com/office/excel/2006/main" count="3">
        <x14:dataValidation type="list" allowBlank="1" showErrorMessage="1" xr:uid="{00000000-0002-0000-2300-000000000000}">
          <x14:formula1>
            <xm:f>'Служебный лист'!$B$2:$B$1000</xm:f>
          </x14:formula1>
          <xm:sqref>C2:C29 C31:C209 C211:C781</xm:sqref>
        </x14:dataValidation>
        <x14:dataValidation type="list" allowBlank="1" showErrorMessage="1" xr:uid="{00000000-0002-0000-2300-000001000000}">
          <x14:formula1>
            <xm:f>'Служебный лист'!$A$2:$A$1000</xm:f>
          </x14:formula1>
          <xm:sqref>B2:B29 B31:B209 B211:B781</xm:sqref>
        </x14:dataValidation>
        <x14:dataValidation type="list" allowBlank="1" showErrorMessage="1" xr:uid="{00000000-0002-0000-2300-000002000000}">
          <x14:formula1>
            <xm:f>'Служебный лист'!$C$2:$C$1000</xm:f>
          </x14:formula1>
          <xm:sqref>D2:D29 D31:D781</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251"/>
  <sheetViews>
    <sheetView workbookViewId="0">
      <pane xSplit="7" ySplit="1" topLeftCell="H2" activePane="bottomRight" state="frozen"/>
      <selection pane="topRight" activeCell="H1" sqref="H1"/>
      <selection pane="bottomLeft" activeCell="A2" sqref="A2"/>
      <selection pane="bottomRight" activeCell="H2" sqref="H2"/>
    </sheetView>
  </sheetViews>
  <sheetFormatPr defaultColWidth="12.7109375" defaultRowHeight="15.75" customHeight="1"/>
  <cols>
    <col min="1" max="1" width="13.28515625" customWidth="1"/>
    <col min="2" max="3" width="15" customWidth="1"/>
    <col min="4" max="5" width="17.42578125" customWidth="1"/>
    <col min="6" max="6" width="28.28515625" customWidth="1"/>
    <col min="7" max="7" width="9.85546875" customWidth="1"/>
  </cols>
  <sheetData>
    <row r="1" spans="1:26" ht="25.5">
      <c r="A1" s="153" t="s">
        <v>7</v>
      </c>
      <c r="B1" s="153" t="s">
        <v>8</v>
      </c>
      <c r="C1" s="153" t="s">
        <v>4</v>
      </c>
      <c r="D1" s="153" t="s">
        <v>9</v>
      </c>
      <c r="E1" s="153" t="s">
        <v>2439</v>
      </c>
      <c r="F1" s="153" t="s">
        <v>12</v>
      </c>
      <c r="G1" s="153" t="s">
        <v>13</v>
      </c>
      <c r="H1" s="153" t="s">
        <v>328</v>
      </c>
      <c r="I1" s="153" t="s">
        <v>329</v>
      </c>
      <c r="J1" s="153" t="s">
        <v>330</v>
      </c>
      <c r="K1" s="153" t="s">
        <v>331</v>
      </c>
      <c r="L1" s="153" t="s">
        <v>332</v>
      </c>
      <c r="M1" s="153" t="s">
        <v>336</v>
      </c>
      <c r="N1" s="256" t="s">
        <v>334</v>
      </c>
      <c r="O1" s="256" t="s">
        <v>2440</v>
      </c>
      <c r="P1" s="256" t="s">
        <v>335</v>
      </c>
      <c r="Q1" s="8"/>
      <c r="R1" s="8"/>
      <c r="S1" s="8"/>
      <c r="T1" s="8"/>
      <c r="U1" s="8"/>
      <c r="V1" s="8"/>
      <c r="W1" s="8"/>
      <c r="X1" s="8"/>
      <c r="Y1" s="8"/>
      <c r="Z1" s="8"/>
    </row>
    <row r="2" spans="1:26" ht="12.75">
      <c r="A2" s="296"/>
      <c r="B2" s="33"/>
      <c r="C2" s="33"/>
      <c r="D2" s="33"/>
      <c r="E2" s="33"/>
      <c r="F2" s="33"/>
      <c r="G2" s="33"/>
      <c r="H2" s="191"/>
      <c r="I2" s="192"/>
      <c r="J2" s="257"/>
      <c r="K2" s="192"/>
      <c r="L2" s="192"/>
      <c r="M2" s="192"/>
      <c r="N2" s="1"/>
      <c r="O2" s="192"/>
    </row>
    <row r="3" spans="1:26" ht="12.75">
      <c r="A3" s="273"/>
      <c r="B3" s="33"/>
      <c r="C3" s="33"/>
      <c r="D3" s="33"/>
      <c r="E3" s="33"/>
      <c r="F3" s="33"/>
      <c r="G3" s="33" t="s">
        <v>22</v>
      </c>
      <c r="H3" s="191"/>
      <c r="I3" s="192"/>
      <c r="J3" s="191"/>
      <c r="K3" s="192"/>
      <c r="L3" s="192"/>
      <c r="M3" s="192"/>
      <c r="O3" s="192"/>
      <c r="P3" s="1"/>
      <c r="R3" s="3"/>
    </row>
    <row r="4" spans="1:26" ht="12.75">
      <c r="A4" s="273"/>
      <c r="B4" s="33"/>
      <c r="C4" s="33"/>
      <c r="D4" s="33"/>
      <c r="E4" s="33"/>
      <c r="F4" s="33"/>
      <c r="G4" s="33" t="s">
        <v>24</v>
      </c>
      <c r="H4" s="191"/>
      <c r="I4" s="192"/>
      <c r="J4" s="191"/>
      <c r="K4" s="192"/>
      <c r="L4" s="192"/>
      <c r="M4" s="192"/>
      <c r="O4" s="192"/>
      <c r="R4" s="4"/>
    </row>
    <row r="5" spans="1:26" ht="12.75">
      <c r="A5" s="273"/>
      <c r="B5" s="33"/>
      <c r="C5" s="33"/>
      <c r="D5" s="33"/>
      <c r="E5" s="33"/>
      <c r="F5" s="33"/>
      <c r="G5" s="33" t="s">
        <v>25</v>
      </c>
      <c r="H5" s="192"/>
      <c r="I5" s="192"/>
      <c r="J5" s="191"/>
      <c r="K5" s="192"/>
      <c r="L5" s="192"/>
      <c r="M5" s="192"/>
      <c r="O5" s="192"/>
      <c r="R5" s="5"/>
    </row>
    <row r="6" spans="1:26" ht="12.75">
      <c r="A6" s="273"/>
      <c r="B6" s="33"/>
      <c r="C6" s="33"/>
      <c r="D6" s="33"/>
      <c r="E6" s="33"/>
      <c r="F6" s="33"/>
      <c r="G6" s="33" t="s">
        <v>26</v>
      </c>
      <c r="H6" s="192"/>
      <c r="I6" s="192"/>
      <c r="J6" s="192"/>
      <c r="K6" s="192"/>
      <c r="L6" s="192"/>
      <c r="M6" s="192"/>
      <c r="O6" s="192"/>
    </row>
    <row r="7" spans="1:26" ht="12.75">
      <c r="A7" s="273"/>
      <c r="B7" s="33"/>
      <c r="C7" s="33"/>
      <c r="D7" s="33"/>
      <c r="E7" s="33"/>
      <c r="F7" s="33"/>
      <c r="G7" s="33" t="s">
        <v>27</v>
      </c>
      <c r="H7" s="192"/>
      <c r="I7" s="192"/>
      <c r="J7" s="258"/>
      <c r="K7" s="192"/>
      <c r="L7" s="192"/>
      <c r="M7" s="192"/>
      <c r="O7" s="192"/>
    </row>
    <row r="8" spans="1:26" ht="12.75">
      <c r="A8" s="273"/>
      <c r="B8" s="33"/>
      <c r="C8" s="33"/>
      <c r="D8" s="33"/>
      <c r="E8" s="33"/>
      <c r="F8" s="33"/>
      <c r="G8" s="33" t="s">
        <v>28</v>
      </c>
      <c r="H8" s="192"/>
      <c r="I8" s="192"/>
      <c r="J8" s="258"/>
      <c r="K8" s="192"/>
      <c r="L8" s="192"/>
      <c r="M8" s="192"/>
      <c r="O8" s="192"/>
    </row>
    <row r="9" spans="1:26" ht="12.75">
      <c r="A9" s="273"/>
      <c r="B9" s="33"/>
      <c r="C9" s="33"/>
      <c r="D9" s="33"/>
      <c r="E9" s="33"/>
      <c r="F9" s="33"/>
      <c r="G9" s="33" t="s">
        <v>29</v>
      </c>
      <c r="H9" s="192"/>
      <c r="I9" s="192"/>
      <c r="J9" s="258"/>
      <c r="K9" s="192"/>
      <c r="L9" s="192"/>
      <c r="M9" s="192"/>
      <c r="N9" s="1"/>
      <c r="O9" s="203"/>
    </row>
    <row r="10" spans="1:26" ht="12.75">
      <c r="A10" s="273"/>
      <c r="B10" s="33"/>
      <c r="C10" s="33"/>
      <c r="D10" s="33"/>
      <c r="E10" s="33"/>
      <c r="F10" s="33"/>
      <c r="G10" s="33" t="s">
        <v>30</v>
      </c>
      <c r="H10" s="192"/>
      <c r="I10" s="192"/>
      <c r="J10" s="258"/>
      <c r="K10" s="192"/>
      <c r="L10" s="191"/>
      <c r="M10" s="192"/>
      <c r="O10" s="192"/>
    </row>
    <row r="11" spans="1:26" ht="12.75">
      <c r="A11" s="274"/>
      <c r="B11" s="158"/>
      <c r="C11" s="158"/>
      <c r="D11" s="158"/>
      <c r="E11" s="158"/>
      <c r="F11" s="158"/>
      <c r="G11" s="158" t="s">
        <v>34</v>
      </c>
      <c r="H11" s="197"/>
      <c r="I11" s="197"/>
      <c r="J11" s="259"/>
      <c r="K11" s="197"/>
      <c r="L11" s="205"/>
      <c r="M11" s="197"/>
      <c r="O11" s="192"/>
    </row>
    <row r="12" spans="1:26" ht="12.75" hidden="1">
      <c r="A12" s="297" t="s">
        <v>2441</v>
      </c>
      <c r="B12" s="155"/>
      <c r="C12" s="155"/>
      <c r="D12" s="155"/>
      <c r="E12" s="155"/>
      <c r="F12" s="155"/>
      <c r="G12" s="155" t="s">
        <v>17</v>
      </c>
      <c r="H12" s="260"/>
      <c r="I12" s="197"/>
      <c r="J12" s="155"/>
      <c r="K12" s="261"/>
      <c r="L12" s="155"/>
      <c r="M12" s="261"/>
      <c r="O12" s="192"/>
    </row>
    <row r="13" spans="1:26" ht="12.75" hidden="1">
      <c r="A13" s="273"/>
      <c r="B13" s="33"/>
      <c r="C13" s="33"/>
      <c r="D13" s="33"/>
      <c r="E13" s="33"/>
      <c r="F13" s="33"/>
      <c r="G13" s="33" t="s">
        <v>22</v>
      </c>
      <c r="H13" s="262"/>
      <c r="I13" s="197"/>
      <c r="J13" s="33"/>
      <c r="K13" s="192"/>
      <c r="L13" s="33"/>
      <c r="M13" s="192"/>
      <c r="O13" s="192"/>
    </row>
    <row r="14" spans="1:26" ht="12.75" hidden="1">
      <c r="A14" s="273"/>
      <c r="B14" s="33"/>
      <c r="C14" s="33"/>
      <c r="D14" s="33"/>
      <c r="E14" s="33"/>
      <c r="F14" s="33"/>
      <c r="G14" s="33" t="s">
        <v>24</v>
      </c>
      <c r="H14" s="202"/>
      <c r="I14" s="197"/>
      <c r="J14" s="191"/>
      <c r="K14" s="192"/>
      <c r="L14" s="192"/>
      <c r="M14" s="192"/>
      <c r="O14" s="192"/>
    </row>
    <row r="15" spans="1:26" ht="12.75" hidden="1">
      <c r="A15" s="273"/>
      <c r="B15" s="33"/>
      <c r="C15" s="33"/>
      <c r="D15" s="33"/>
      <c r="E15" s="33"/>
      <c r="F15" s="33"/>
      <c r="G15" s="33" t="s">
        <v>25</v>
      </c>
      <c r="H15" s="202"/>
      <c r="I15" s="197"/>
      <c r="J15" s="191"/>
      <c r="K15" s="192"/>
      <c r="L15" s="192"/>
      <c r="M15" s="192"/>
      <c r="O15" s="192"/>
    </row>
    <row r="16" spans="1:26" ht="12.75" hidden="1">
      <c r="A16" s="273"/>
      <c r="B16" s="33"/>
      <c r="C16" s="33"/>
      <c r="D16" s="33"/>
      <c r="E16" s="33"/>
      <c r="F16" s="33"/>
      <c r="G16" s="33" t="s">
        <v>26</v>
      </c>
      <c r="H16" s="202"/>
      <c r="I16" s="197"/>
      <c r="J16" s="191"/>
      <c r="K16" s="192"/>
      <c r="L16" s="192"/>
      <c r="M16" s="192"/>
      <c r="O16" s="192"/>
    </row>
    <row r="17" spans="1:15" ht="12.75" hidden="1">
      <c r="A17" s="273"/>
      <c r="B17" s="33"/>
      <c r="C17" s="33"/>
      <c r="D17" s="33"/>
      <c r="E17" s="33"/>
      <c r="F17" s="33"/>
      <c r="G17" s="33" t="s">
        <v>27</v>
      </c>
      <c r="H17" s="202"/>
      <c r="I17" s="197"/>
      <c r="J17" s="33"/>
      <c r="K17" s="192"/>
      <c r="L17" s="192"/>
      <c r="M17" s="192"/>
      <c r="O17" s="192"/>
    </row>
    <row r="18" spans="1:15" ht="12.75" hidden="1">
      <c r="A18" s="273"/>
      <c r="B18" s="33"/>
      <c r="C18" s="33"/>
      <c r="D18" s="33"/>
      <c r="E18" s="33"/>
      <c r="F18" s="33"/>
      <c r="G18" s="33" t="s">
        <v>28</v>
      </c>
      <c r="H18" s="202"/>
      <c r="I18" s="197"/>
      <c r="J18" s="33"/>
      <c r="K18" s="192"/>
      <c r="L18" s="192"/>
      <c r="M18" s="192"/>
      <c r="O18" s="192"/>
    </row>
    <row r="19" spans="1:15" ht="12.75" hidden="1">
      <c r="A19" s="273"/>
      <c r="B19" s="33"/>
      <c r="C19" s="33"/>
      <c r="D19" s="33"/>
      <c r="E19" s="33"/>
      <c r="F19" s="33"/>
      <c r="G19" s="33" t="s">
        <v>29</v>
      </c>
      <c r="H19" s="202"/>
      <c r="I19" s="197"/>
      <c r="J19" s="33"/>
      <c r="K19" s="192"/>
      <c r="L19" s="192"/>
      <c r="M19" s="192"/>
      <c r="O19" s="192"/>
    </row>
    <row r="20" spans="1:15" ht="12.75" hidden="1">
      <c r="A20" s="273"/>
      <c r="B20" s="33"/>
      <c r="C20" s="33"/>
      <c r="D20" s="33"/>
      <c r="E20" s="33"/>
      <c r="F20" s="33"/>
      <c r="G20" s="33" t="s">
        <v>30</v>
      </c>
      <c r="H20" s="202"/>
      <c r="I20" s="197"/>
      <c r="J20" s="33"/>
      <c r="K20" s="192"/>
      <c r="L20" s="192"/>
      <c r="M20" s="192"/>
      <c r="O20" s="192"/>
    </row>
    <row r="21" spans="1:15" ht="12.75" hidden="1">
      <c r="A21" s="274"/>
      <c r="B21" s="158"/>
      <c r="C21" s="158"/>
      <c r="D21" s="158"/>
      <c r="E21" s="158"/>
      <c r="F21" s="158"/>
      <c r="G21" s="158" t="s">
        <v>34</v>
      </c>
      <c r="H21" s="263"/>
      <c r="I21" s="197"/>
      <c r="J21" s="158"/>
      <c r="K21" s="197"/>
      <c r="L21" s="197"/>
      <c r="M21" s="197"/>
      <c r="O21" s="192"/>
    </row>
    <row r="22" spans="1:15" ht="12.75" hidden="1">
      <c r="A22" s="272">
        <v>45362</v>
      </c>
      <c r="B22" s="155"/>
      <c r="C22" s="155"/>
      <c r="D22" s="155"/>
      <c r="E22" s="155"/>
      <c r="F22" s="155"/>
      <c r="G22" s="155" t="s">
        <v>17</v>
      </c>
      <c r="H22" s="155"/>
      <c r="I22" s="197"/>
      <c r="J22" s="155"/>
      <c r="K22" s="155"/>
      <c r="L22" s="155"/>
      <c r="M22" s="155"/>
      <c r="O22" s="192"/>
    </row>
    <row r="23" spans="1:15" ht="12.75" hidden="1">
      <c r="A23" s="273"/>
      <c r="B23" s="33"/>
      <c r="C23" s="33"/>
      <c r="D23" s="33"/>
      <c r="E23" s="33"/>
      <c r="F23" s="33"/>
      <c r="G23" s="33" t="s">
        <v>22</v>
      </c>
      <c r="H23" s="33"/>
      <c r="I23" s="197"/>
      <c r="J23" s="33"/>
      <c r="K23" s="33"/>
      <c r="L23" s="33"/>
      <c r="M23" s="33"/>
      <c r="O23" s="192"/>
    </row>
    <row r="24" spans="1:15" ht="12.75" hidden="1">
      <c r="A24" s="273"/>
      <c r="B24" s="33"/>
      <c r="C24" s="33"/>
      <c r="D24" s="33"/>
      <c r="E24" s="33"/>
      <c r="F24" s="33"/>
      <c r="G24" s="33" t="s">
        <v>24</v>
      </c>
      <c r="H24" s="33"/>
      <c r="I24" s="197"/>
      <c r="J24" s="33"/>
      <c r="K24" s="33"/>
      <c r="L24" s="33"/>
      <c r="M24" s="33"/>
      <c r="O24" s="192"/>
    </row>
    <row r="25" spans="1:15" ht="12.75" hidden="1">
      <c r="A25" s="273"/>
      <c r="B25" s="33"/>
      <c r="C25" s="33"/>
      <c r="D25" s="33"/>
      <c r="E25" s="33"/>
      <c r="F25" s="33"/>
      <c r="G25" s="33" t="s">
        <v>25</v>
      </c>
      <c r="H25" s="33"/>
      <c r="I25" s="197"/>
      <c r="J25" s="33"/>
      <c r="K25" s="33"/>
      <c r="L25" s="33"/>
      <c r="M25" s="33"/>
      <c r="O25" s="192"/>
    </row>
    <row r="26" spans="1:15" ht="12.75" hidden="1">
      <c r="A26" s="273"/>
      <c r="B26" s="33"/>
      <c r="C26" s="33"/>
      <c r="D26" s="33"/>
      <c r="E26" s="33"/>
      <c r="F26" s="33"/>
      <c r="G26" s="33" t="s">
        <v>26</v>
      </c>
      <c r="H26" s="33"/>
      <c r="I26" s="197"/>
      <c r="J26" s="33"/>
      <c r="K26" s="33"/>
      <c r="L26" s="33"/>
      <c r="M26" s="33"/>
      <c r="O26" s="192"/>
    </row>
    <row r="27" spans="1:15" ht="12.75" hidden="1">
      <c r="A27" s="273"/>
      <c r="B27" s="33"/>
      <c r="C27" s="33"/>
      <c r="D27" s="33"/>
      <c r="E27" s="33"/>
      <c r="F27" s="33"/>
      <c r="G27" s="33" t="s">
        <v>27</v>
      </c>
      <c r="H27" s="33"/>
      <c r="I27" s="197"/>
      <c r="J27" s="33"/>
      <c r="K27" s="33"/>
      <c r="L27" s="33"/>
      <c r="M27" s="33"/>
      <c r="O27" s="192"/>
    </row>
    <row r="28" spans="1:15" ht="12.75" hidden="1">
      <c r="A28" s="273"/>
      <c r="B28" s="33"/>
      <c r="C28" s="33"/>
      <c r="D28" s="33"/>
      <c r="E28" s="33"/>
      <c r="F28" s="33"/>
      <c r="G28" s="33" t="s">
        <v>28</v>
      </c>
      <c r="H28" s="33"/>
      <c r="I28" s="197"/>
      <c r="J28" s="33"/>
      <c r="K28" s="33"/>
      <c r="L28" s="33"/>
      <c r="M28" s="33"/>
      <c r="O28" s="192"/>
    </row>
    <row r="29" spans="1:15" ht="12.75" hidden="1">
      <c r="A29" s="273"/>
      <c r="B29" s="33"/>
      <c r="C29" s="33"/>
      <c r="D29" s="33"/>
      <c r="E29" s="33"/>
      <c r="F29" s="33"/>
      <c r="G29" s="33" t="s">
        <v>29</v>
      </c>
      <c r="H29" s="33"/>
      <c r="I29" s="197"/>
      <c r="J29" s="33"/>
      <c r="K29" s="33"/>
      <c r="L29" s="33"/>
      <c r="M29" s="33"/>
      <c r="O29" s="192"/>
    </row>
    <row r="30" spans="1:15" ht="12.75" hidden="1">
      <c r="A30" s="273"/>
      <c r="B30" s="33"/>
      <c r="C30" s="33"/>
      <c r="D30" s="33"/>
      <c r="E30" s="33"/>
      <c r="F30" s="33"/>
      <c r="G30" s="33" t="s">
        <v>30</v>
      </c>
      <c r="H30" s="33"/>
      <c r="I30" s="197"/>
      <c r="J30" s="33"/>
      <c r="K30" s="33"/>
      <c r="L30" s="33"/>
      <c r="M30" s="33"/>
      <c r="O30" s="192"/>
    </row>
    <row r="31" spans="1:15" ht="12.75" hidden="1">
      <c r="A31" s="274"/>
      <c r="B31" s="158"/>
      <c r="C31" s="158"/>
      <c r="D31" s="158"/>
      <c r="E31" s="158"/>
      <c r="F31" s="158"/>
      <c r="G31" s="158" t="s">
        <v>34</v>
      </c>
      <c r="H31" s="158"/>
      <c r="I31" s="197"/>
      <c r="J31" s="158"/>
      <c r="K31" s="158"/>
      <c r="L31" s="158"/>
      <c r="M31" s="158"/>
      <c r="O31" s="192"/>
    </row>
    <row r="32" spans="1:15" ht="12.75" hidden="1">
      <c r="A32" s="272">
        <v>45363</v>
      </c>
      <c r="B32" s="155"/>
      <c r="C32" s="155"/>
      <c r="D32" s="155"/>
      <c r="E32" s="155"/>
      <c r="F32" s="155"/>
      <c r="G32" s="155" t="s">
        <v>17</v>
      </c>
      <c r="H32" s="155"/>
      <c r="I32" s="197"/>
      <c r="J32" s="155"/>
      <c r="K32" s="261"/>
      <c r="L32" s="155"/>
      <c r="M32" s="155"/>
      <c r="O32" s="192"/>
    </row>
    <row r="33" spans="1:15" ht="12.75" hidden="1">
      <c r="A33" s="273"/>
      <c r="B33" s="33"/>
      <c r="C33" s="33"/>
      <c r="D33" s="33"/>
      <c r="E33" s="33"/>
      <c r="F33" s="33"/>
      <c r="G33" s="33" t="s">
        <v>22</v>
      </c>
      <c r="H33" s="33"/>
      <c r="I33" s="197"/>
      <c r="J33" s="33"/>
      <c r="K33" s="191"/>
      <c r="L33" s="33"/>
      <c r="M33" s="33"/>
      <c r="O33" s="192"/>
    </row>
    <row r="34" spans="1:15" ht="12.75" hidden="1">
      <c r="A34" s="273"/>
      <c r="B34" s="33"/>
      <c r="C34" s="33"/>
      <c r="D34" s="33"/>
      <c r="E34" s="33"/>
      <c r="F34" s="33"/>
      <c r="G34" s="33" t="s">
        <v>24</v>
      </c>
      <c r="H34" s="33"/>
      <c r="I34" s="197"/>
      <c r="J34" s="33"/>
      <c r="K34" s="191"/>
      <c r="L34" s="33"/>
      <c r="M34" s="33"/>
      <c r="O34" s="192"/>
    </row>
    <row r="35" spans="1:15" ht="12.75" hidden="1">
      <c r="A35" s="273"/>
      <c r="B35" s="33"/>
      <c r="C35" s="33"/>
      <c r="D35" s="33"/>
      <c r="E35" s="33"/>
      <c r="F35" s="33"/>
      <c r="G35" s="33" t="s">
        <v>25</v>
      </c>
      <c r="H35" s="33"/>
      <c r="I35" s="197"/>
      <c r="J35" s="33"/>
      <c r="K35" s="191"/>
      <c r="L35" s="33"/>
      <c r="M35" s="33"/>
      <c r="O35" s="192"/>
    </row>
    <row r="36" spans="1:15" ht="12.75" hidden="1">
      <c r="A36" s="273"/>
      <c r="B36" s="33"/>
      <c r="C36" s="33"/>
      <c r="D36" s="33"/>
      <c r="E36" s="33"/>
      <c r="F36" s="33"/>
      <c r="G36" s="33" t="s">
        <v>26</v>
      </c>
      <c r="H36" s="33"/>
      <c r="I36" s="197"/>
      <c r="J36" s="33"/>
      <c r="K36" s="191"/>
      <c r="L36" s="33"/>
      <c r="M36" s="33"/>
      <c r="O36" s="192"/>
    </row>
    <row r="37" spans="1:15" ht="12.75" hidden="1">
      <c r="A37" s="273"/>
      <c r="B37" s="33"/>
      <c r="C37" s="33"/>
      <c r="D37" s="33"/>
      <c r="E37" s="33"/>
      <c r="F37" s="33"/>
      <c r="G37" s="33" t="s">
        <v>27</v>
      </c>
      <c r="H37" s="33"/>
      <c r="I37" s="197"/>
      <c r="J37" s="33"/>
      <c r="K37" s="257"/>
      <c r="L37" s="33"/>
      <c r="M37" s="33"/>
      <c r="O37" s="192"/>
    </row>
    <row r="38" spans="1:15" ht="12.75" hidden="1">
      <c r="A38" s="273"/>
      <c r="B38" s="33"/>
      <c r="C38" s="33"/>
      <c r="D38" s="33"/>
      <c r="E38" s="33"/>
      <c r="F38" s="33"/>
      <c r="G38" s="33" t="s">
        <v>28</v>
      </c>
      <c r="H38" s="33"/>
      <c r="I38" s="197"/>
      <c r="J38" s="33"/>
      <c r="K38" s="192"/>
      <c r="L38" s="33"/>
      <c r="M38" s="33"/>
      <c r="O38" s="192"/>
    </row>
    <row r="39" spans="1:15" ht="12.75" hidden="1">
      <c r="A39" s="273"/>
      <c r="B39" s="33"/>
      <c r="C39" s="33"/>
      <c r="D39" s="33"/>
      <c r="E39" s="33"/>
      <c r="F39" s="33"/>
      <c r="G39" s="33" t="s">
        <v>29</v>
      </c>
      <c r="H39" s="33"/>
      <c r="I39" s="197"/>
      <c r="J39" s="33"/>
      <c r="K39" s="192"/>
      <c r="L39" s="33"/>
      <c r="M39" s="33"/>
      <c r="O39" s="192"/>
    </row>
    <row r="40" spans="1:15" ht="12.75" hidden="1">
      <c r="A40" s="273"/>
      <c r="B40" s="33"/>
      <c r="C40" s="33"/>
      <c r="D40" s="33"/>
      <c r="E40" s="33"/>
      <c r="F40" s="33"/>
      <c r="G40" s="33" t="s">
        <v>30</v>
      </c>
      <c r="H40" s="33"/>
      <c r="I40" s="197"/>
      <c r="J40" s="33"/>
      <c r="K40" s="192"/>
      <c r="L40" s="33"/>
      <c r="M40" s="33"/>
      <c r="O40" s="192"/>
    </row>
    <row r="41" spans="1:15" ht="12.75" hidden="1">
      <c r="A41" s="274"/>
      <c r="B41" s="158"/>
      <c r="C41" s="158"/>
      <c r="D41" s="158"/>
      <c r="E41" s="158"/>
      <c r="F41" s="158"/>
      <c r="G41" s="158" t="s">
        <v>34</v>
      </c>
      <c r="H41" s="158"/>
      <c r="I41" s="197"/>
      <c r="J41" s="158"/>
      <c r="K41" s="197"/>
      <c r="L41" s="158"/>
      <c r="M41" s="158"/>
      <c r="O41" s="192"/>
    </row>
    <row r="42" spans="1:15" ht="12.75" hidden="1">
      <c r="A42" s="272">
        <v>45364</v>
      </c>
      <c r="B42" s="155"/>
      <c r="C42" s="155"/>
      <c r="D42" s="155"/>
      <c r="E42" s="155"/>
      <c r="F42" s="155"/>
      <c r="G42" s="155" t="s">
        <v>17</v>
      </c>
      <c r="H42" s="155"/>
      <c r="I42" s="197"/>
      <c r="J42" s="155"/>
      <c r="K42" s="155"/>
      <c r="L42" s="155"/>
      <c r="M42" s="155"/>
      <c r="O42" s="192"/>
    </row>
    <row r="43" spans="1:15" ht="12.75" hidden="1">
      <c r="A43" s="273"/>
      <c r="B43" s="33"/>
      <c r="C43" s="33"/>
      <c r="D43" s="33"/>
      <c r="E43" s="33"/>
      <c r="F43" s="33"/>
      <c r="G43" s="33" t="s">
        <v>22</v>
      </c>
      <c r="H43" s="33"/>
      <c r="I43" s="197"/>
      <c r="J43" s="33"/>
      <c r="K43" s="33"/>
      <c r="L43" s="33"/>
      <c r="M43" s="33"/>
      <c r="O43" s="192"/>
    </row>
    <row r="44" spans="1:15" ht="12.75" hidden="1">
      <c r="A44" s="273"/>
      <c r="B44" s="33"/>
      <c r="C44" s="33"/>
      <c r="D44" s="33"/>
      <c r="E44" s="33"/>
      <c r="F44" s="33"/>
      <c r="G44" s="33" t="s">
        <v>24</v>
      </c>
      <c r="H44" s="33"/>
      <c r="I44" s="197"/>
      <c r="J44" s="33"/>
      <c r="K44" s="33"/>
      <c r="L44" s="33"/>
      <c r="M44" s="33"/>
      <c r="O44" s="192"/>
    </row>
    <row r="45" spans="1:15" ht="12.75" hidden="1">
      <c r="A45" s="273"/>
      <c r="B45" s="33"/>
      <c r="C45" s="33"/>
      <c r="D45" s="33"/>
      <c r="E45" s="33"/>
      <c r="F45" s="33"/>
      <c r="G45" s="33" t="s">
        <v>25</v>
      </c>
      <c r="H45" s="33"/>
      <c r="I45" s="197"/>
      <c r="J45" s="33"/>
      <c r="K45" s="33"/>
      <c r="L45" s="33"/>
      <c r="M45" s="33"/>
      <c r="O45" s="192"/>
    </row>
    <row r="46" spans="1:15" ht="12.75" hidden="1">
      <c r="A46" s="273"/>
      <c r="B46" s="33"/>
      <c r="C46" s="33"/>
      <c r="D46" s="33"/>
      <c r="E46" s="33"/>
      <c r="F46" s="33"/>
      <c r="G46" s="33" t="s">
        <v>26</v>
      </c>
      <c r="H46" s="33"/>
      <c r="I46" s="197"/>
      <c r="J46" s="33"/>
      <c r="K46" s="33"/>
      <c r="L46" s="33"/>
      <c r="M46" s="33"/>
      <c r="O46" s="192"/>
    </row>
    <row r="47" spans="1:15" ht="12.75" hidden="1">
      <c r="A47" s="273"/>
      <c r="B47" s="33"/>
      <c r="C47" s="33"/>
      <c r="D47" s="33"/>
      <c r="E47" s="33"/>
      <c r="F47" s="33"/>
      <c r="G47" s="33" t="s">
        <v>27</v>
      </c>
      <c r="H47" s="33"/>
      <c r="I47" s="197"/>
      <c r="J47" s="33"/>
      <c r="K47" s="33"/>
      <c r="L47" s="33"/>
      <c r="M47" s="33"/>
      <c r="O47" s="192"/>
    </row>
    <row r="48" spans="1:15" ht="12.75" hidden="1">
      <c r="A48" s="273"/>
      <c r="B48" s="33"/>
      <c r="C48" s="33"/>
      <c r="D48" s="33"/>
      <c r="E48" s="33"/>
      <c r="F48" s="33"/>
      <c r="G48" s="33" t="s">
        <v>28</v>
      </c>
      <c r="H48" s="33"/>
      <c r="I48" s="197"/>
      <c r="J48" s="33"/>
      <c r="K48" s="33"/>
      <c r="L48" s="33"/>
      <c r="M48" s="33"/>
      <c r="O48" s="192"/>
    </row>
    <row r="49" spans="1:15" ht="12.75" hidden="1">
      <c r="A49" s="273"/>
      <c r="B49" s="33"/>
      <c r="C49" s="33"/>
      <c r="D49" s="33"/>
      <c r="E49" s="33"/>
      <c r="F49" s="33"/>
      <c r="G49" s="33" t="s">
        <v>29</v>
      </c>
      <c r="H49" s="33"/>
      <c r="I49" s="197"/>
      <c r="J49" s="33"/>
      <c r="K49" s="33"/>
      <c r="L49" s="33"/>
      <c r="M49" s="33"/>
      <c r="O49" s="192"/>
    </row>
    <row r="50" spans="1:15" ht="12.75" hidden="1">
      <c r="A50" s="273"/>
      <c r="B50" s="33"/>
      <c r="C50" s="33"/>
      <c r="D50" s="33"/>
      <c r="E50" s="33"/>
      <c r="F50" s="33"/>
      <c r="G50" s="33" t="s">
        <v>30</v>
      </c>
      <c r="H50" s="33"/>
      <c r="I50" s="197"/>
      <c r="J50" s="33"/>
      <c r="K50" s="33"/>
      <c r="L50" s="33"/>
      <c r="M50" s="33"/>
      <c r="O50" s="192"/>
    </row>
    <row r="51" spans="1:15" ht="12.75" hidden="1">
      <c r="A51" s="274"/>
      <c r="B51" s="158"/>
      <c r="C51" s="158"/>
      <c r="D51" s="158"/>
      <c r="E51" s="158"/>
      <c r="F51" s="158"/>
      <c r="G51" s="158" t="s">
        <v>34</v>
      </c>
      <c r="H51" s="158"/>
      <c r="I51" s="197"/>
      <c r="J51" s="158"/>
      <c r="K51" s="158"/>
      <c r="L51" s="158"/>
      <c r="M51" s="158"/>
      <c r="O51" s="192"/>
    </row>
    <row r="52" spans="1:15" ht="12.75" hidden="1">
      <c r="A52" s="272">
        <v>45365</v>
      </c>
      <c r="B52" s="155"/>
      <c r="C52" s="155"/>
      <c r="D52" s="155"/>
      <c r="E52" s="155"/>
      <c r="F52" s="155"/>
      <c r="G52" s="155" t="s">
        <v>17</v>
      </c>
      <c r="H52" s="155"/>
      <c r="I52" s="197"/>
      <c r="J52" s="155"/>
      <c r="K52" s="155"/>
      <c r="L52" s="155"/>
      <c r="M52" s="261"/>
      <c r="O52" s="192"/>
    </row>
    <row r="53" spans="1:15" ht="12.75" hidden="1">
      <c r="A53" s="273"/>
      <c r="B53" s="33"/>
      <c r="C53" s="33"/>
      <c r="D53" s="33"/>
      <c r="E53" s="33"/>
      <c r="F53" s="33"/>
      <c r="G53" s="33" t="s">
        <v>22</v>
      </c>
      <c r="H53" s="33"/>
      <c r="I53" s="197"/>
      <c r="J53" s="33"/>
      <c r="K53" s="33"/>
      <c r="L53" s="33"/>
      <c r="M53" s="192"/>
      <c r="O53" s="192"/>
    </row>
    <row r="54" spans="1:15" ht="12.75" hidden="1">
      <c r="A54" s="273"/>
      <c r="B54" s="33"/>
      <c r="C54" s="33"/>
      <c r="D54" s="33"/>
      <c r="E54" s="33"/>
      <c r="F54" s="33"/>
      <c r="G54" s="33" t="s">
        <v>24</v>
      </c>
      <c r="H54" s="33"/>
      <c r="I54" s="197"/>
      <c r="J54" s="33"/>
      <c r="K54" s="33"/>
      <c r="L54" s="33"/>
      <c r="M54" s="192"/>
      <c r="O54" s="192"/>
    </row>
    <row r="55" spans="1:15" ht="12.75" hidden="1">
      <c r="A55" s="273"/>
      <c r="B55" s="33"/>
      <c r="C55" s="33"/>
      <c r="D55" s="33"/>
      <c r="E55" s="33"/>
      <c r="F55" s="33"/>
      <c r="G55" s="33" t="s">
        <v>25</v>
      </c>
      <c r="H55" s="33"/>
      <c r="I55" s="197"/>
      <c r="J55" s="33"/>
      <c r="K55" s="33"/>
      <c r="L55" s="33"/>
      <c r="M55" s="192"/>
      <c r="O55" s="192"/>
    </row>
    <row r="56" spans="1:15" ht="12.75" hidden="1">
      <c r="A56" s="273"/>
      <c r="B56" s="33"/>
      <c r="C56" s="33"/>
      <c r="D56" s="33"/>
      <c r="E56" s="33"/>
      <c r="F56" s="33"/>
      <c r="G56" s="33" t="s">
        <v>26</v>
      </c>
      <c r="H56" s="33"/>
      <c r="I56" s="197"/>
      <c r="J56" s="33"/>
      <c r="K56" s="33"/>
      <c r="L56" s="33"/>
      <c r="M56" s="192"/>
      <c r="O56" s="192"/>
    </row>
    <row r="57" spans="1:15" ht="12.75" hidden="1">
      <c r="A57" s="273"/>
      <c r="B57" s="33"/>
      <c r="C57" s="33"/>
      <c r="D57" s="33"/>
      <c r="E57" s="33"/>
      <c r="F57" s="33"/>
      <c r="G57" s="33" t="s">
        <v>27</v>
      </c>
      <c r="H57" s="33"/>
      <c r="I57" s="197"/>
      <c r="J57" s="33"/>
      <c r="K57" s="33"/>
      <c r="L57" s="33"/>
      <c r="M57" s="192"/>
      <c r="O57" s="192"/>
    </row>
    <row r="58" spans="1:15" ht="12.75" hidden="1">
      <c r="A58" s="273"/>
      <c r="B58" s="33"/>
      <c r="C58" s="33"/>
      <c r="D58" s="33"/>
      <c r="E58" s="33"/>
      <c r="F58" s="33"/>
      <c r="G58" s="33" t="s">
        <v>28</v>
      </c>
      <c r="H58" s="33"/>
      <c r="I58" s="197"/>
      <c r="J58" s="33"/>
      <c r="K58" s="33"/>
      <c r="L58" s="33"/>
      <c r="M58" s="192"/>
      <c r="O58" s="192"/>
    </row>
    <row r="59" spans="1:15" ht="12.75" hidden="1">
      <c r="A59" s="273"/>
      <c r="B59" s="33"/>
      <c r="C59" s="33"/>
      <c r="D59" s="33"/>
      <c r="E59" s="33"/>
      <c r="F59" s="33"/>
      <c r="G59" s="33" t="s">
        <v>29</v>
      </c>
      <c r="H59" s="33"/>
      <c r="I59" s="197"/>
      <c r="J59" s="33"/>
      <c r="K59" s="33"/>
      <c r="L59" s="33"/>
      <c r="M59" s="191"/>
      <c r="O59" s="192"/>
    </row>
    <row r="60" spans="1:15" ht="12.75" hidden="1">
      <c r="A60" s="273"/>
      <c r="B60" s="33"/>
      <c r="C60" s="33"/>
      <c r="D60" s="33"/>
      <c r="E60" s="33"/>
      <c r="F60" s="33"/>
      <c r="G60" s="33" t="s">
        <v>30</v>
      </c>
      <c r="H60" s="33"/>
      <c r="I60" s="197"/>
      <c r="J60" s="33"/>
      <c r="K60" s="33"/>
      <c r="L60" s="33"/>
      <c r="M60" s="191"/>
      <c r="O60" s="192"/>
    </row>
    <row r="61" spans="1:15" ht="12.75" hidden="1">
      <c r="A61" s="274"/>
      <c r="B61" s="33"/>
      <c r="C61" s="33"/>
      <c r="D61" s="33"/>
      <c r="E61" s="33"/>
      <c r="F61" s="33"/>
      <c r="G61" s="158" t="s">
        <v>34</v>
      </c>
      <c r="H61" s="33"/>
      <c r="I61" s="197"/>
      <c r="J61" s="33"/>
      <c r="K61" s="33"/>
      <c r="L61" s="33"/>
      <c r="M61" s="191"/>
      <c r="O61" s="192"/>
    </row>
    <row r="62" spans="1:15" ht="12.75" hidden="1">
      <c r="A62" s="272">
        <v>45366</v>
      </c>
      <c r="B62" s="33"/>
      <c r="C62" s="33"/>
      <c r="D62" s="33"/>
      <c r="E62" s="33"/>
      <c r="F62" s="33"/>
      <c r="G62" s="155" t="s">
        <v>17</v>
      </c>
      <c r="H62" s="33"/>
      <c r="I62" s="197"/>
      <c r="J62" s="33"/>
      <c r="K62" s="33"/>
      <c r="L62" s="33"/>
      <c r="M62" s="191"/>
      <c r="O62" s="192"/>
    </row>
    <row r="63" spans="1:15" ht="12.75" hidden="1">
      <c r="A63" s="273"/>
      <c r="B63" s="33"/>
      <c r="C63" s="33"/>
      <c r="D63" s="33"/>
      <c r="E63" s="33"/>
      <c r="F63" s="33"/>
      <c r="G63" s="33" t="s">
        <v>22</v>
      </c>
      <c r="H63" s="33"/>
      <c r="I63" s="197"/>
      <c r="J63" s="33"/>
      <c r="K63" s="33"/>
      <c r="L63" s="33"/>
      <c r="M63" s="191"/>
      <c r="O63" s="192"/>
    </row>
    <row r="64" spans="1:15" ht="12.75" hidden="1">
      <c r="A64" s="273"/>
      <c r="B64" s="33"/>
      <c r="C64" s="33"/>
      <c r="D64" s="33"/>
      <c r="E64" s="33"/>
      <c r="F64" s="33"/>
      <c r="G64" s="33" t="s">
        <v>24</v>
      </c>
      <c r="H64" s="33"/>
      <c r="I64" s="197"/>
      <c r="J64" s="33"/>
      <c r="K64" s="33"/>
      <c r="L64" s="33"/>
      <c r="M64" s="191"/>
      <c r="O64" s="192"/>
    </row>
    <row r="65" spans="1:15" ht="12.75" hidden="1">
      <c r="A65" s="273"/>
      <c r="B65" s="33"/>
      <c r="C65" s="33"/>
      <c r="D65" s="33"/>
      <c r="E65" s="33"/>
      <c r="F65" s="33"/>
      <c r="G65" s="33" t="s">
        <v>25</v>
      </c>
      <c r="H65" s="33"/>
      <c r="I65" s="197"/>
      <c r="J65" s="33"/>
      <c r="K65" s="33"/>
      <c r="L65" s="33"/>
      <c r="M65" s="192"/>
      <c r="O65" s="192"/>
    </row>
    <row r="66" spans="1:15" ht="12.75" hidden="1">
      <c r="A66" s="273"/>
      <c r="B66" s="33"/>
      <c r="C66" s="33"/>
      <c r="D66" s="33"/>
      <c r="E66" s="33"/>
      <c r="F66" s="33"/>
      <c r="G66" s="33" t="s">
        <v>26</v>
      </c>
      <c r="H66" s="33"/>
      <c r="I66" s="197"/>
      <c r="J66" s="33"/>
      <c r="K66" s="33"/>
      <c r="L66" s="33"/>
      <c r="M66" s="192"/>
      <c r="O66" s="192"/>
    </row>
    <row r="67" spans="1:15" ht="12.75" hidden="1">
      <c r="A67" s="273"/>
      <c r="B67" s="33"/>
      <c r="C67" s="33"/>
      <c r="D67" s="33"/>
      <c r="E67" s="33"/>
      <c r="F67" s="33"/>
      <c r="G67" s="33" t="s">
        <v>27</v>
      </c>
      <c r="H67" s="33"/>
      <c r="I67" s="197"/>
      <c r="J67" s="33"/>
      <c r="K67" s="33"/>
      <c r="L67" s="33"/>
      <c r="M67" s="192"/>
      <c r="O67" s="192"/>
    </row>
    <row r="68" spans="1:15" ht="12.75" hidden="1">
      <c r="A68" s="273"/>
      <c r="B68" s="33"/>
      <c r="C68" s="33"/>
      <c r="D68" s="33"/>
      <c r="E68" s="33"/>
      <c r="F68" s="33"/>
      <c r="G68" s="33" t="s">
        <v>28</v>
      </c>
      <c r="H68" s="33"/>
      <c r="I68" s="197"/>
      <c r="J68" s="33"/>
      <c r="K68" s="33"/>
      <c r="L68" s="33"/>
      <c r="M68" s="192"/>
      <c r="O68" s="192"/>
    </row>
    <row r="69" spans="1:15" ht="12.75" hidden="1">
      <c r="A69" s="273"/>
      <c r="B69" s="33"/>
      <c r="C69" s="33"/>
      <c r="D69" s="33"/>
      <c r="E69" s="33"/>
      <c r="F69" s="33"/>
      <c r="G69" s="33" t="s">
        <v>29</v>
      </c>
      <c r="H69" s="33"/>
      <c r="I69" s="197"/>
      <c r="J69" s="33"/>
      <c r="K69" s="33"/>
      <c r="L69" s="33"/>
      <c r="M69" s="192"/>
      <c r="O69" s="192"/>
    </row>
    <row r="70" spans="1:15" ht="12.75" hidden="1">
      <c r="A70" s="273"/>
      <c r="B70" s="33"/>
      <c r="C70" s="33"/>
      <c r="D70" s="33"/>
      <c r="E70" s="33"/>
      <c r="F70" s="33"/>
      <c r="G70" s="33" t="s">
        <v>30</v>
      </c>
      <c r="H70" s="33"/>
      <c r="I70" s="197"/>
      <c r="J70" s="33"/>
      <c r="K70" s="33"/>
      <c r="L70" s="33"/>
      <c r="M70" s="192"/>
      <c r="O70" s="192"/>
    </row>
    <row r="71" spans="1:15" ht="12.75" hidden="1">
      <c r="A71" s="274"/>
      <c r="B71" s="33"/>
      <c r="C71" s="33"/>
      <c r="D71" s="33"/>
      <c r="E71" s="33"/>
      <c r="F71" s="33"/>
      <c r="G71" s="158" t="s">
        <v>34</v>
      </c>
      <c r="H71" s="33"/>
      <c r="I71" s="197"/>
      <c r="J71" s="33"/>
      <c r="K71" s="33"/>
      <c r="L71" s="33"/>
      <c r="M71" s="192"/>
      <c r="O71" s="192"/>
    </row>
    <row r="72" spans="1:15" ht="12.75" hidden="1">
      <c r="A72" s="272">
        <v>45367</v>
      </c>
      <c r="B72" s="33"/>
      <c r="C72" s="33"/>
      <c r="D72" s="33"/>
      <c r="E72" s="33"/>
      <c r="F72" s="33"/>
      <c r="G72" s="155" t="s">
        <v>17</v>
      </c>
      <c r="H72" s="33"/>
      <c r="I72" s="197"/>
      <c r="J72" s="33"/>
      <c r="K72" s="33"/>
      <c r="L72" s="33"/>
      <c r="M72" s="192"/>
      <c r="O72" s="192"/>
    </row>
    <row r="73" spans="1:15" ht="12.75" hidden="1">
      <c r="A73" s="273"/>
      <c r="B73" s="33"/>
      <c r="C73" s="33"/>
      <c r="D73" s="33"/>
      <c r="E73" s="33"/>
      <c r="F73" s="33"/>
      <c r="G73" s="33" t="s">
        <v>22</v>
      </c>
      <c r="H73" s="33"/>
      <c r="I73" s="197"/>
      <c r="J73" s="33"/>
      <c r="K73" s="33"/>
      <c r="L73" s="33"/>
      <c r="M73" s="192"/>
      <c r="O73" s="192"/>
    </row>
    <row r="74" spans="1:15" ht="12.75" hidden="1">
      <c r="A74" s="273"/>
      <c r="B74" s="33"/>
      <c r="C74" s="33"/>
      <c r="D74" s="33"/>
      <c r="E74" s="33"/>
      <c r="F74" s="33"/>
      <c r="G74" s="33" t="s">
        <v>24</v>
      </c>
      <c r="H74" s="33"/>
      <c r="I74" s="197"/>
      <c r="J74" s="33"/>
      <c r="K74" s="33"/>
      <c r="L74" s="33"/>
      <c r="M74" s="192"/>
      <c r="O74" s="192"/>
    </row>
    <row r="75" spans="1:15" ht="12.75" hidden="1">
      <c r="A75" s="273"/>
      <c r="B75" s="33"/>
      <c r="C75" s="33"/>
      <c r="D75" s="33"/>
      <c r="E75" s="33"/>
      <c r="F75" s="33"/>
      <c r="G75" s="33" t="s">
        <v>25</v>
      </c>
      <c r="H75" s="33"/>
      <c r="I75" s="197"/>
      <c r="J75" s="33"/>
      <c r="K75" s="33"/>
      <c r="L75" s="33"/>
      <c r="M75" s="191"/>
      <c r="O75" s="192"/>
    </row>
    <row r="76" spans="1:15" ht="12.75" hidden="1">
      <c r="A76" s="273"/>
      <c r="B76" s="33"/>
      <c r="C76" s="33"/>
      <c r="D76" s="33"/>
      <c r="E76" s="33"/>
      <c r="F76" s="33"/>
      <c r="G76" s="33" t="s">
        <v>26</v>
      </c>
      <c r="H76" s="33"/>
      <c r="I76" s="197"/>
      <c r="J76" s="33"/>
      <c r="K76" s="33"/>
      <c r="L76" s="33"/>
      <c r="M76" s="191"/>
      <c r="O76" s="192"/>
    </row>
    <row r="77" spans="1:15" ht="12.75" hidden="1">
      <c r="A77" s="273"/>
      <c r="B77" s="33"/>
      <c r="C77" s="33"/>
      <c r="D77" s="33"/>
      <c r="E77" s="33"/>
      <c r="F77" s="33"/>
      <c r="G77" s="33" t="s">
        <v>27</v>
      </c>
      <c r="H77" s="33"/>
      <c r="I77" s="197"/>
      <c r="J77" s="33"/>
      <c r="K77" s="33"/>
      <c r="L77" s="33"/>
      <c r="M77" s="191"/>
      <c r="O77" s="192"/>
    </row>
    <row r="78" spans="1:15" ht="12.75" hidden="1">
      <c r="A78" s="273"/>
      <c r="B78" s="33"/>
      <c r="C78" s="33"/>
      <c r="D78" s="33"/>
      <c r="E78" s="33"/>
      <c r="F78" s="33"/>
      <c r="G78" s="33" t="s">
        <v>28</v>
      </c>
      <c r="H78" s="33"/>
      <c r="I78" s="197"/>
      <c r="J78" s="33"/>
      <c r="K78" s="33"/>
      <c r="L78" s="33"/>
      <c r="M78" s="191"/>
      <c r="O78" s="192"/>
    </row>
    <row r="79" spans="1:15" ht="12.75" hidden="1">
      <c r="A79" s="273"/>
      <c r="B79" s="33"/>
      <c r="C79" s="33"/>
      <c r="D79" s="33"/>
      <c r="E79" s="33"/>
      <c r="F79" s="33"/>
      <c r="G79" s="33" t="s">
        <v>29</v>
      </c>
      <c r="H79" s="33"/>
      <c r="I79" s="197"/>
      <c r="J79" s="33"/>
      <c r="K79" s="33"/>
      <c r="L79" s="33"/>
      <c r="M79" s="191"/>
      <c r="O79" s="192"/>
    </row>
    <row r="80" spans="1:15" ht="12.75" hidden="1">
      <c r="A80" s="273"/>
      <c r="B80" s="33"/>
      <c r="C80" s="33"/>
      <c r="D80" s="33"/>
      <c r="E80" s="33"/>
      <c r="F80" s="33"/>
      <c r="G80" s="33" t="s">
        <v>30</v>
      </c>
      <c r="H80" s="33"/>
      <c r="I80" s="197"/>
      <c r="J80" s="33"/>
      <c r="K80" s="33"/>
      <c r="L80" s="33"/>
      <c r="M80" s="191"/>
      <c r="O80" s="192"/>
    </row>
    <row r="81" spans="1:15" ht="12.75" hidden="1">
      <c r="A81" s="274"/>
      <c r="B81" s="33"/>
      <c r="C81" s="33"/>
      <c r="D81" s="33"/>
      <c r="E81" s="33"/>
      <c r="F81" s="33"/>
      <c r="G81" s="158" t="s">
        <v>34</v>
      </c>
      <c r="H81" s="33"/>
      <c r="I81" s="197"/>
      <c r="J81" s="33"/>
      <c r="K81" s="33"/>
      <c r="L81" s="33"/>
      <c r="M81" s="192"/>
      <c r="O81" s="192"/>
    </row>
    <row r="82" spans="1:15" ht="12.75" hidden="1">
      <c r="A82" s="272">
        <v>45368</v>
      </c>
      <c r="B82" s="33"/>
      <c r="C82" s="33"/>
      <c r="D82" s="33"/>
      <c r="E82" s="33"/>
      <c r="F82" s="33"/>
      <c r="G82" s="155" t="s">
        <v>17</v>
      </c>
      <c r="H82" s="33"/>
      <c r="I82" s="197"/>
      <c r="J82" s="33"/>
      <c r="K82" s="33"/>
      <c r="L82" s="33"/>
      <c r="M82" s="192"/>
      <c r="O82" s="192"/>
    </row>
    <row r="83" spans="1:15" ht="12.75" hidden="1">
      <c r="A83" s="273"/>
      <c r="B83" s="33"/>
      <c r="C83" s="33"/>
      <c r="D83" s="33"/>
      <c r="E83" s="33"/>
      <c r="F83" s="33"/>
      <c r="G83" s="33" t="s">
        <v>22</v>
      </c>
      <c r="H83" s="33"/>
      <c r="I83" s="197"/>
      <c r="J83" s="33"/>
      <c r="K83" s="33"/>
      <c r="L83" s="33"/>
      <c r="M83" s="192"/>
      <c r="O83" s="192"/>
    </row>
    <row r="84" spans="1:15" ht="12.75" hidden="1">
      <c r="A84" s="273"/>
      <c r="B84" s="33"/>
      <c r="C84" s="33"/>
      <c r="D84" s="33"/>
      <c r="E84" s="33"/>
      <c r="F84" s="33"/>
      <c r="G84" s="33" t="s">
        <v>24</v>
      </c>
      <c r="H84" s="33"/>
      <c r="I84" s="197"/>
      <c r="J84" s="33"/>
      <c r="K84" s="33"/>
      <c r="L84" s="33"/>
      <c r="M84" s="192"/>
      <c r="O84" s="192"/>
    </row>
    <row r="85" spans="1:15" ht="12.75" hidden="1">
      <c r="A85" s="273"/>
      <c r="B85" s="33"/>
      <c r="C85" s="33"/>
      <c r="D85" s="33"/>
      <c r="E85" s="33"/>
      <c r="F85" s="33"/>
      <c r="G85" s="33" t="s">
        <v>25</v>
      </c>
      <c r="H85" s="33"/>
      <c r="I85" s="197"/>
      <c r="J85" s="33"/>
      <c r="K85" s="33"/>
      <c r="L85" s="33"/>
      <c r="M85" s="191"/>
      <c r="O85" s="192"/>
    </row>
    <row r="86" spans="1:15" ht="12.75" hidden="1">
      <c r="A86" s="273"/>
      <c r="B86" s="33"/>
      <c r="C86" s="33"/>
      <c r="D86" s="33"/>
      <c r="E86" s="33"/>
      <c r="F86" s="33"/>
      <c r="G86" s="33" t="s">
        <v>26</v>
      </c>
      <c r="H86" s="33"/>
      <c r="I86" s="197"/>
      <c r="J86" s="33"/>
      <c r="K86" s="33"/>
      <c r="L86" s="33"/>
      <c r="M86" s="191"/>
      <c r="O86" s="192"/>
    </row>
    <row r="87" spans="1:15" ht="12.75" hidden="1">
      <c r="A87" s="273"/>
      <c r="B87" s="33"/>
      <c r="C87" s="33"/>
      <c r="D87" s="33"/>
      <c r="E87" s="33"/>
      <c r="F87" s="33"/>
      <c r="G87" s="33" t="s">
        <v>27</v>
      </c>
      <c r="H87" s="33"/>
      <c r="I87" s="197"/>
      <c r="J87" s="33"/>
      <c r="K87" s="33"/>
      <c r="L87" s="33"/>
      <c r="M87" s="191"/>
      <c r="O87" s="192"/>
    </row>
    <row r="88" spans="1:15" ht="12.75" hidden="1">
      <c r="A88" s="273"/>
      <c r="B88" s="33"/>
      <c r="C88" s="33"/>
      <c r="D88" s="33"/>
      <c r="E88" s="33"/>
      <c r="F88" s="33"/>
      <c r="G88" s="33" t="s">
        <v>28</v>
      </c>
      <c r="H88" s="33"/>
      <c r="I88" s="197"/>
      <c r="J88" s="33"/>
      <c r="K88" s="33"/>
      <c r="L88" s="33"/>
      <c r="M88" s="191"/>
      <c r="O88" s="192"/>
    </row>
    <row r="89" spans="1:15" ht="12.75" hidden="1">
      <c r="A89" s="273"/>
      <c r="B89" s="33"/>
      <c r="C89" s="33"/>
      <c r="D89" s="33"/>
      <c r="E89" s="33"/>
      <c r="F89" s="33"/>
      <c r="G89" s="33" t="s">
        <v>29</v>
      </c>
      <c r="H89" s="33"/>
      <c r="I89" s="197"/>
      <c r="J89" s="33"/>
      <c r="K89" s="33"/>
      <c r="L89" s="33"/>
      <c r="M89" s="191"/>
      <c r="O89" s="192"/>
    </row>
    <row r="90" spans="1:15" ht="12.75" hidden="1">
      <c r="A90" s="273"/>
      <c r="B90" s="33"/>
      <c r="C90" s="33"/>
      <c r="D90" s="33"/>
      <c r="E90" s="33"/>
      <c r="F90" s="33"/>
      <c r="G90" s="33" t="s">
        <v>30</v>
      </c>
      <c r="H90" s="33"/>
      <c r="I90" s="197"/>
      <c r="J90" s="33"/>
      <c r="K90" s="33"/>
      <c r="L90" s="33"/>
      <c r="M90" s="192"/>
      <c r="O90" s="192"/>
    </row>
    <row r="91" spans="1:15" ht="12.75" hidden="1">
      <c r="A91" s="274"/>
      <c r="B91" s="33"/>
      <c r="C91" s="33"/>
      <c r="D91" s="33"/>
      <c r="E91" s="33"/>
      <c r="F91" s="33"/>
      <c r="G91" s="158" t="s">
        <v>34</v>
      </c>
      <c r="H91" s="33"/>
      <c r="I91" s="197"/>
      <c r="J91" s="33"/>
      <c r="K91" s="33"/>
      <c r="L91" s="33"/>
      <c r="M91" s="192"/>
      <c r="O91" s="192"/>
    </row>
    <row r="92" spans="1:15" ht="12.75" hidden="1">
      <c r="A92" s="272">
        <v>45369</v>
      </c>
      <c r="B92" s="33"/>
      <c r="C92" s="33"/>
      <c r="D92" s="33"/>
      <c r="E92" s="33"/>
      <c r="F92" s="33"/>
      <c r="G92" s="155" t="s">
        <v>17</v>
      </c>
      <c r="H92" s="33"/>
      <c r="I92" s="197"/>
      <c r="J92" s="33"/>
      <c r="K92" s="33"/>
      <c r="L92" s="33"/>
      <c r="M92" s="192"/>
      <c r="O92" s="192"/>
    </row>
    <row r="93" spans="1:15" ht="12.75" hidden="1">
      <c r="A93" s="273"/>
      <c r="B93" s="33"/>
      <c r="C93" s="33"/>
      <c r="D93" s="33"/>
      <c r="E93" s="33"/>
      <c r="F93" s="33"/>
      <c r="G93" s="33" t="s">
        <v>22</v>
      </c>
      <c r="H93" s="33"/>
      <c r="I93" s="197"/>
      <c r="J93" s="33"/>
      <c r="K93" s="33"/>
      <c r="L93" s="33"/>
      <c r="M93" s="192"/>
      <c r="O93" s="192"/>
    </row>
    <row r="94" spans="1:15" ht="12.75" hidden="1">
      <c r="A94" s="273"/>
      <c r="B94" s="33"/>
      <c r="C94" s="33"/>
      <c r="D94" s="33"/>
      <c r="E94" s="33"/>
      <c r="F94" s="33"/>
      <c r="G94" s="33" t="s">
        <v>24</v>
      </c>
      <c r="H94" s="33"/>
      <c r="I94" s="197"/>
      <c r="J94" s="33"/>
      <c r="K94" s="33"/>
      <c r="L94" s="33"/>
      <c r="M94" s="192"/>
      <c r="O94" s="192"/>
    </row>
    <row r="95" spans="1:15" ht="12.75" hidden="1">
      <c r="A95" s="273"/>
      <c r="B95" s="33"/>
      <c r="C95" s="33"/>
      <c r="D95" s="33"/>
      <c r="E95" s="33"/>
      <c r="F95" s="33"/>
      <c r="G95" s="33" t="s">
        <v>25</v>
      </c>
      <c r="H95" s="33"/>
      <c r="I95" s="197"/>
      <c r="J95" s="33"/>
      <c r="K95" s="33"/>
      <c r="L95" s="33"/>
      <c r="M95" s="192"/>
      <c r="O95" s="192"/>
    </row>
    <row r="96" spans="1:15" ht="12.75" hidden="1">
      <c r="A96" s="273"/>
      <c r="B96" s="33"/>
      <c r="C96" s="33"/>
      <c r="D96" s="33"/>
      <c r="E96" s="33"/>
      <c r="F96" s="33"/>
      <c r="G96" s="33" t="s">
        <v>26</v>
      </c>
      <c r="H96" s="33"/>
      <c r="I96" s="197"/>
      <c r="J96" s="33"/>
      <c r="K96" s="33"/>
      <c r="L96" s="33"/>
      <c r="M96" s="192"/>
      <c r="O96" s="192"/>
    </row>
    <row r="97" spans="1:15" ht="12.75" hidden="1">
      <c r="A97" s="273"/>
      <c r="B97" s="33"/>
      <c r="C97" s="33"/>
      <c r="D97" s="33"/>
      <c r="E97" s="33"/>
      <c r="F97" s="33"/>
      <c r="G97" s="33" t="s">
        <v>27</v>
      </c>
      <c r="H97" s="33"/>
      <c r="I97" s="197"/>
      <c r="J97" s="33"/>
      <c r="K97" s="33"/>
      <c r="L97" s="33"/>
      <c r="M97" s="192"/>
      <c r="O97" s="192"/>
    </row>
    <row r="98" spans="1:15" ht="12.75" hidden="1">
      <c r="A98" s="273"/>
      <c r="B98" s="33"/>
      <c r="C98" s="33"/>
      <c r="D98" s="33"/>
      <c r="E98" s="33"/>
      <c r="F98" s="33"/>
      <c r="G98" s="33" t="s">
        <v>28</v>
      </c>
      <c r="H98" s="33"/>
      <c r="I98" s="197"/>
      <c r="J98" s="33"/>
      <c r="K98" s="33"/>
      <c r="L98" s="33"/>
      <c r="M98" s="192"/>
      <c r="O98" s="192"/>
    </row>
    <row r="99" spans="1:15" ht="12.75" hidden="1">
      <c r="A99" s="273"/>
      <c r="B99" s="33"/>
      <c r="C99" s="33"/>
      <c r="D99" s="33"/>
      <c r="E99" s="33"/>
      <c r="F99" s="33"/>
      <c r="G99" s="33" t="s">
        <v>29</v>
      </c>
      <c r="H99" s="33"/>
      <c r="I99" s="197"/>
      <c r="J99" s="33"/>
      <c r="K99" s="33"/>
      <c r="L99" s="33"/>
      <c r="M99" s="192"/>
      <c r="O99" s="192"/>
    </row>
    <row r="100" spans="1:15" ht="12.75" hidden="1">
      <c r="A100" s="273"/>
      <c r="B100" s="33"/>
      <c r="C100" s="33"/>
      <c r="D100" s="33"/>
      <c r="E100" s="33"/>
      <c r="F100" s="33"/>
      <c r="G100" s="33" t="s">
        <v>30</v>
      </c>
      <c r="H100" s="33"/>
      <c r="I100" s="197"/>
      <c r="J100" s="33"/>
      <c r="K100" s="33"/>
      <c r="L100" s="33"/>
      <c r="M100" s="192"/>
      <c r="O100" s="192"/>
    </row>
    <row r="101" spans="1:15" ht="12.75" hidden="1">
      <c r="A101" s="274"/>
      <c r="B101" s="33"/>
      <c r="C101" s="33"/>
      <c r="D101" s="33"/>
      <c r="E101" s="33"/>
      <c r="F101" s="33"/>
      <c r="G101" s="158" t="s">
        <v>34</v>
      </c>
      <c r="H101" s="33"/>
      <c r="I101" s="197"/>
      <c r="J101" s="33"/>
      <c r="K101" s="33"/>
      <c r="L101" s="33"/>
      <c r="M101" s="192"/>
      <c r="O101" s="192"/>
    </row>
    <row r="102" spans="1:15" ht="12.75" hidden="1">
      <c r="A102" s="272">
        <v>45370</v>
      </c>
      <c r="B102" s="33"/>
      <c r="C102" s="33"/>
      <c r="D102" s="33"/>
      <c r="E102" s="33"/>
      <c r="F102" s="33"/>
      <c r="G102" s="155" t="s">
        <v>17</v>
      </c>
      <c r="H102" s="33"/>
      <c r="I102" s="197"/>
      <c r="J102" s="33"/>
      <c r="K102" s="33"/>
      <c r="L102" s="33"/>
      <c r="M102" s="209"/>
      <c r="O102" s="192"/>
    </row>
    <row r="103" spans="1:15" ht="12.75" hidden="1">
      <c r="A103" s="273"/>
      <c r="B103" s="33"/>
      <c r="C103" s="33"/>
      <c r="D103" s="33"/>
      <c r="E103" s="33"/>
      <c r="F103" s="33"/>
      <c r="G103" s="33" t="s">
        <v>22</v>
      </c>
      <c r="H103" s="33"/>
      <c r="I103" s="197"/>
      <c r="J103" s="33"/>
      <c r="K103" s="33"/>
      <c r="L103" s="33"/>
      <c r="M103" s="209"/>
      <c r="O103" s="192"/>
    </row>
    <row r="104" spans="1:15" ht="12.75" hidden="1">
      <c r="A104" s="273"/>
      <c r="B104" s="33"/>
      <c r="C104" s="33"/>
      <c r="D104" s="33"/>
      <c r="E104" s="33"/>
      <c r="F104" s="33"/>
      <c r="G104" s="33" t="s">
        <v>24</v>
      </c>
      <c r="H104" s="33"/>
      <c r="I104" s="197"/>
      <c r="J104" s="33"/>
      <c r="K104" s="33"/>
      <c r="L104" s="33"/>
      <c r="M104" s="209"/>
      <c r="O104" s="192"/>
    </row>
    <row r="105" spans="1:15" ht="12.75" hidden="1">
      <c r="A105" s="273"/>
      <c r="B105" s="33"/>
      <c r="C105" s="33"/>
      <c r="D105" s="33"/>
      <c r="E105" s="33"/>
      <c r="F105" s="33"/>
      <c r="G105" s="33" t="s">
        <v>25</v>
      </c>
      <c r="H105" s="33"/>
      <c r="I105" s="197"/>
      <c r="J105" s="33"/>
      <c r="K105" s="33"/>
      <c r="L105" s="33"/>
      <c r="M105" s="209"/>
      <c r="O105" s="192"/>
    </row>
    <row r="106" spans="1:15" ht="12.75" hidden="1">
      <c r="A106" s="273"/>
      <c r="B106" s="33"/>
      <c r="C106" s="33"/>
      <c r="D106" s="33"/>
      <c r="E106" s="33"/>
      <c r="F106" s="33"/>
      <c r="G106" s="33" t="s">
        <v>26</v>
      </c>
      <c r="H106" s="33"/>
      <c r="I106" s="197"/>
      <c r="J106" s="33"/>
      <c r="K106" s="33"/>
      <c r="L106" s="33"/>
      <c r="M106" s="209"/>
      <c r="O106" s="192"/>
    </row>
    <row r="107" spans="1:15" ht="12.75" hidden="1">
      <c r="A107" s="273"/>
      <c r="B107" s="33"/>
      <c r="C107" s="33"/>
      <c r="D107" s="33"/>
      <c r="E107" s="33"/>
      <c r="F107" s="33"/>
      <c r="G107" s="33" t="s">
        <v>27</v>
      </c>
      <c r="H107" s="33"/>
      <c r="I107" s="197"/>
      <c r="J107" s="33"/>
      <c r="K107" s="33"/>
      <c r="L107" s="33"/>
      <c r="M107" s="209"/>
      <c r="O107" s="192"/>
    </row>
    <row r="108" spans="1:15" ht="12.75" hidden="1">
      <c r="A108" s="273"/>
      <c r="B108" s="33"/>
      <c r="C108" s="33"/>
      <c r="D108" s="33"/>
      <c r="E108" s="33"/>
      <c r="F108" s="33"/>
      <c r="G108" s="33" t="s">
        <v>28</v>
      </c>
      <c r="H108" s="33"/>
      <c r="I108" s="197"/>
      <c r="J108" s="33"/>
      <c r="K108" s="33"/>
      <c r="L108" s="33"/>
      <c r="M108" s="209"/>
      <c r="O108" s="192"/>
    </row>
    <row r="109" spans="1:15" ht="12.75" hidden="1">
      <c r="A109" s="273"/>
      <c r="B109" s="33"/>
      <c r="C109" s="33"/>
      <c r="D109" s="33"/>
      <c r="E109" s="33"/>
      <c r="F109" s="33"/>
      <c r="G109" s="33" t="s">
        <v>29</v>
      </c>
      <c r="H109" s="33"/>
      <c r="I109" s="197"/>
      <c r="J109" s="33"/>
      <c r="K109" s="33"/>
      <c r="L109" s="33"/>
      <c r="M109" s="209"/>
      <c r="O109" s="192"/>
    </row>
    <row r="110" spans="1:15" ht="12.75" hidden="1">
      <c r="A110" s="273"/>
      <c r="B110" s="33"/>
      <c r="C110" s="33"/>
      <c r="D110" s="33"/>
      <c r="E110" s="33"/>
      <c r="F110" s="33"/>
      <c r="G110" s="33" t="s">
        <v>30</v>
      </c>
      <c r="H110" s="33"/>
      <c r="I110" s="197"/>
      <c r="J110" s="33"/>
      <c r="K110" s="33"/>
      <c r="L110" s="33"/>
      <c r="M110" s="209"/>
      <c r="O110" s="192"/>
    </row>
    <row r="111" spans="1:15" ht="12.75" hidden="1">
      <c r="A111" s="274"/>
      <c r="B111" s="33"/>
      <c r="C111" s="33"/>
      <c r="D111" s="33"/>
      <c r="E111" s="33"/>
      <c r="F111" s="33"/>
      <c r="G111" s="158" t="s">
        <v>34</v>
      </c>
      <c r="H111" s="33"/>
      <c r="I111" s="197"/>
      <c r="J111" s="33"/>
      <c r="K111" s="33"/>
      <c r="L111" s="33"/>
      <c r="M111" s="209"/>
      <c r="O111" s="192"/>
    </row>
    <row r="112" spans="1:15" ht="12.75" hidden="1">
      <c r="A112" s="272">
        <v>45371</v>
      </c>
      <c r="B112" s="33"/>
      <c r="C112" s="33"/>
      <c r="D112" s="33"/>
      <c r="E112" s="33"/>
      <c r="F112" s="33"/>
      <c r="G112" s="155" t="s">
        <v>17</v>
      </c>
      <c r="H112" s="33"/>
      <c r="I112" s="197"/>
      <c r="J112" s="33"/>
      <c r="K112" s="33"/>
      <c r="L112" s="33"/>
      <c r="M112" s="33"/>
      <c r="O112" s="192"/>
    </row>
    <row r="113" spans="1:15" ht="12.75" hidden="1">
      <c r="A113" s="273"/>
      <c r="B113" s="33"/>
      <c r="C113" s="33"/>
      <c r="D113" s="33"/>
      <c r="E113" s="33"/>
      <c r="F113" s="33"/>
      <c r="G113" s="33" t="s">
        <v>22</v>
      </c>
      <c r="H113" s="33"/>
      <c r="I113" s="197"/>
      <c r="J113" s="33"/>
      <c r="K113" s="33"/>
      <c r="L113" s="33"/>
      <c r="M113" s="33"/>
      <c r="O113" s="192"/>
    </row>
    <row r="114" spans="1:15" ht="12.75" hidden="1">
      <c r="A114" s="273"/>
      <c r="B114" s="33"/>
      <c r="C114" s="33"/>
      <c r="D114" s="33"/>
      <c r="E114" s="33"/>
      <c r="F114" s="33"/>
      <c r="G114" s="33" t="s">
        <v>24</v>
      </c>
      <c r="H114" s="33"/>
      <c r="I114" s="197"/>
      <c r="J114" s="33"/>
      <c r="K114" s="33"/>
      <c r="L114" s="33"/>
      <c r="M114" s="33"/>
      <c r="O114" s="192"/>
    </row>
    <row r="115" spans="1:15" ht="12.75" hidden="1">
      <c r="A115" s="273"/>
      <c r="B115" s="33"/>
      <c r="C115" s="33"/>
      <c r="D115" s="33"/>
      <c r="E115" s="33"/>
      <c r="F115" s="33"/>
      <c r="G115" s="33" t="s">
        <v>25</v>
      </c>
      <c r="H115" s="33"/>
      <c r="I115" s="197"/>
      <c r="J115" s="33"/>
      <c r="K115" s="33"/>
      <c r="L115" s="33"/>
      <c r="M115" s="33"/>
      <c r="O115" s="192"/>
    </row>
    <row r="116" spans="1:15" ht="12.75" hidden="1">
      <c r="A116" s="273"/>
      <c r="B116" s="33"/>
      <c r="C116" s="33"/>
      <c r="D116" s="33"/>
      <c r="E116" s="33"/>
      <c r="F116" s="33"/>
      <c r="G116" s="33" t="s">
        <v>26</v>
      </c>
      <c r="H116" s="33"/>
      <c r="I116" s="197"/>
      <c r="J116" s="33"/>
      <c r="K116" s="33"/>
      <c r="L116" s="33"/>
      <c r="M116" s="33"/>
      <c r="O116" s="192"/>
    </row>
    <row r="117" spans="1:15" ht="12.75" hidden="1">
      <c r="A117" s="273"/>
      <c r="B117" s="33"/>
      <c r="C117" s="33"/>
      <c r="D117" s="33"/>
      <c r="E117" s="33"/>
      <c r="F117" s="33"/>
      <c r="G117" s="33" t="s">
        <v>27</v>
      </c>
      <c r="H117" s="33"/>
      <c r="I117" s="197"/>
      <c r="J117" s="33"/>
      <c r="K117" s="33"/>
      <c r="L117" s="33"/>
      <c r="M117" s="33"/>
      <c r="O117" s="192"/>
    </row>
    <row r="118" spans="1:15" ht="12.75" hidden="1">
      <c r="A118" s="273"/>
      <c r="B118" s="33"/>
      <c r="C118" s="33"/>
      <c r="D118" s="33"/>
      <c r="E118" s="33"/>
      <c r="F118" s="33"/>
      <c r="G118" s="33" t="s">
        <v>28</v>
      </c>
      <c r="H118" s="33"/>
      <c r="I118" s="197"/>
      <c r="J118" s="33"/>
      <c r="K118" s="33"/>
      <c r="L118" s="33"/>
      <c r="M118" s="33"/>
      <c r="O118" s="192"/>
    </row>
    <row r="119" spans="1:15" ht="12.75" hidden="1">
      <c r="A119" s="273"/>
      <c r="B119" s="33"/>
      <c r="C119" s="33"/>
      <c r="D119" s="33"/>
      <c r="E119" s="33"/>
      <c r="F119" s="33"/>
      <c r="G119" s="33" t="s">
        <v>29</v>
      </c>
      <c r="H119" s="33"/>
      <c r="I119" s="197"/>
      <c r="J119" s="33"/>
      <c r="K119" s="33"/>
      <c r="L119" s="33"/>
      <c r="M119" s="33"/>
      <c r="O119" s="192"/>
    </row>
    <row r="120" spans="1:15" ht="12.75" hidden="1">
      <c r="A120" s="273"/>
      <c r="B120" s="33"/>
      <c r="C120" s="33"/>
      <c r="D120" s="33"/>
      <c r="E120" s="33"/>
      <c r="F120" s="33"/>
      <c r="G120" s="33" t="s">
        <v>30</v>
      </c>
      <c r="H120" s="33"/>
      <c r="I120" s="197"/>
      <c r="J120" s="33"/>
      <c r="K120" s="33"/>
      <c r="L120" s="33"/>
      <c r="M120" s="33"/>
      <c r="O120" s="192"/>
    </row>
    <row r="121" spans="1:15" ht="12.75" hidden="1">
      <c r="A121" s="274"/>
      <c r="B121" s="33"/>
      <c r="C121" s="33"/>
      <c r="D121" s="33"/>
      <c r="E121" s="33"/>
      <c r="F121" s="33"/>
      <c r="G121" s="158" t="s">
        <v>34</v>
      </c>
      <c r="H121" s="33"/>
      <c r="I121" s="197"/>
      <c r="J121" s="33"/>
      <c r="K121" s="33"/>
      <c r="L121" s="33"/>
      <c r="M121" s="33"/>
      <c r="O121" s="192"/>
    </row>
    <row r="122" spans="1:15" ht="12.75" hidden="1">
      <c r="A122" s="272">
        <v>45372</v>
      </c>
      <c r="B122" s="33"/>
      <c r="C122" s="33"/>
      <c r="D122" s="33"/>
      <c r="E122" s="33"/>
      <c r="F122" s="33"/>
      <c r="G122" s="155" t="s">
        <v>17</v>
      </c>
      <c r="H122" s="33"/>
      <c r="I122" s="197"/>
      <c r="J122" s="33"/>
      <c r="K122" s="33"/>
      <c r="L122" s="33"/>
      <c r="M122" s="33"/>
      <c r="O122" s="192"/>
    </row>
    <row r="123" spans="1:15" ht="12.75" hidden="1">
      <c r="A123" s="273"/>
      <c r="B123" s="33"/>
      <c r="C123" s="33"/>
      <c r="D123" s="33"/>
      <c r="E123" s="33"/>
      <c r="F123" s="33"/>
      <c r="G123" s="33" t="s">
        <v>22</v>
      </c>
      <c r="H123" s="33"/>
      <c r="I123" s="197"/>
      <c r="J123" s="33"/>
      <c r="K123" s="33"/>
      <c r="L123" s="33"/>
      <c r="M123" s="33"/>
      <c r="O123" s="192"/>
    </row>
    <row r="124" spans="1:15" ht="12.75" hidden="1">
      <c r="A124" s="273"/>
      <c r="B124" s="33"/>
      <c r="C124" s="33"/>
      <c r="D124" s="33"/>
      <c r="E124" s="33"/>
      <c r="F124" s="33"/>
      <c r="G124" s="33" t="s">
        <v>24</v>
      </c>
      <c r="H124" s="33"/>
      <c r="I124" s="197"/>
      <c r="J124" s="33"/>
      <c r="K124" s="33"/>
      <c r="L124" s="33"/>
      <c r="M124" s="33"/>
      <c r="O124" s="192"/>
    </row>
    <row r="125" spans="1:15" ht="12.75" hidden="1">
      <c r="A125" s="273"/>
      <c r="B125" s="33"/>
      <c r="C125" s="33"/>
      <c r="D125" s="33"/>
      <c r="E125" s="33"/>
      <c r="F125" s="33"/>
      <c r="G125" s="33" t="s">
        <v>25</v>
      </c>
      <c r="H125" s="33"/>
      <c r="I125" s="197"/>
      <c r="J125" s="33"/>
      <c r="K125" s="33"/>
      <c r="L125" s="33"/>
      <c r="M125" s="33"/>
      <c r="O125" s="192"/>
    </row>
    <row r="126" spans="1:15" ht="12.75" hidden="1">
      <c r="A126" s="273"/>
      <c r="B126" s="33"/>
      <c r="C126" s="33"/>
      <c r="D126" s="33"/>
      <c r="E126" s="33"/>
      <c r="F126" s="33"/>
      <c r="G126" s="33" t="s">
        <v>26</v>
      </c>
      <c r="H126" s="33"/>
      <c r="I126" s="197"/>
      <c r="J126" s="33"/>
      <c r="K126" s="33"/>
      <c r="L126" s="33"/>
      <c r="M126" s="33"/>
      <c r="O126" s="192"/>
    </row>
    <row r="127" spans="1:15" ht="12.75" hidden="1">
      <c r="A127" s="273"/>
      <c r="B127" s="33"/>
      <c r="C127" s="33"/>
      <c r="D127" s="33"/>
      <c r="E127" s="33"/>
      <c r="F127" s="33"/>
      <c r="G127" s="33" t="s">
        <v>27</v>
      </c>
      <c r="H127" s="33"/>
      <c r="I127" s="197"/>
      <c r="J127" s="33"/>
      <c r="K127" s="33"/>
      <c r="L127" s="33"/>
      <c r="M127" s="33"/>
      <c r="O127" s="192"/>
    </row>
    <row r="128" spans="1:15" ht="12.75" hidden="1">
      <c r="A128" s="273"/>
      <c r="B128" s="33"/>
      <c r="C128" s="33"/>
      <c r="D128" s="33"/>
      <c r="E128" s="33"/>
      <c r="F128" s="33"/>
      <c r="G128" s="33" t="s">
        <v>28</v>
      </c>
      <c r="H128" s="33"/>
      <c r="I128" s="197"/>
      <c r="J128" s="33"/>
      <c r="K128" s="33"/>
      <c r="L128" s="33"/>
      <c r="M128" s="33"/>
      <c r="O128" s="192"/>
    </row>
    <row r="129" spans="1:15" ht="12.75" hidden="1">
      <c r="A129" s="273"/>
      <c r="B129" s="33"/>
      <c r="C129" s="33"/>
      <c r="D129" s="33"/>
      <c r="E129" s="33"/>
      <c r="F129" s="33"/>
      <c r="G129" s="33" t="s">
        <v>29</v>
      </c>
      <c r="H129" s="33"/>
      <c r="I129" s="197"/>
      <c r="J129" s="33"/>
      <c r="K129" s="33"/>
      <c r="L129" s="33"/>
      <c r="M129" s="33"/>
      <c r="O129" s="192"/>
    </row>
    <row r="130" spans="1:15" ht="12.75" hidden="1">
      <c r="A130" s="273"/>
      <c r="B130" s="33"/>
      <c r="C130" s="33"/>
      <c r="D130" s="33"/>
      <c r="E130" s="33"/>
      <c r="F130" s="33"/>
      <c r="G130" s="33" t="s">
        <v>30</v>
      </c>
      <c r="H130" s="33"/>
      <c r="I130" s="197"/>
      <c r="J130" s="33"/>
      <c r="K130" s="33"/>
      <c r="L130" s="33"/>
      <c r="M130" s="33"/>
      <c r="O130" s="192"/>
    </row>
    <row r="131" spans="1:15" ht="12.75" hidden="1">
      <c r="A131" s="274"/>
      <c r="B131" s="33"/>
      <c r="C131" s="33"/>
      <c r="D131" s="33"/>
      <c r="E131" s="33"/>
      <c r="F131" s="33"/>
      <c r="G131" s="158" t="s">
        <v>34</v>
      </c>
      <c r="H131" s="33"/>
      <c r="I131" s="197"/>
      <c r="J131" s="33"/>
      <c r="K131" s="33"/>
      <c r="L131" s="33"/>
      <c r="M131" s="33"/>
      <c r="O131" s="192"/>
    </row>
    <row r="132" spans="1:15" ht="12.75" hidden="1">
      <c r="A132" s="272">
        <v>45373</v>
      </c>
      <c r="B132" s="33"/>
      <c r="C132" s="33"/>
      <c r="D132" s="33"/>
      <c r="E132" s="33"/>
      <c r="F132" s="33"/>
      <c r="G132" s="155" t="s">
        <v>17</v>
      </c>
      <c r="H132" s="33"/>
      <c r="I132" s="197"/>
      <c r="J132" s="33"/>
      <c r="K132" s="33"/>
      <c r="L132" s="33"/>
      <c r="M132" s="33"/>
      <c r="O132" s="192"/>
    </row>
    <row r="133" spans="1:15" ht="12.75" hidden="1">
      <c r="A133" s="273"/>
      <c r="B133" s="33"/>
      <c r="C133" s="33"/>
      <c r="D133" s="33"/>
      <c r="E133" s="33"/>
      <c r="F133" s="33"/>
      <c r="G133" s="33" t="s">
        <v>22</v>
      </c>
      <c r="H133" s="33"/>
      <c r="I133" s="197"/>
      <c r="J133" s="33"/>
      <c r="K133" s="33"/>
      <c r="L133" s="33"/>
      <c r="M133" s="33"/>
      <c r="O133" s="192"/>
    </row>
    <row r="134" spans="1:15" ht="12.75" hidden="1">
      <c r="A134" s="273"/>
      <c r="B134" s="33"/>
      <c r="C134" s="33"/>
      <c r="D134" s="33"/>
      <c r="E134" s="33"/>
      <c r="F134" s="33"/>
      <c r="G134" s="33" t="s">
        <v>24</v>
      </c>
      <c r="H134" s="33"/>
      <c r="I134" s="197"/>
      <c r="J134" s="33"/>
      <c r="K134" s="33"/>
      <c r="L134" s="33"/>
      <c r="M134" s="33"/>
      <c r="O134" s="192"/>
    </row>
    <row r="135" spans="1:15" ht="12.75" hidden="1">
      <c r="A135" s="273"/>
      <c r="B135" s="33"/>
      <c r="C135" s="33"/>
      <c r="D135" s="33"/>
      <c r="E135" s="33"/>
      <c r="F135" s="33"/>
      <c r="G135" s="33" t="s">
        <v>25</v>
      </c>
      <c r="H135" s="33"/>
      <c r="I135" s="197"/>
      <c r="J135" s="33"/>
      <c r="K135" s="33"/>
      <c r="L135" s="33"/>
      <c r="M135" s="33"/>
      <c r="O135" s="192"/>
    </row>
    <row r="136" spans="1:15" ht="12.75" hidden="1">
      <c r="A136" s="273"/>
      <c r="B136" s="33"/>
      <c r="C136" s="33"/>
      <c r="D136" s="33"/>
      <c r="E136" s="33"/>
      <c r="F136" s="33"/>
      <c r="G136" s="33" t="s">
        <v>26</v>
      </c>
      <c r="H136" s="33"/>
      <c r="I136" s="197"/>
      <c r="J136" s="33"/>
      <c r="K136" s="33"/>
      <c r="L136" s="33"/>
      <c r="M136" s="33"/>
      <c r="O136" s="192"/>
    </row>
    <row r="137" spans="1:15" ht="12.75" hidden="1">
      <c r="A137" s="273"/>
      <c r="B137" s="33"/>
      <c r="C137" s="33"/>
      <c r="D137" s="33"/>
      <c r="E137" s="33"/>
      <c r="F137" s="33"/>
      <c r="G137" s="33" t="s">
        <v>27</v>
      </c>
      <c r="H137" s="33"/>
      <c r="I137" s="197"/>
      <c r="J137" s="33"/>
      <c r="K137" s="33"/>
      <c r="L137" s="33"/>
      <c r="M137" s="33"/>
      <c r="O137" s="192"/>
    </row>
    <row r="138" spans="1:15" ht="12.75" hidden="1">
      <c r="A138" s="273"/>
      <c r="B138" s="33"/>
      <c r="C138" s="33"/>
      <c r="D138" s="33"/>
      <c r="E138" s="33"/>
      <c r="F138" s="33"/>
      <c r="G138" s="33" t="s">
        <v>28</v>
      </c>
      <c r="H138" s="33"/>
      <c r="I138" s="197"/>
      <c r="J138" s="33"/>
      <c r="K138" s="33"/>
      <c r="L138" s="33"/>
      <c r="M138" s="33"/>
      <c r="O138" s="192"/>
    </row>
    <row r="139" spans="1:15" ht="12.75" hidden="1">
      <c r="A139" s="273"/>
      <c r="B139" s="33"/>
      <c r="C139" s="33"/>
      <c r="D139" s="33"/>
      <c r="E139" s="33"/>
      <c r="F139" s="33"/>
      <c r="G139" s="33" t="s">
        <v>29</v>
      </c>
      <c r="H139" s="33"/>
      <c r="I139" s="197"/>
      <c r="J139" s="33"/>
      <c r="K139" s="33"/>
      <c r="L139" s="33"/>
      <c r="M139" s="33"/>
      <c r="O139" s="192"/>
    </row>
    <row r="140" spans="1:15" ht="12.75" hidden="1">
      <c r="A140" s="273"/>
      <c r="B140" s="33"/>
      <c r="C140" s="33"/>
      <c r="D140" s="33"/>
      <c r="E140" s="33"/>
      <c r="F140" s="33"/>
      <c r="G140" s="33" t="s">
        <v>30</v>
      </c>
      <c r="H140" s="33"/>
      <c r="I140" s="197"/>
      <c r="J140" s="33"/>
      <c r="K140" s="33"/>
      <c r="L140" s="33"/>
      <c r="M140" s="33"/>
      <c r="O140" s="192"/>
    </row>
    <row r="141" spans="1:15" ht="12.75" hidden="1">
      <c r="A141" s="274"/>
      <c r="B141" s="33"/>
      <c r="C141" s="33"/>
      <c r="D141" s="33"/>
      <c r="E141" s="33"/>
      <c r="F141" s="33"/>
      <c r="G141" s="158" t="s">
        <v>34</v>
      </c>
      <c r="H141" s="33"/>
      <c r="I141" s="197"/>
      <c r="J141" s="33"/>
      <c r="K141" s="33"/>
      <c r="L141" s="33"/>
      <c r="M141" s="33"/>
      <c r="O141" s="192"/>
    </row>
    <row r="142" spans="1:15" ht="12.75" hidden="1">
      <c r="A142" s="272">
        <v>45374</v>
      </c>
      <c r="B142" s="33"/>
      <c r="C142" s="33"/>
      <c r="D142" s="33"/>
      <c r="E142" s="33"/>
      <c r="F142" s="33"/>
      <c r="G142" s="155" t="s">
        <v>17</v>
      </c>
      <c r="H142" s="33"/>
      <c r="I142" s="197"/>
      <c r="J142" s="33"/>
      <c r="K142" s="33"/>
      <c r="L142" s="33"/>
      <c r="M142" s="33"/>
      <c r="O142" s="192"/>
    </row>
    <row r="143" spans="1:15" ht="12.75" hidden="1">
      <c r="A143" s="273"/>
      <c r="B143" s="33"/>
      <c r="C143" s="33"/>
      <c r="D143" s="33"/>
      <c r="E143" s="33"/>
      <c r="F143" s="33"/>
      <c r="G143" s="33" t="s">
        <v>22</v>
      </c>
      <c r="H143" s="33"/>
      <c r="I143" s="197"/>
      <c r="J143" s="33"/>
      <c r="K143" s="33"/>
      <c r="L143" s="33"/>
      <c r="M143" s="33"/>
      <c r="O143" s="192"/>
    </row>
    <row r="144" spans="1:15" ht="12.75" hidden="1">
      <c r="A144" s="273"/>
      <c r="B144" s="33"/>
      <c r="C144" s="33"/>
      <c r="D144" s="33"/>
      <c r="E144" s="33"/>
      <c r="F144" s="33"/>
      <c r="G144" s="33" t="s">
        <v>24</v>
      </c>
      <c r="H144" s="33"/>
      <c r="I144" s="197"/>
      <c r="J144" s="33"/>
      <c r="K144" s="33"/>
      <c r="L144" s="33"/>
      <c r="M144" s="33"/>
      <c r="O144" s="192"/>
    </row>
    <row r="145" spans="1:15" ht="12.75" hidden="1">
      <c r="A145" s="273"/>
      <c r="B145" s="33"/>
      <c r="C145" s="33"/>
      <c r="D145" s="33"/>
      <c r="E145" s="33"/>
      <c r="F145" s="33"/>
      <c r="G145" s="33" t="s">
        <v>25</v>
      </c>
      <c r="H145" s="33"/>
      <c r="I145" s="197"/>
      <c r="J145" s="33"/>
      <c r="K145" s="33"/>
      <c r="L145" s="33"/>
      <c r="M145" s="33"/>
      <c r="O145" s="192"/>
    </row>
    <row r="146" spans="1:15" ht="12.75" hidden="1">
      <c r="A146" s="273"/>
      <c r="B146" s="33"/>
      <c r="C146" s="33"/>
      <c r="D146" s="33"/>
      <c r="E146" s="33"/>
      <c r="F146" s="33"/>
      <c r="G146" s="33" t="s">
        <v>26</v>
      </c>
      <c r="H146" s="33"/>
      <c r="I146" s="197"/>
      <c r="J146" s="33"/>
      <c r="K146" s="33"/>
      <c r="L146" s="33"/>
      <c r="M146" s="33"/>
      <c r="O146" s="192"/>
    </row>
    <row r="147" spans="1:15" ht="12.75" hidden="1">
      <c r="A147" s="273"/>
      <c r="B147" s="33"/>
      <c r="C147" s="33"/>
      <c r="D147" s="33"/>
      <c r="E147" s="33"/>
      <c r="F147" s="33"/>
      <c r="G147" s="33" t="s">
        <v>27</v>
      </c>
      <c r="H147" s="33"/>
      <c r="I147" s="197"/>
      <c r="J147" s="33"/>
      <c r="K147" s="33"/>
      <c r="L147" s="33"/>
      <c r="M147" s="33"/>
      <c r="O147" s="192"/>
    </row>
    <row r="148" spans="1:15" ht="12.75" hidden="1">
      <c r="A148" s="273"/>
      <c r="B148" s="33"/>
      <c r="C148" s="33"/>
      <c r="D148" s="33"/>
      <c r="E148" s="33"/>
      <c r="F148" s="33"/>
      <c r="G148" s="33" t="s">
        <v>28</v>
      </c>
      <c r="H148" s="33"/>
      <c r="I148" s="197"/>
      <c r="J148" s="33"/>
      <c r="K148" s="33"/>
      <c r="L148" s="33"/>
      <c r="M148" s="33"/>
      <c r="O148" s="192"/>
    </row>
    <row r="149" spans="1:15" ht="12.75" hidden="1">
      <c r="A149" s="273"/>
      <c r="B149" s="33"/>
      <c r="C149" s="33"/>
      <c r="D149" s="33"/>
      <c r="E149" s="33"/>
      <c r="F149" s="33"/>
      <c r="G149" s="33" t="s">
        <v>29</v>
      </c>
      <c r="H149" s="33"/>
      <c r="I149" s="197"/>
      <c r="J149" s="33"/>
      <c r="K149" s="33"/>
      <c r="L149" s="33"/>
      <c r="M149" s="33"/>
      <c r="O149" s="192"/>
    </row>
    <row r="150" spans="1:15" ht="12.75" hidden="1">
      <c r="A150" s="273"/>
      <c r="B150" s="33"/>
      <c r="C150" s="33"/>
      <c r="D150" s="33"/>
      <c r="E150" s="33"/>
      <c r="F150" s="33"/>
      <c r="G150" s="33" t="s">
        <v>30</v>
      </c>
      <c r="H150" s="33"/>
      <c r="I150" s="197"/>
      <c r="J150" s="33"/>
      <c r="K150" s="33"/>
      <c r="L150" s="33"/>
      <c r="M150" s="33"/>
      <c r="O150" s="192"/>
    </row>
    <row r="151" spans="1:15" ht="12.75" hidden="1">
      <c r="A151" s="274"/>
      <c r="B151" s="33"/>
      <c r="C151" s="33"/>
      <c r="D151" s="33"/>
      <c r="E151" s="33"/>
      <c r="F151" s="33"/>
      <c r="G151" s="158" t="s">
        <v>34</v>
      </c>
      <c r="H151" s="33"/>
      <c r="I151" s="197"/>
      <c r="J151" s="33"/>
      <c r="K151" s="33"/>
      <c r="L151" s="33"/>
      <c r="M151" s="33"/>
      <c r="O151" s="192"/>
    </row>
    <row r="152" spans="1:15" ht="12.75" hidden="1">
      <c r="A152" s="272">
        <v>45375</v>
      </c>
      <c r="B152" s="33"/>
      <c r="C152" s="33"/>
      <c r="D152" s="33"/>
      <c r="E152" s="33"/>
      <c r="F152" s="33"/>
      <c r="G152" s="155" t="s">
        <v>17</v>
      </c>
      <c r="H152" s="33"/>
      <c r="I152" s="197"/>
      <c r="J152" s="33"/>
      <c r="K152" s="33"/>
      <c r="L152" s="33"/>
      <c r="M152" s="33"/>
      <c r="O152" s="192"/>
    </row>
    <row r="153" spans="1:15" ht="12.75" hidden="1">
      <c r="A153" s="273"/>
      <c r="B153" s="33"/>
      <c r="C153" s="33"/>
      <c r="D153" s="33"/>
      <c r="E153" s="33"/>
      <c r="F153" s="33"/>
      <c r="G153" s="33" t="s">
        <v>22</v>
      </c>
      <c r="H153" s="33"/>
      <c r="I153" s="197"/>
      <c r="J153" s="33"/>
      <c r="K153" s="33"/>
      <c r="L153" s="33"/>
      <c r="M153" s="33"/>
      <c r="O153" s="192"/>
    </row>
    <row r="154" spans="1:15" ht="12.75" hidden="1">
      <c r="A154" s="273"/>
      <c r="B154" s="33"/>
      <c r="C154" s="33"/>
      <c r="D154" s="33"/>
      <c r="E154" s="33"/>
      <c r="F154" s="33"/>
      <c r="G154" s="33" t="s">
        <v>24</v>
      </c>
      <c r="H154" s="33"/>
      <c r="I154" s="197"/>
      <c r="J154" s="33"/>
      <c r="K154" s="33"/>
      <c r="L154" s="33"/>
      <c r="M154" s="33"/>
      <c r="O154" s="192"/>
    </row>
    <row r="155" spans="1:15" ht="12.75" hidden="1">
      <c r="A155" s="273"/>
      <c r="B155" s="33"/>
      <c r="C155" s="33"/>
      <c r="D155" s="33"/>
      <c r="E155" s="33"/>
      <c r="F155" s="33"/>
      <c r="G155" s="33" t="s">
        <v>25</v>
      </c>
      <c r="H155" s="33"/>
      <c r="I155" s="197"/>
      <c r="J155" s="33"/>
      <c r="K155" s="33"/>
      <c r="L155" s="33"/>
      <c r="M155" s="33"/>
      <c r="O155" s="192"/>
    </row>
    <row r="156" spans="1:15" ht="12.75" hidden="1">
      <c r="A156" s="273"/>
      <c r="B156" s="33"/>
      <c r="C156" s="33"/>
      <c r="D156" s="33"/>
      <c r="E156" s="33"/>
      <c r="F156" s="33"/>
      <c r="G156" s="33" t="s">
        <v>26</v>
      </c>
      <c r="H156" s="33"/>
      <c r="I156" s="197"/>
      <c r="J156" s="33"/>
      <c r="K156" s="33"/>
      <c r="L156" s="33"/>
      <c r="M156" s="33"/>
      <c r="O156" s="192"/>
    </row>
    <row r="157" spans="1:15" ht="12.75" hidden="1">
      <c r="A157" s="273"/>
      <c r="B157" s="33"/>
      <c r="C157" s="33"/>
      <c r="D157" s="33"/>
      <c r="E157" s="33"/>
      <c r="F157" s="33"/>
      <c r="G157" s="33" t="s">
        <v>27</v>
      </c>
      <c r="H157" s="33"/>
      <c r="I157" s="197"/>
      <c r="J157" s="33"/>
      <c r="K157" s="33"/>
      <c r="L157" s="33"/>
      <c r="M157" s="33"/>
      <c r="O157" s="192"/>
    </row>
    <row r="158" spans="1:15" ht="12.75" hidden="1">
      <c r="A158" s="273"/>
      <c r="B158" s="33"/>
      <c r="C158" s="33"/>
      <c r="D158" s="33"/>
      <c r="E158" s="33"/>
      <c r="F158" s="33"/>
      <c r="G158" s="33" t="s">
        <v>28</v>
      </c>
      <c r="H158" s="33"/>
      <c r="I158" s="197"/>
      <c r="J158" s="33"/>
      <c r="K158" s="33"/>
      <c r="L158" s="33"/>
      <c r="M158" s="33"/>
      <c r="O158" s="192"/>
    </row>
    <row r="159" spans="1:15" ht="12.75" hidden="1">
      <c r="A159" s="273"/>
      <c r="B159" s="33"/>
      <c r="C159" s="33"/>
      <c r="D159" s="33"/>
      <c r="E159" s="33"/>
      <c r="F159" s="33"/>
      <c r="G159" s="33" t="s">
        <v>29</v>
      </c>
      <c r="H159" s="33"/>
      <c r="I159" s="197"/>
      <c r="J159" s="33"/>
      <c r="K159" s="33"/>
      <c r="L159" s="33"/>
      <c r="M159" s="33"/>
      <c r="O159" s="192"/>
    </row>
    <row r="160" spans="1:15" ht="12.75" hidden="1">
      <c r="A160" s="273"/>
      <c r="B160" s="33"/>
      <c r="C160" s="33"/>
      <c r="D160" s="33"/>
      <c r="E160" s="33"/>
      <c r="F160" s="33"/>
      <c r="G160" s="33" t="s">
        <v>30</v>
      </c>
      <c r="H160" s="33"/>
      <c r="I160" s="197"/>
      <c r="J160" s="33"/>
      <c r="K160" s="33"/>
      <c r="L160" s="33"/>
      <c r="M160" s="33"/>
      <c r="O160" s="192"/>
    </row>
    <row r="161" spans="1:15" ht="12.75" hidden="1">
      <c r="A161" s="274"/>
      <c r="B161" s="33"/>
      <c r="C161" s="33"/>
      <c r="D161" s="33"/>
      <c r="E161" s="33"/>
      <c r="F161" s="33"/>
      <c r="G161" s="158" t="s">
        <v>34</v>
      </c>
      <c r="H161" s="33"/>
      <c r="I161" s="197"/>
      <c r="J161" s="33"/>
      <c r="K161" s="33"/>
      <c r="L161" s="33"/>
      <c r="M161" s="33"/>
      <c r="O161" s="192"/>
    </row>
    <row r="162" spans="1:15" ht="12.75">
      <c r="A162" s="272">
        <v>45376</v>
      </c>
      <c r="B162" s="33"/>
      <c r="C162" s="33"/>
      <c r="D162" s="33"/>
      <c r="E162" s="33"/>
      <c r="F162" s="33"/>
      <c r="G162" s="155" t="s">
        <v>17</v>
      </c>
      <c r="H162" s="192"/>
      <c r="I162" s="197"/>
      <c r="J162" s="191"/>
      <c r="K162" s="33"/>
      <c r="L162" s="191"/>
      <c r="M162" s="33"/>
      <c r="O162" s="192"/>
    </row>
    <row r="163" spans="1:15" ht="12.75">
      <c r="A163" s="273"/>
      <c r="B163" s="33"/>
      <c r="C163" s="33"/>
      <c r="D163" s="33"/>
      <c r="E163" s="33"/>
      <c r="F163" s="33"/>
      <c r="G163" s="33" t="s">
        <v>22</v>
      </c>
      <c r="H163" s="192"/>
      <c r="I163" s="197"/>
      <c r="J163" s="191"/>
      <c r="K163" s="33"/>
      <c r="L163" s="191"/>
      <c r="M163" s="33"/>
      <c r="O163" s="192"/>
    </row>
    <row r="164" spans="1:15" ht="12.75">
      <c r="A164" s="273"/>
      <c r="B164" s="33"/>
      <c r="C164" s="33"/>
      <c r="D164" s="33"/>
      <c r="E164" s="33"/>
      <c r="F164" s="33"/>
      <c r="G164" s="33" t="s">
        <v>24</v>
      </c>
      <c r="H164" s="192"/>
      <c r="I164" s="197"/>
      <c r="J164" s="191"/>
      <c r="K164" s="33"/>
      <c r="L164" s="191"/>
      <c r="M164" s="33"/>
      <c r="O164" s="192"/>
    </row>
    <row r="165" spans="1:15" ht="12.75">
      <c r="A165" s="273"/>
      <c r="B165" s="33"/>
      <c r="C165" s="33"/>
      <c r="D165" s="33"/>
      <c r="E165" s="33"/>
      <c r="F165" s="33"/>
      <c r="G165" s="33" t="s">
        <v>25</v>
      </c>
      <c r="H165" s="192"/>
      <c r="I165" s="197"/>
      <c r="J165" s="191"/>
      <c r="K165" s="33"/>
      <c r="L165" s="191"/>
      <c r="M165" s="33"/>
      <c r="O165" s="192"/>
    </row>
    <row r="166" spans="1:15" ht="12.75">
      <c r="A166" s="273"/>
      <c r="B166" s="33"/>
      <c r="C166" s="33"/>
      <c r="D166" s="33"/>
      <c r="E166" s="33"/>
      <c r="F166" s="33"/>
      <c r="G166" s="33" t="s">
        <v>26</v>
      </c>
      <c r="H166" s="192"/>
      <c r="I166" s="197"/>
      <c r="J166" s="191"/>
      <c r="K166" s="33"/>
      <c r="L166" s="191"/>
      <c r="M166" s="33"/>
      <c r="O166" s="192"/>
    </row>
    <row r="167" spans="1:15" ht="12.75">
      <c r="A167" s="273"/>
      <c r="B167" s="33"/>
      <c r="C167" s="33"/>
      <c r="D167" s="33"/>
      <c r="E167" s="33"/>
      <c r="F167" s="33"/>
      <c r="G167" s="33" t="s">
        <v>27</v>
      </c>
      <c r="H167" s="192"/>
      <c r="I167" s="197"/>
      <c r="J167" s="191"/>
      <c r="K167" s="33"/>
      <c r="L167" s="191"/>
      <c r="M167" s="33"/>
      <c r="O167" s="192"/>
    </row>
    <row r="168" spans="1:15" ht="12.75">
      <c r="A168" s="273"/>
      <c r="B168" s="33"/>
      <c r="C168" s="33"/>
      <c r="D168" s="33"/>
      <c r="E168" s="33"/>
      <c r="F168" s="33"/>
      <c r="G168" s="33" t="s">
        <v>28</v>
      </c>
      <c r="H168" s="192"/>
      <c r="I168" s="197"/>
      <c r="J168" s="197"/>
      <c r="K168" s="33"/>
      <c r="L168" s="191"/>
      <c r="M168" s="33"/>
      <c r="O168" s="192"/>
    </row>
    <row r="169" spans="1:15" ht="12.75">
      <c r="A169" s="273"/>
      <c r="B169" s="33"/>
      <c r="C169" s="33"/>
      <c r="D169" s="33"/>
      <c r="E169" s="33"/>
      <c r="F169" s="33"/>
      <c r="G169" s="33" t="s">
        <v>29</v>
      </c>
      <c r="H169" s="192"/>
      <c r="I169" s="197"/>
      <c r="J169" s="197"/>
      <c r="K169" s="33"/>
      <c r="L169" s="191"/>
      <c r="M169" s="33"/>
      <c r="O169" s="192"/>
    </row>
    <row r="170" spans="1:15" ht="12.75">
      <c r="A170" s="273"/>
      <c r="B170" s="33"/>
      <c r="C170" s="33"/>
      <c r="D170" s="33"/>
      <c r="E170" s="33"/>
      <c r="F170" s="33"/>
      <c r="G170" s="33" t="s">
        <v>30</v>
      </c>
      <c r="H170" s="192"/>
      <c r="I170" s="197"/>
      <c r="J170" s="197"/>
      <c r="K170" s="33"/>
      <c r="L170" s="191"/>
      <c r="M170" s="33"/>
      <c r="O170" s="192"/>
    </row>
    <row r="171" spans="1:15" ht="12.75">
      <c r="A171" s="274"/>
      <c r="B171" s="33" t="s">
        <v>2021</v>
      </c>
      <c r="C171" s="33" t="s">
        <v>399</v>
      </c>
      <c r="D171" s="33" t="s">
        <v>19</v>
      </c>
      <c r="E171" s="33"/>
      <c r="F171" s="33" t="s">
        <v>2442</v>
      </c>
      <c r="G171" s="158" t="s">
        <v>34</v>
      </c>
      <c r="H171" s="192"/>
      <c r="I171" s="197"/>
      <c r="J171" s="197"/>
      <c r="K171" s="33"/>
      <c r="L171" s="191"/>
      <c r="M171" s="33"/>
      <c r="O171" s="192"/>
    </row>
    <row r="172" spans="1:15" ht="12.75">
      <c r="A172" s="272">
        <v>45377</v>
      </c>
      <c r="B172" s="33"/>
      <c r="C172" s="33"/>
      <c r="D172" s="33"/>
      <c r="E172" s="33"/>
      <c r="G172" s="155" t="s">
        <v>17</v>
      </c>
      <c r="H172" s="192"/>
      <c r="I172" s="197"/>
      <c r="J172" s="191"/>
      <c r="K172" s="33"/>
      <c r="L172" s="192"/>
      <c r="M172" s="33"/>
      <c r="O172" s="192"/>
    </row>
    <row r="173" spans="1:15" ht="12.75">
      <c r="A173" s="273"/>
      <c r="B173" s="33"/>
      <c r="C173" s="33"/>
      <c r="D173" s="33"/>
      <c r="E173" s="33"/>
      <c r="F173" s="33"/>
      <c r="G173" s="33" t="s">
        <v>22</v>
      </c>
      <c r="H173" s="192"/>
      <c r="I173" s="191"/>
      <c r="J173" s="191"/>
      <c r="K173" s="33"/>
      <c r="L173" s="192"/>
      <c r="M173" s="33"/>
      <c r="O173" s="192"/>
    </row>
    <row r="174" spans="1:15" ht="12.75">
      <c r="A174" s="273"/>
      <c r="B174" s="33"/>
      <c r="C174" s="33"/>
      <c r="D174" s="33"/>
      <c r="E174" s="33"/>
      <c r="F174" s="33"/>
      <c r="G174" s="33" t="s">
        <v>24</v>
      </c>
      <c r="H174" s="192"/>
      <c r="I174" s="191"/>
      <c r="J174" s="191"/>
      <c r="K174" s="33"/>
      <c r="L174" s="192"/>
      <c r="M174" s="33"/>
      <c r="O174" s="192"/>
    </row>
    <row r="175" spans="1:15" ht="12.75">
      <c r="A175" s="273"/>
      <c r="B175" s="33" t="s">
        <v>2310</v>
      </c>
      <c r="C175" s="33" t="s">
        <v>1115</v>
      </c>
      <c r="D175" s="33" t="s">
        <v>19</v>
      </c>
      <c r="E175" s="160" t="s">
        <v>2443</v>
      </c>
      <c r="F175" s="33" t="s">
        <v>2444</v>
      </c>
      <c r="G175" s="33" t="s">
        <v>25</v>
      </c>
      <c r="H175" s="192"/>
      <c r="I175" s="191"/>
      <c r="J175" s="197"/>
      <c r="K175" s="33"/>
      <c r="L175" s="192"/>
      <c r="M175" s="33"/>
      <c r="O175" s="192"/>
    </row>
    <row r="176" spans="1:15" ht="12.75">
      <c r="A176" s="273"/>
      <c r="B176" s="33"/>
      <c r="C176" s="33"/>
      <c r="D176" s="33"/>
      <c r="E176" s="33"/>
      <c r="F176" s="33"/>
      <c r="G176" s="33" t="s">
        <v>26</v>
      </c>
      <c r="H176" s="192"/>
      <c r="I176" s="197"/>
      <c r="J176" s="197"/>
      <c r="K176" s="33"/>
      <c r="L176" s="192"/>
      <c r="M176" s="33"/>
      <c r="O176" s="192"/>
    </row>
    <row r="177" spans="1:15" ht="12.75">
      <c r="A177" s="273"/>
      <c r="B177" s="33"/>
      <c r="C177" s="33"/>
      <c r="D177" s="33"/>
      <c r="E177" s="33"/>
      <c r="F177" s="33"/>
      <c r="G177" s="33" t="s">
        <v>27</v>
      </c>
      <c r="H177" s="192"/>
      <c r="I177" s="197"/>
      <c r="J177" s="197"/>
      <c r="K177" s="33"/>
      <c r="L177" s="192"/>
      <c r="M177" s="33"/>
      <c r="O177" s="192"/>
    </row>
    <row r="178" spans="1:15" ht="12.75">
      <c r="A178" s="273"/>
      <c r="B178" s="33"/>
      <c r="C178" s="33"/>
      <c r="D178" s="33"/>
      <c r="E178" s="33"/>
      <c r="F178" s="33"/>
      <c r="G178" s="33" t="s">
        <v>28</v>
      </c>
      <c r="H178" s="192"/>
      <c r="I178" s="197"/>
      <c r="J178" s="197"/>
      <c r="K178" s="33"/>
      <c r="L178" s="192"/>
      <c r="M178" s="33"/>
      <c r="O178" s="192"/>
    </row>
    <row r="179" spans="1:15" ht="12.75">
      <c r="A179" s="273"/>
      <c r="B179" s="33"/>
      <c r="C179" s="33"/>
      <c r="D179" s="33"/>
      <c r="E179" s="33"/>
      <c r="F179" s="33"/>
      <c r="G179" s="33" t="s">
        <v>29</v>
      </c>
      <c r="H179" s="192"/>
      <c r="I179" s="197"/>
      <c r="J179" s="197"/>
      <c r="K179" s="33"/>
      <c r="L179" s="191"/>
      <c r="M179" s="33"/>
      <c r="O179" s="192"/>
    </row>
    <row r="180" spans="1:15" ht="12.75">
      <c r="A180" s="273"/>
      <c r="B180" s="33"/>
      <c r="C180" s="33"/>
      <c r="D180" s="33"/>
      <c r="E180" s="33"/>
      <c r="F180" s="33"/>
      <c r="G180" s="33" t="s">
        <v>30</v>
      </c>
      <c r="H180" s="192"/>
      <c r="I180" s="197"/>
      <c r="J180" s="197"/>
      <c r="K180" s="33"/>
      <c r="L180" s="191"/>
      <c r="M180" s="33"/>
      <c r="O180" s="192"/>
    </row>
    <row r="181" spans="1:15" ht="12.75">
      <c r="A181" s="274"/>
      <c r="B181" s="33"/>
      <c r="C181" s="33"/>
      <c r="D181" s="33"/>
      <c r="E181" s="33"/>
      <c r="F181" s="33"/>
      <c r="G181" s="158" t="s">
        <v>34</v>
      </c>
      <c r="H181" s="192"/>
      <c r="I181" s="197"/>
      <c r="J181" s="197"/>
      <c r="K181" s="33"/>
      <c r="L181" s="191"/>
      <c r="M181" s="33"/>
      <c r="O181" s="192"/>
    </row>
    <row r="182" spans="1:15" ht="12.75">
      <c r="A182" s="272">
        <v>45378</v>
      </c>
      <c r="B182" s="33"/>
      <c r="C182" s="33"/>
      <c r="D182" s="33"/>
      <c r="E182" s="33"/>
      <c r="F182" s="33"/>
      <c r="G182" s="155" t="s">
        <v>17</v>
      </c>
      <c r="H182" s="191"/>
      <c r="I182" s="191"/>
      <c r="J182" s="191"/>
      <c r="K182" s="192"/>
      <c r="L182" s="192"/>
      <c r="M182" s="33"/>
      <c r="O182" s="192"/>
    </row>
    <row r="183" spans="1:15" ht="12.75">
      <c r="A183" s="273"/>
      <c r="B183" s="33" t="s">
        <v>2021</v>
      </c>
      <c r="C183" s="33" t="s">
        <v>44</v>
      </c>
      <c r="D183" s="33" t="s">
        <v>19</v>
      </c>
      <c r="E183" s="33"/>
      <c r="F183" s="264" t="s">
        <v>2445</v>
      </c>
      <c r="G183" s="33" t="s">
        <v>22</v>
      </c>
      <c r="H183" s="191"/>
      <c r="I183" s="191"/>
      <c r="J183" s="191"/>
      <c r="K183" s="207"/>
      <c r="L183" s="192"/>
      <c r="M183" s="33"/>
      <c r="O183" s="192"/>
    </row>
    <row r="184" spans="1:15" ht="12.75">
      <c r="A184" s="273"/>
      <c r="B184" s="33"/>
      <c r="C184" s="33"/>
      <c r="D184" s="33"/>
      <c r="E184" s="33"/>
      <c r="F184" s="33"/>
      <c r="G184" s="33" t="s">
        <v>24</v>
      </c>
      <c r="H184" s="191"/>
      <c r="I184" s="191"/>
      <c r="J184" s="191"/>
      <c r="K184" s="208"/>
      <c r="L184" s="192"/>
      <c r="M184" s="33"/>
      <c r="O184" s="192"/>
    </row>
    <row r="185" spans="1:15" ht="12.75">
      <c r="A185" s="273"/>
      <c r="B185" s="33"/>
      <c r="C185" s="33"/>
      <c r="D185" s="33"/>
      <c r="E185" s="33"/>
      <c r="F185" s="33"/>
      <c r="G185" s="33" t="s">
        <v>25</v>
      </c>
      <c r="H185" s="191"/>
      <c r="I185" s="191"/>
      <c r="J185" s="191"/>
      <c r="K185" s="208"/>
      <c r="L185" s="192"/>
      <c r="M185" s="33"/>
      <c r="O185" s="192"/>
    </row>
    <row r="186" spans="1:15" ht="12.75">
      <c r="A186" s="273"/>
      <c r="B186" s="33" t="s">
        <v>2020</v>
      </c>
      <c r="C186" s="33" t="s">
        <v>102</v>
      </c>
      <c r="D186" s="33" t="s">
        <v>19</v>
      </c>
      <c r="E186" s="33"/>
      <c r="F186" s="33" t="s">
        <v>2446</v>
      </c>
      <c r="G186" s="33" t="s">
        <v>26</v>
      </c>
      <c r="H186" s="191"/>
      <c r="I186" s="191"/>
      <c r="J186" s="191"/>
      <c r="K186" s="191"/>
      <c r="L186" s="192"/>
      <c r="M186" s="33"/>
      <c r="O186" s="192"/>
    </row>
    <row r="187" spans="1:15" ht="12.75">
      <c r="A187" s="273"/>
      <c r="B187" s="33" t="s">
        <v>2120</v>
      </c>
      <c r="C187" s="33"/>
      <c r="D187" s="33"/>
      <c r="E187" s="33"/>
      <c r="F187" s="33"/>
      <c r="G187" s="33" t="s">
        <v>27</v>
      </c>
      <c r="H187" s="197"/>
      <c r="I187" s="197"/>
      <c r="J187" s="197"/>
      <c r="K187" s="191"/>
      <c r="L187" s="191"/>
      <c r="M187" s="33"/>
      <c r="O187" s="192"/>
    </row>
    <row r="188" spans="1:15" ht="12.75">
      <c r="A188" s="273"/>
      <c r="B188" s="33" t="s">
        <v>2120</v>
      </c>
      <c r="C188" s="33"/>
      <c r="D188" s="33"/>
      <c r="E188" s="33"/>
      <c r="F188" s="33"/>
      <c r="G188" s="33" t="s">
        <v>28</v>
      </c>
      <c r="H188" s="197"/>
      <c r="I188" s="197"/>
      <c r="J188" s="197"/>
      <c r="K188" s="192"/>
      <c r="L188" s="191"/>
      <c r="M188" s="33"/>
      <c r="O188" s="192"/>
    </row>
    <row r="189" spans="1:15" ht="12.75">
      <c r="A189" s="273"/>
      <c r="B189" s="33" t="s">
        <v>2120</v>
      </c>
      <c r="C189" s="33" t="s">
        <v>102</v>
      </c>
      <c r="D189" s="33" t="s">
        <v>19</v>
      </c>
      <c r="E189" s="173" t="s">
        <v>2447</v>
      </c>
      <c r="F189" s="33" t="s">
        <v>2448</v>
      </c>
      <c r="G189" s="33" t="s">
        <v>29</v>
      </c>
      <c r="H189" s="197"/>
      <c r="I189" s="197"/>
      <c r="J189" s="197"/>
      <c r="K189" s="227"/>
      <c r="L189" s="191"/>
      <c r="M189" s="33"/>
      <c r="O189" s="192"/>
    </row>
    <row r="190" spans="1:15" ht="12.75">
      <c r="A190" s="273"/>
      <c r="B190" s="33" t="s">
        <v>2120</v>
      </c>
      <c r="C190" s="33"/>
      <c r="D190" s="33"/>
      <c r="E190" s="33"/>
      <c r="F190" s="33"/>
      <c r="G190" s="33" t="s">
        <v>30</v>
      </c>
      <c r="H190" s="197"/>
      <c r="I190" s="197"/>
      <c r="J190" s="197"/>
      <c r="K190" s="228"/>
      <c r="L190" s="191"/>
      <c r="M190" s="33"/>
      <c r="O190" s="192"/>
    </row>
    <row r="191" spans="1:15" ht="12.75">
      <c r="A191" s="273"/>
      <c r="B191" s="33" t="s">
        <v>2120</v>
      </c>
      <c r="C191" s="33" t="s">
        <v>102</v>
      </c>
      <c r="D191" s="33" t="s">
        <v>19</v>
      </c>
      <c r="E191" s="173" t="s">
        <v>2449</v>
      </c>
      <c r="F191" s="33" t="s">
        <v>2450</v>
      </c>
      <c r="G191" s="158" t="s">
        <v>34</v>
      </c>
      <c r="H191" s="197"/>
      <c r="I191" s="197"/>
      <c r="J191" s="197"/>
      <c r="K191" s="228"/>
      <c r="L191" s="191"/>
      <c r="M191" s="33"/>
      <c r="O191" s="192"/>
    </row>
    <row r="192" spans="1:15" ht="12.75">
      <c r="A192" s="273"/>
      <c r="B192" s="33"/>
      <c r="C192" s="33"/>
      <c r="D192" s="33"/>
      <c r="E192" s="33"/>
      <c r="F192" s="33"/>
      <c r="G192" s="159" t="s">
        <v>35</v>
      </c>
      <c r="H192" s="197"/>
      <c r="I192" s="197"/>
      <c r="J192" s="197"/>
      <c r="K192" s="156"/>
      <c r="L192" s="191"/>
      <c r="M192" s="33"/>
      <c r="O192" s="192"/>
    </row>
    <row r="193" spans="1:15" ht="12.75">
      <c r="A193" s="273"/>
      <c r="B193" s="33"/>
      <c r="C193" s="33"/>
      <c r="D193" s="33"/>
      <c r="E193" s="33"/>
      <c r="F193" s="33"/>
      <c r="G193" s="159" t="s">
        <v>36</v>
      </c>
      <c r="H193" s="197"/>
      <c r="I193" s="197"/>
      <c r="J193" s="197"/>
      <c r="K193" s="156"/>
      <c r="L193" s="192"/>
      <c r="M193" s="33"/>
      <c r="O193" s="192"/>
    </row>
    <row r="194" spans="1:15" ht="12.75">
      <c r="A194" s="273"/>
      <c r="B194" s="33"/>
      <c r="C194" s="33"/>
      <c r="D194" s="33"/>
      <c r="E194" s="33"/>
      <c r="F194" s="33"/>
      <c r="G194" s="159" t="s">
        <v>37</v>
      </c>
      <c r="H194" s="197"/>
      <c r="I194" s="197"/>
      <c r="J194" s="197"/>
      <c r="K194" s="156"/>
      <c r="L194" s="192"/>
      <c r="M194" s="33"/>
      <c r="O194" s="192"/>
    </row>
    <row r="195" spans="1:15" ht="12.75">
      <c r="A195" s="274"/>
      <c r="B195" s="33"/>
      <c r="C195" s="33"/>
      <c r="D195" s="33"/>
      <c r="E195" s="33"/>
      <c r="F195" s="33"/>
      <c r="G195" s="159" t="s">
        <v>38</v>
      </c>
      <c r="H195" s="197"/>
      <c r="I195" s="197"/>
      <c r="J195" s="197"/>
      <c r="K195" s="156"/>
      <c r="L195" s="192"/>
      <c r="M195" s="33"/>
      <c r="O195" s="192"/>
    </row>
    <row r="196" spans="1:15" ht="12.75">
      <c r="A196" s="272">
        <v>45379</v>
      </c>
      <c r="B196" s="33" t="s">
        <v>2021</v>
      </c>
      <c r="C196" s="33"/>
      <c r="D196" s="33"/>
      <c r="E196" s="33"/>
      <c r="F196" s="33"/>
      <c r="G196" s="155" t="s">
        <v>17</v>
      </c>
      <c r="H196" s="192"/>
      <c r="I196" s="191"/>
      <c r="J196" s="191"/>
      <c r="K196" s="191"/>
      <c r="L196" s="192"/>
      <c r="M196" s="33"/>
      <c r="O196" s="192"/>
    </row>
    <row r="197" spans="1:15" ht="12.75">
      <c r="A197" s="273"/>
      <c r="B197" s="33" t="s">
        <v>2021</v>
      </c>
      <c r="C197" s="33"/>
      <c r="D197" s="33"/>
      <c r="E197" s="33"/>
      <c r="F197" s="33"/>
      <c r="G197" s="33" t="s">
        <v>22</v>
      </c>
      <c r="H197" s="192"/>
      <c r="I197" s="191"/>
      <c r="J197" s="191"/>
      <c r="K197" s="191"/>
      <c r="L197" s="192"/>
      <c r="M197" s="33"/>
      <c r="O197" s="192"/>
    </row>
    <row r="198" spans="1:15" ht="14.25">
      <c r="A198" s="273"/>
      <c r="B198" s="33" t="s">
        <v>2021</v>
      </c>
      <c r="C198" s="157" t="s">
        <v>399</v>
      </c>
      <c r="D198" s="157" t="s">
        <v>19</v>
      </c>
      <c r="E198" s="33"/>
      <c r="F198" s="157" t="s">
        <v>2451</v>
      </c>
      <c r="G198" s="33" t="s">
        <v>24</v>
      </c>
      <c r="H198" s="192"/>
      <c r="I198" s="191"/>
      <c r="J198" s="191"/>
      <c r="K198" s="191"/>
      <c r="L198" s="192"/>
      <c r="M198" s="33"/>
      <c r="O198" s="192"/>
    </row>
    <row r="199" spans="1:15" ht="12.75">
      <c r="A199" s="273"/>
      <c r="B199" s="33" t="s">
        <v>2310</v>
      </c>
      <c r="C199" s="33"/>
      <c r="D199" s="33"/>
      <c r="E199" s="33"/>
      <c r="F199" s="33"/>
      <c r="G199" s="33" t="s">
        <v>25</v>
      </c>
      <c r="H199" s="191"/>
      <c r="I199" s="191"/>
      <c r="J199" s="191"/>
      <c r="K199" s="191"/>
      <c r="L199" s="192"/>
      <c r="M199" s="33"/>
      <c r="O199" s="192"/>
    </row>
    <row r="200" spans="1:15" ht="12.75">
      <c r="A200" s="273"/>
      <c r="B200" s="33" t="s">
        <v>2310</v>
      </c>
      <c r="C200" s="33"/>
      <c r="D200" s="33"/>
      <c r="E200" s="33"/>
      <c r="F200" s="33"/>
      <c r="G200" s="33" t="s">
        <v>26</v>
      </c>
      <c r="H200" s="191"/>
      <c r="I200" s="191"/>
      <c r="J200" s="191"/>
      <c r="K200" s="192"/>
      <c r="L200" s="192"/>
      <c r="M200" s="33"/>
      <c r="O200" s="192"/>
    </row>
    <row r="201" spans="1:15" ht="20.25" customHeight="1">
      <c r="A201" s="273"/>
      <c r="B201" s="33" t="s">
        <v>2020</v>
      </c>
      <c r="C201" s="33" t="s">
        <v>41</v>
      </c>
      <c r="D201" s="33" t="s">
        <v>19</v>
      </c>
      <c r="E201" s="33"/>
      <c r="F201" s="160" t="s">
        <v>2452</v>
      </c>
      <c r="G201" s="33" t="s">
        <v>27</v>
      </c>
      <c r="H201" s="191"/>
      <c r="I201" s="191"/>
      <c r="J201" s="191"/>
      <c r="K201" s="192"/>
      <c r="L201" s="192"/>
      <c r="M201" s="33"/>
      <c r="O201" s="192"/>
    </row>
    <row r="202" spans="1:15" ht="12.75">
      <c r="A202" s="273"/>
      <c r="B202" s="33" t="s">
        <v>2020</v>
      </c>
      <c r="C202" s="33"/>
      <c r="D202" s="33"/>
      <c r="E202" s="33"/>
      <c r="G202" s="33" t="s">
        <v>28</v>
      </c>
      <c r="H202" s="191"/>
      <c r="I202" s="191"/>
      <c r="J202" s="191"/>
      <c r="K202" s="192"/>
      <c r="L202" s="192"/>
      <c r="M202" s="33"/>
      <c r="O202" s="192"/>
    </row>
    <row r="203" spans="1:15" ht="12.75">
      <c r="A203" s="273"/>
      <c r="B203" s="33" t="s">
        <v>2020</v>
      </c>
      <c r="C203" s="33"/>
      <c r="D203" s="33"/>
      <c r="E203" s="33"/>
      <c r="F203" s="33"/>
      <c r="G203" s="33" t="s">
        <v>29</v>
      </c>
      <c r="H203" s="191"/>
      <c r="I203" s="197"/>
      <c r="J203" s="197"/>
      <c r="K203" s="192"/>
      <c r="L203" s="192"/>
      <c r="M203" s="33"/>
      <c r="O203" s="192"/>
    </row>
    <row r="204" spans="1:15" ht="12.75">
      <c r="A204" s="273"/>
      <c r="B204" s="33" t="s">
        <v>2120</v>
      </c>
      <c r="C204" s="33"/>
      <c r="D204" s="33"/>
      <c r="E204" s="33"/>
      <c r="F204" s="33"/>
      <c r="G204" s="33" t="s">
        <v>30</v>
      </c>
      <c r="H204" s="192"/>
      <c r="I204" s="197"/>
      <c r="J204" s="197"/>
      <c r="K204" s="192"/>
      <c r="L204" s="191"/>
      <c r="M204" s="33"/>
      <c r="O204" s="192"/>
    </row>
    <row r="205" spans="1:15" ht="12.75">
      <c r="A205" s="273"/>
      <c r="B205" s="33" t="s">
        <v>2120</v>
      </c>
      <c r="C205" s="33"/>
      <c r="D205" s="33"/>
      <c r="E205" s="33"/>
      <c r="F205" s="33"/>
      <c r="G205" s="158" t="s">
        <v>34</v>
      </c>
      <c r="H205" s="192"/>
      <c r="I205" s="197"/>
      <c r="J205" s="197"/>
      <c r="K205" s="192"/>
      <c r="L205" s="191"/>
      <c r="M205" s="33"/>
      <c r="O205" s="192"/>
    </row>
    <row r="206" spans="1:15" ht="12.75">
      <c r="A206" s="273"/>
      <c r="B206" s="33" t="s">
        <v>2120</v>
      </c>
      <c r="C206" s="33"/>
      <c r="D206" s="33"/>
      <c r="E206" s="33"/>
      <c r="F206" s="33"/>
      <c r="G206" s="159" t="s">
        <v>35</v>
      </c>
      <c r="H206" s="197"/>
      <c r="I206" s="197"/>
      <c r="J206" s="197"/>
      <c r="K206" s="192"/>
      <c r="L206" s="191"/>
      <c r="M206" s="33"/>
      <c r="O206" s="192"/>
    </row>
    <row r="207" spans="1:15" ht="12.75">
      <c r="A207" s="273"/>
      <c r="B207" s="33" t="s">
        <v>2120</v>
      </c>
      <c r="C207" s="33"/>
      <c r="D207" s="33"/>
      <c r="E207" s="33"/>
      <c r="F207" s="33"/>
      <c r="G207" s="159" t="s">
        <v>36</v>
      </c>
      <c r="H207" s="197"/>
      <c r="I207" s="197"/>
      <c r="J207" s="197"/>
      <c r="K207" s="192"/>
      <c r="L207" s="191"/>
      <c r="M207" s="33"/>
      <c r="O207" s="192"/>
    </row>
    <row r="208" spans="1:15" ht="12.75">
      <c r="A208" s="273"/>
      <c r="B208" s="33" t="s">
        <v>2120</v>
      </c>
      <c r="C208" s="33"/>
      <c r="D208" s="33"/>
      <c r="E208" s="33"/>
      <c r="F208" s="33"/>
      <c r="G208" s="159" t="s">
        <v>37</v>
      </c>
      <c r="H208" s="197"/>
      <c r="I208" s="197"/>
      <c r="J208" s="197"/>
      <c r="K208" s="192"/>
      <c r="L208" s="191"/>
      <c r="M208" s="33"/>
      <c r="O208" s="192"/>
    </row>
    <row r="209" spans="1:15" ht="12.75">
      <c r="A209" s="274"/>
      <c r="B209" s="33"/>
      <c r="C209" s="33"/>
      <c r="D209" s="33"/>
      <c r="E209" s="33"/>
      <c r="F209" s="33"/>
      <c r="G209" s="159" t="s">
        <v>38</v>
      </c>
      <c r="H209" s="197"/>
      <c r="I209" s="197"/>
      <c r="J209" s="197"/>
      <c r="K209" s="192"/>
      <c r="L209" s="192"/>
      <c r="M209" s="33"/>
      <c r="O209" s="192"/>
    </row>
    <row r="210" spans="1:15" ht="12.75">
      <c r="A210" s="280">
        <v>45380</v>
      </c>
      <c r="B210" s="33" t="s">
        <v>2022</v>
      </c>
      <c r="C210" s="33"/>
      <c r="D210" s="33"/>
      <c r="E210" s="33"/>
      <c r="F210" s="33"/>
      <c r="G210" s="155" t="s">
        <v>17</v>
      </c>
      <c r="H210" s="197"/>
      <c r="I210" s="197"/>
      <c r="J210" s="197"/>
      <c r="K210" s="191"/>
      <c r="L210" s="192"/>
      <c r="M210" s="33"/>
      <c r="O210" s="192"/>
    </row>
    <row r="211" spans="1:15" ht="12.75">
      <c r="A211" s="273"/>
      <c r="B211" s="33" t="s">
        <v>2022</v>
      </c>
      <c r="C211" s="33"/>
      <c r="D211" s="33"/>
      <c r="E211" s="33"/>
      <c r="F211" s="33"/>
      <c r="G211" s="33" t="s">
        <v>22</v>
      </c>
      <c r="H211" s="197"/>
      <c r="I211" s="197"/>
      <c r="J211" s="197"/>
      <c r="K211" s="191"/>
      <c r="L211" s="192"/>
      <c r="M211" s="33"/>
      <c r="O211" s="192"/>
    </row>
    <row r="212" spans="1:15" ht="12.75">
      <c r="A212" s="273"/>
      <c r="B212" s="33" t="s">
        <v>2022</v>
      </c>
      <c r="C212" s="33"/>
      <c r="D212" s="33"/>
      <c r="E212" s="33"/>
      <c r="F212" s="33"/>
      <c r="G212" s="33" t="s">
        <v>24</v>
      </c>
      <c r="H212" s="197"/>
      <c r="I212" s="197"/>
      <c r="J212" s="197"/>
      <c r="K212" s="191"/>
      <c r="L212" s="192"/>
      <c r="M212" s="33"/>
      <c r="O212" s="192"/>
    </row>
    <row r="213" spans="1:15" ht="12.75">
      <c r="A213" s="273"/>
      <c r="B213" s="33" t="s">
        <v>2022</v>
      </c>
      <c r="C213" s="33"/>
      <c r="D213" s="33"/>
      <c r="E213" s="33"/>
      <c r="F213" s="33"/>
      <c r="G213" s="33" t="s">
        <v>25</v>
      </c>
      <c r="H213" s="197"/>
      <c r="I213" s="197"/>
      <c r="J213" s="197"/>
      <c r="K213" s="191"/>
      <c r="L213" s="192"/>
      <c r="M213" s="33"/>
      <c r="O213" s="192"/>
    </row>
    <row r="214" spans="1:15" ht="12.75">
      <c r="A214" s="273"/>
      <c r="B214" s="33"/>
      <c r="C214" s="33"/>
      <c r="D214" s="33"/>
      <c r="E214" s="33"/>
      <c r="F214" s="33"/>
      <c r="G214" s="33" t="s">
        <v>26</v>
      </c>
      <c r="H214" s="197"/>
      <c r="I214" s="197"/>
      <c r="J214" s="197"/>
      <c r="K214" s="192"/>
      <c r="L214" s="192"/>
      <c r="M214" s="33"/>
      <c r="O214" s="192"/>
    </row>
    <row r="215" spans="1:15" ht="12.75">
      <c r="A215" s="273"/>
      <c r="B215" s="33"/>
      <c r="C215" s="33"/>
      <c r="D215" s="33"/>
      <c r="E215" s="33"/>
      <c r="F215" s="33"/>
      <c r="G215" s="33" t="s">
        <v>27</v>
      </c>
      <c r="H215" s="197"/>
      <c r="I215" s="197"/>
      <c r="J215" s="197"/>
      <c r="K215" s="192"/>
      <c r="L215" s="192"/>
      <c r="M215" s="33"/>
      <c r="O215" s="192"/>
    </row>
    <row r="216" spans="1:15" ht="12.75">
      <c r="A216" s="273"/>
      <c r="B216" s="33"/>
      <c r="C216" s="33"/>
      <c r="D216" s="33"/>
      <c r="E216" s="33"/>
      <c r="F216" s="33"/>
      <c r="G216" s="33" t="s">
        <v>28</v>
      </c>
      <c r="H216" s="197"/>
      <c r="I216" s="197"/>
      <c r="J216" s="197"/>
      <c r="K216" s="192"/>
      <c r="L216" s="192"/>
      <c r="M216" s="33"/>
      <c r="O216" s="192"/>
    </row>
    <row r="217" spans="1:15" ht="12.75">
      <c r="A217" s="273"/>
      <c r="B217" s="33"/>
      <c r="C217" s="33"/>
      <c r="D217" s="33"/>
      <c r="E217" s="33"/>
      <c r="F217" s="33"/>
      <c r="G217" s="33" t="s">
        <v>29</v>
      </c>
      <c r="H217" s="197"/>
      <c r="I217" s="197"/>
      <c r="J217" s="197"/>
      <c r="K217" s="192"/>
      <c r="L217" s="192"/>
      <c r="M217" s="33"/>
      <c r="O217" s="257"/>
    </row>
    <row r="218" spans="1:15" ht="12.75">
      <c r="A218" s="273"/>
      <c r="B218" s="33" t="s">
        <v>2120</v>
      </c>
      <c r="C218" s="33"/>
      <c r="D218" s="33"/>
      <c r="E218" s="33"/>
      <c r="F218" s="33"/>
      <c r="G218" s="33" t="s">
        <v>30</v>
      </c>
      <c r="H218" s="197"/>
      <c r="I218" s="197"/>
      <c r="J218" s="197"/>
      <c r="K218" s="192"/>
      <c r="L218" s="192"/>
      <c r="M218" s="33"/>
      <c r="O218" s="257"/>
    </row>
    <row r="219" spans="1:15" ht="12.75">
      <c r="A219" s="273"/>
      <c r="B219" s="33" t="s">
        <v>2120</v>
      </c>
      <c r="C219" s="33"/>
      <c r="D219" s="33"/>
      <c r="E219" s="33"/>
      <c r="F219" s="33"/>
      <c r="G219" s="158" t="s">
        <v>34</v>
      </c>
      <c r="H219" s="197"/>
      <c r="I219" s="197"/>
      <c r="J219" s="197"/>
      <c r="K219" s="192"/>
      <c r="L219" s="191"/>
      <c r="M219" s="33"/>
      <c r="O219" s="257"/>
    </row>
    <row r="220" spans="1:15" ht="12.75">
      <c r="A220" s="273"/>
      <c r="B220" s="33" t="s">
        <v>2120</v>
      </c>
      <c r="C220" s="33"/>
      <c r="D220" s="33"/>
      <c r="E220" s="33"/>
      <c r="F220" s="33"/>
      <c r="G220" s="159" t="s">
        <v>35</v>
      </c>
      <c r="H220" s="197"/>
      <c r="I220" s="197"/>
      <c r="J220" s="197"/>
      <c r="K220" s="33"/>
      <c r="L220" s="191"/>
      <c r="M220" s="33"/>
      <c r="O220" s="257"/>
    </row>
    <row r="221" spans="1:15" ht="12.75">
      <c r="A221" s="273"/>
      <c r="B221" s="33"/>
      <c r="C221" s="33"/>
      <c r="D221" s="33"/>
      <c r="E221" s="33"/>
      <c r="F221" s="33"/>
      <c r="G221" s="159" t="s">
        <v>36</v>
      </c>
      <c r="H221" s="197"/>
      <c r="I221" s="197"/>
      <c r="J221" s="197"/>
      <c r="K221" s="33"/>
      <c r="L221" s="192"/>
      <c r="M221" s="33"/>
      <c r="O221" s="257"/>
    </row>
    <row r="222" spans="1:15" ht="12.75">
      <c r="A222" s="273"/>
      <c r="B222" s="33"/>
      <c r="C222" s="33"/>
      <c r="D222" s="33"/>
      <c r="E222" s="33"/>
      <c r="F222" s="33"/>
      <c r="G222" s="159" t="s">
        <v>37</v>
      </c>
      <c r="H222" s="197"/>
      <c r="I222" s="197"/>
      <c r="J222" s="197"/>
      <c r="K222" s="33"/>
      <c r="L222" s="192"/>
      <c r="M222" s="33"/>
      <c r="O222" s="192"/>
    </row>
    <row r="223" spans="1:15" ht="12.75">
      <c r="A223" s="274"/>
      <c r="B223" s="33"/>
      <c r="C223" s="33"/>
      <c r="D223" s="33"/>
      <c r="E223" s="33"/>
      <c r="F223" s="33"/>
      <c r="G223" s="159" t="s">
        <v>38</v>
      </c>
      <c r="H223" s="197"/>
      <c r="I223" s="197"/>
      <c r="J223" s="197"/>
      <c r="K223" s="33"/>
      <c r="L223" s="192"/>
      <c r="M223" s="33"/>
      <c r="O223" s="192"/>
    </row>
    <row r="224" spans="1:15" ht="12.75">
      <c r="A224" s="272">
        <v>45381</v>
      </c>
      <c r="B224" s="33"/>
      <c r="C224" s="33"/>
      <c r="D224" s="33"/>
      <c r="E224" s="33"/>
      <c r="F224" s="33"/>
      <c r="G224" s="155" t="s">
        <v>17</v>
      </c>
      <c r="H224" s="197"/>
      <c r="I224" s="197"/>
      <c r="J224" s="197"/>
      <c r="K224" s="192"/>
      <c r="L224" s="192"/>
      <c r="M224" s="33"/>
      <c r="O224" s="192"/>
    </row>
    <row r="225" spans="1:15" ht="12.75">
      <c r="A225" s="273"/>
      <c r="B225" s="33" t="s">
        <v>2020</v>
      </c>
      <c r="C225" s="33" t="s">
        <v>41</v>
      </c>
      <c r="D225" s="33" t="s">
        <v>19</v>
      </c>
      <c r="E225" s="33"/>
      <c r="F225" s="160" t="s">
        <v>2453</v>
      </c>
      <c r="G225" s="33" t="s">
        <v>22</v>
      </c>
      <c r="H225" s="205"/>
      <c r="I225" s="197"/>
      <c r="J225" s="197"/>
      <c r="K225" s="192"/>
      <c r="L225" s="192"/>
      <c r="M225" s="33"/>
      <c r="O225" s="192"/>
    </row>
    <row r="226" spans="1:15" ht="12.75">
      <c r="A226" s="273"/>
      <c r="B226" s="33"/>
      <c r="C226" s="33"/>
      <c r="D226" s="33"/>
      <c r="E226" s="33"/>
      <c r="F226" s="33"/>
      <c r="G226" s="33" t="s">
        <v>24</v>
      </c>
      <c r="H226" s="197"/>
      <c r="I226" s="197"/>
      <c r="J226" s="197"/>
      <c r="K226" s="192"/>
      <c r="L226" s="192"/>
      <c r="M226" s="33"/>
      <c r="O226" s="192"/>
    </row>
    <row r="227" spans="1:15" ht="12.75">
      <c r="A227" s="273"/>
      <c r="B227" s="33" t="s">
        <v>2020</v>
      </c>
      <c r="C227" s="33"/>
      <c r="D227" s="33"/>
      <c r="E227" s="33"/>
      <c r="F227" s="33"/>
      <c r="G227" s="33" t="s">
        <v>25</v>
      </c>
      <c r="H227" s="205"/>
      <c r="I227" s="197"/>
      <c r="J227" s="197"/>
      <c r="K227" s="192"/>
      <c r="L227" s="191"/>
      <c r="M227" s="33"/>
      <c r="O227" s="192"/>
    </row>
    <row r="228" spans="1:15" ht="12.75">
      <c r="A228" s="273"/>
      <c r="B228" s="33" t="s">
        <v>2020</v>
      </c>
      <c r="C228" s="33"/>
      <c r="D228" s="33"/>
      <c r="E228" s="33"/>
      <c r="F228" s="33"/>
      <c r="G228" s="33" t="s">
        <v>26</v>
      </c>
      <c r="H228" s="205"/>
      <c r="I228" s="197"/>
      <c r="J228" s="197"/>
      <c r="K228" s="192"/>
      <c r="L228" s="191"/>
      <c r="M228" s="33"/>
      <c r="O228" s="192"/>
    </row>
    <row r="229" spans="1:15" ht="12.75">
      <c r="A229" s="273"/>
      <c r="B229" s="33" t="s">
        <v>2020</v>
      </c>
      <c r="C229" s="33"/>
      <c r="D229" s="33"/>
      <c r="E229" s="33"/>
      <c r="F229" s="33"/>
      <c r="G229" s="33" t="s">
        <v>27</v>
      </c>
      <c r="H229" s="205"/>
      <c r="I229" s="197"/>
      <c r="J229" s="197"/>
      <c r="K229" s="192"/>
      <c r="L229" s="191"/>
      <c r="M229" s="33"/>
      <c r="O229" s="192"/>
    </row>
    <row r="230" spans="1:15" ht="12.75">
      <c r="A230" s="273"/>
      <c r="B230" s="33" t="s">
        <v>2120</v>
      </c>
      <c r="C230" s="33"/>
      <c r="D230" s="33"/>
      <c r="E230" s="33"/>
      <c r="F230" s="33"/>
      <c r="G230" s="33" t="s">
        <v>28</v>
      </c>
      <c r="H230" s="197"/>
      <c r="I230" s="197"/>
      <c r="J230" s="197"/>
      <c r="K230" s="192"/>
      <c r="L230" s="191"/>
      <c r="M230" s="33"/>
      <c r="O230" s="192"/>
    </row>
    <row r="231" spans="1:15" ht="12.75">
      <c r="A231" s="273"/>
      <c r="B231" s="33" t="s">
        <v>2120</v>
      </c>
      <c r="C231" s="33"/>
      <c r="D231" s="33"/>
      <c r="E231" s="33"/>
      <c r="F231" s="33"/>
      <c r="G231" s="33" t="s">
        <v>29</v>
      </c>
      <c r="H231" s="197"/>
      <c r="I231" s="197"/>
      <c r="J231" s="197"/>
      <c r="K231" s="192"/>
      <c r="L231" s="191"/>
      <c r="M231" s="33"/>
      <c r="O231" s="192"/>
    </row>
    <row r="232" spans="1:15" ht="12.75">
      <c r="A232" s="273"/>
      <c r="B232" s="33" t="s">
        <v>2022</v>
      </c>
      <c r="C232" s="33"/>
      <c r="D232" s="33"/>
      <c r="E232" s="33"/>
      <c r="F232" s="33"/>
      <c r="G232" s="33" t="s">
        <v>30</v>
      </c>
      <c r="H232" s="197"/>
      <c r="I232" s="197"/>
      <c r="J232" s="197"/>
      <c r="K232" s="191"/>
      <c r="L232" s="191"/>
      <c r="M232" s="33"/>
      <c r="O232" s="192"/>
    </row>
    <row r="233" spans="1:15" ht="12.75">
      <c r="A233" s="273"/>
      <c r="B233" s="33" t="s">
        <v>2022</v>
      </c>
      <c r="C233" s="33"/>
      <c r="D233" s="33"/>
      <c r="E233" s="33"/>
      <c r="F233" s="33"/>
      <c r="G233" s="158" t="s">
        <v>34</v>
      </c>
      <c r="H233" s="197"/>
      <c r="I233" s="197"/>
      <c r="J233" s="197"/>
      <c r="K233" s="191"/>
      <c r="L233" s="191"/>
      <c r="M233" s="33"/>
      <c r="O233" s="192"/>
    </row>
    <row r="234" spans="1:15" ht="12.75">
      <c r="A234" s="273"/>
      <c r="B234" s="33" t="s">
        <v>2022</v>
      </c>
      <c r="C234" s="33"/>
      <c r="D234" s="33"/>
      <c r="E234" s="33"/>
      <c r="F234" s="33"/>
      <c r="G234" s="159" t="s">
        <v>35</v>
      </c>
      <c r="H234" s="197"/>
      <c r="I234" s="197"/>
      <c r="J234" s="197"/>
      <c r="K234" s="191"/>
      <c r="L234" s="191"/>
      <c r="M234" s="33"/>
      <c r="O234" s="192"/>
    </row>
    <row r="235" spans="1:15" ht="12.75">
      <c r="A235" s="273"/>
      <c r="B235" s="33"/>
      <c r="C235" s="33"/>
      <c r="D235" s="33"/>
      <c r="E235" s="33"/>
      <c r="F235" s="33"/>
      <c r="G235" s="159" t="s">
        <v>36</v>
      </c>
      <c r="H235" s="197"/>
      <c r="I235" s="197"/>
      <c r="J235" s="197"/>
      <c r="K235" s="192"/>
      <c r="L235" s="192"/>
      <c r="M235" s="33"/>
      <c r="O235" s="192"/>
    </row>
    <row r="236" spans="1:15" ht="12.75">
      <c r="A236" s="273"/>
      <c r="B236" s="33"/>
      <c r="C236" s="33"/>
      <c r="D236" s="33"/>
      <c r="E236" s="33"/>
      <c r="F236" s="33"/>
      <c r="G236" s="159" t="s">
        <v>37</v>
      </c>
      <c r="H236" s="197"/>
      <c r="I236" s="197"/>
      <c r="J236" s="197"/>
      <c r="K236" s="192"/>
      <c r="L236" s="192"/>
      <c r="M236" s="33"/>
      <c r="O236" s="192"/>
    </row>
    <row r="237" spans="1:15" ht="12.75">
      <c r="A237" s="274"/>
      <c r="B237" s="33"/>
      <c r="C237" s="33"/>
      <c r="D237" s="33"/>
      <c r="E237" s="33"/>
      <c r="F237" s="33"/>
      <c r="G237" s="159" t="s">
        <v>38</v>
      </c>
      <c r="H237" s="197"/>
      <c r="I237" s="197"/>
      <c r="J237" s="197"/>
      <c r="K237" s="192"/>
      <c r="L237" s="192"/>
      <c r="M237" s="33"/>
      <c r="O237" s="192"/>
    </row>
    <row r="238" spans="1:15" ht="12.75">
      <c r="A238" s="272">
        <v>45382</v>
      </c>
      <c r="B238" s="33"/>
      <c r="C238" s="33"/>
      <c r="D238" s="33"/>
      <c r="E238" s="33"/>
      <c r="F238" s="33"/>
      <c r="G238" s="155" t="s">
        <v>17</v>
      </c>
      <c r="H238" s="197"/>
      <c r="I238" s="197"/>
      <c r="J238" s="197"/>
      <c r="K238" s="192"/>
      <c r="L238" s="192"/>
      <c r="M238" s="33"/>
      <c r="O238" s="192"/>
    </row>
    <row r="239" spans="1:15" ht="12.75">
      <c r="A239" s="273"/>
      <c r="B239" s="33"/>
      <c r="C239" s="33"/>
      <c r="D239" s="33"/>
      <c r="E239" s="33"/>
      <c r="F239" s="33"/>
      <c r="G239" s="33" t="s">
        <v>22</v>
      </c>
      <c r="H239" s="197"/>
      <c r="I239" s="197"/>
      <c r="J239" s="197"/>
      <c r="K239" s="192"/>
      <c r="L239" s="192"/>
      <c r="M239" s="33"/>
      <c r="O239" s="192"/>
    </row>
    <row r="240" spans="1:15" ht="12.75">
      <c r="A240" s="273"/>
      <c r="B240" s="33"/>
      <c r="C240" s="33"/>
      <c r="D240" s="33"/>
      <c r="E240" s="33"/>
      <c r="F240" s="33"/>
      <c r="G240" s="33" t="s">
        <v>24</v>
      </c>
      <c r="H240" s="197"/>
      <c r="I240" s="197"/>
      <c r="J240" s="197"/>
      <c r="K240" s="192"/>
      <c r="L240" s="192"/>
      <c r="M240" s="33"/>
      <c r="O240" s="192"/>
    </row>
    <row r="241" spans="1:15" ht="12.75">
      <c r="A241" s="273"/>
      <c r="B241" s="33" t="s">
        <v>2022</v>
      </c>
      <c r="C241" s="33"/>
      <c r="D241" s="33"/>
      <c r="E241" s="33"/>
      <c r="F241" s="33"/>
      <c r="G241" s="33" t="s">
        <v>25</v>
      </c>
      <c r="H241" s="197"/>
      <c r="I241" s="197"/>
      <c r="J241" s="197"/>
      <c r="K241" s="191"/>
      <c r="L241" s="191"/>
      <c r="M241" s="33"/>
      <c r="O241" s="192"/>
    </row>
    <row r="242" spans="1:15" ht="12.75">
      <c r="A242" s="273"/>
      <c r="B242" s="33" t="s">
        <v>2022</v>
      </c>
      <c r="C242" s="33"/>
      <c r="D242" s="33"/>
      <c r="E242" s="33"/>
      <c r="F242" s="33"/>
      <c r="G242" s="33" t="s">
        <v>26</v>
      </c>
      <c r="H242" s="197"/>
      <c r="I242" s="197"/>
      <c r="J242" s="197"/>
      <c r="K242" s="191"/>
      <c r="L242" s="191"/>
      <c r="M242" s="33"/>
      <c r="O242" s="192"/>
    </row>
    <row r="243" spans="1:15" ht="12.75">
      <c r="A243" s="273"/>
      <c r="B243" s="33" t="s">
        <v>2022</v>
      </c>
      <c r="C243" s="33"/>
      <c r="D243" s="33"/>
      <c r="E243" s="33"/>
      <c r="F243" s="33"/>
      <c r="G243" s="33" t="s">
        <v>27</v>
      </c>
      <c r="H243" s="197"/>
      <c r="I243" s="197"/>
      <c r="J243" s="197"/>
      <c r="K243" s="191"/>
      <c r="L243" s="191"/>
      <c r="M243" s="33"/>
      <c r="O243" s="192"/>
    </row>
    <row r="244" spans="1:15" ht="12.75">
      <c r="A244" s="273"/>
      <c r="B244" s="33" t="s">
        <v>2022</v>
      </c>
      <c r="C244" s="33"/>
      <c r="D244" s="33"/>
      <c r="E244" s="33"/>
      <c r="F244" s="33"/>
      <c r="G244" s="33" t="s">
        <v>28</v>
      </c>
      <c r="H244" s="197"/>
      <c r="I244" s="197"/>
      <c r="J244" s="197"/>
      <c r="K244" s="191"/>
      <c r="L244" s="191"/>
      <c r="M244" s="33"/>
      <c r="O244" s="192"/>
    </row>
    <row r="245" spans="1:15" ht="12.75">
      <c r="A245" s="273"/>
      <c r="B245" s="33" t="s">
        <v>2120</v>
      </c>
      <c r="C245" s="33"/>
      <c r="D245" s="33"/>
      <c r="G245" s="33" t="s">
        <v>29</v>
      </c>
      <c r="H245" s="197"/>
      <c r="I245" s="197"/>
      <c r="J245" s="197"/>
      <c r="K245" s="191"/>
      <c r="L245" s="191"/>
      <c r="M245" s="33"/>
      <c r="O245" s="192"/>
    </row>
    <row r="246" spans="1:15" ht="12.75">
      <c r="A246" s="273"/>
      <c r="B246" s="33" t="s">
        <v>2120</v>
      </c>
      <c r="C246" s="33"/>
      <c r="D246" s="33"/>
      <c r="E246" s="33"/>
      <c r="F246" s="33"/>
      <c r="G246" s="33" t="s">
        <v>30</v>
      </c>
      <c r="H246" s="197"/>
      <c r="I246" s="197"/>
      <c r="J246" s="197"/>
      <c r="K246" s="192"/>
      <c r="L246" s="191"/>
      <c r="M246" s="33"/>
      <c r="O246" s="192"/>
    </row>
    <row r="247" spans="1:15" ht="12.75">
      <c r="A247" s="273"/>
      <c r="B247" s="33" t="s">
        <v>2120</v>
      </c>
      <c r="C247" s="33"/>
      <c r="D247" s="33"/>
      <c r="E247" s="33"/>
      <c r="F247" s="33"/>
      <c r="G247" s="158" t="s">
        <v>34</v>
      </c>
      <c r="H247" s="197"/>
      <c r="I247" s="197"/>
      <c r="J247" s="197"/>
      <c r="K247" s="192"/>
      <c r="L247" s="191"/>
      <c r="M247" s="33"/>
      <c r="O247" s="192"/>
    </row>
    <row r="248" spans="1:15" ht="12.75">
      <c r="A248" s="273"/>
      <c r="B248" s="33"/>
      <c r="C248" s="33"/>
      <c r="D248" s="33"/>
      <c r="E248" s="33"/>
      <c r="F248" s="33"/>
      <c r="G248" s="159" t="s">
        <v>35</v>
      </c>
      <c r="H248" s="197"/>
      <c r="I248" s="197"/>
      <c r="J248" s="197"/>
      <c r="K248" s="192"/>
      <c r="L248" s="192"/>
      <c r="M248" s="33"/>
      <c r="O248" s="192"/>
    </row>
    <row r="249" spans="1:15" ht="12.75">
      <c r="A249" s="273"/>
      <c r="B249" s="33"/>
      <c r="C249" s="33"/>
      <c r="D249" s="33"/>
      <c r="E249" s="33"/>
      <c r="F249" s="33"/>
      <c r="G249" s="159" t="s">
        <v>36</v>
      </c>
      <c r="H249" s="197"/>
      <c r="I249" s="197"/>
      <c r="J249" s="197"/>
      <c r="K249" s="192"/>
      <c r="L249" s="192"/>
      <c r="M249" s="33"/>
      <c r="O249" s="192"/>
    </row>
    <row r="250" spans="1:15" ht="12.75">
      <c r="A250" s="273"/>
      <c r="B250" s="33"/>
      <c r="C250" s="33"/>
      <c r="D250" s="33"/>
      <c r="E250" s="33"/>
      <c r="F250" s="33"/>
      <c r="G250" s="159" t="s">
        <v>37</v>
      </c>
      <c r="H250" s="197"/>
      <c r="I250" s="197"/>
      <c r="J250" s="197"/>
      <c r="K250" s="192"/>
      <c r="L250" s="192"/>
      <c r="M250" s="33"/>
      <c r="O250" s="192"/>
    </row>
    <row r="251" spans="1:15" ht="12.75">
      <c r="A251" s="274"/>
      <c r="B251" s="33"/>
      <c r="C251" s="33"/>
      <c r="D251" s="33"/>
      <c r="E251" s="33"/>
      <c r="F251" s="33"/>
      <c r="G251" s="159" t="s">
        <v>38</v>
      </c>
      <c r="H251" s="197"/>
      <c r="I251" s="197"/>
      <c r="J251" s="197"/>
      <c r="K251" s="192"/>
      <c r="L251" s="192"/>
      <c r="M251" s="33"/>
      <c r="O251" s="192"/>
    </row>
  </sheetData>
  <autoFilter ref="A1:Z251" xr:uid="{00000000-0009-0000-0000-000024000000}"/>
  <mergeCells count="23">
    <mergeCell ref="A238:A251"/>
    <mergeCell ref="A142:A151"/>
    <mergeCell ref="A152:A161"/>
    <mergeCell ref="A162:A171"/>
    <mergeCell ref="A172:A181"/>
    <mergeCell ref="A182:A195"/>
    <mergeCell ref="A196:A209"/>
    <mergeCell ref="A210:A223"/>
    <mergeCell ref="A102:A111"/>
    <mergeCell ref="A112:A121"/>
    <mergeCell ref="A122:A131"/>
    <mergeCell ref="A132:A141"/>
    <mergeCell ref="A224:A237"/>
    <mergeCell ref="A52:A61"/>
    <mergeCell ref="A62:A71"/>
    <mergeCell ref="A72:A81"/>
    <mergeCell ref="A82:A91"/>
    <mergeCell ref="A92:A101"/>
    <mergeCell ref="A2:A11"/>
    <mergeCell ref="A12:A21"/>
    <mergeCell ref="A22:A31"/>
    <mergeCell ref="A32:A41"/>
    <mergeCell ref="A42:A51"/>
  </mergeCells>
  <hyperlinks>
    <hyperlink ref="E175" r:id="rId1" xr:uid="{00000000-0004-0000-2400-000000000000}"/>
    <hyperlink ref="E189" r:id="rId2" xr:uid="{00000000-0004-0000-2400-000001000000}"/>
    <hyperlink ref="E191" r:id="rId3" xr:uid="{00000000-0004-0000-2400-000002000000}"/>
    <hyperlink ref="F201" r:id="rId4" xr:uid="{00000000-0004-0000-2400-000003000000}"/>
    <hyperlink ref="F225" r:id="rId5" xr:uid="{00000000-0004-0000-2400-000004000000}"/>
  </hyperlinks>
  <pageMargins left="0.7" right="0.7" top="0.75" bottom="0.75" header="0.3" footer="0.3"/>
  <legacyDrawing r:id="rId6"/>
  <extLst>
    <ext xmlns:x14="http://schemas.microsoft.com/office/spreadsheetml/2009/9/main" uri="{CCE6A557-97BC-4b89-ADB6-D9C93CAAB3DF}">
      <x14:dataValidations xmlns:xm="http://schemas.microsoft.com/office/excel/2006/main" count="3">
        <x14:dataValidation type="list" allowBlank="1" showErrorMessage="1" xr:uid="{00000000-0002-0000-2400-000000000000}">
          <x14:formula1>
            <xm:f>'Служебный лист'!$B$2:$B$1000</xm:f>
          </x14:formula1>
          <xm:sqref>C2:C251</xm:sqref>
        </x14:dataValidation>
        <x14:dataValidation type="list" allowBlank="1" showErrorMessage="1" xr:uid="{00000000-0002-0000-2400-000001000000}">
          <x14:formula1>
            <xm:f>'Служебный лист'!$A$2:$A$1000</xm:f>
          </x14:formula1>
          <xm:sqref>B2:B251</xm:sqref>
        </x14:dataValidation>
        <x14:dataValidation type="list" allowBlank="1" showErrorMessage="1" xr:uid="{00000000-0002-0000-2400-000002000000}">
          <x14:formula1>
            <xm:f>'Служебный лист'!$C$2:$C$1000</xm:f>
          </x14:formula1>
          <xm:sqref>D2:D251</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AF50"/>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7" max="7" width="7.28515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1271</v>
      </c>
      <c r="B3" s="129">
        <f>COUNTIF('Март 25'!$B$2:B1002, A3)</f>
        <v>3</v>
      </c>
      <c r="C3" s="129">
        <f>SUM(B46:AE46)</f>
        <v>0</v>
      </c>
      <c r="D3" s="129">
        <f>COUNTIFS('Март 25'!$B$2:B1002, A3, 'Март 25'!$D$2:D1002, 'Служебный лист 2'!$C$2)</f>
        <v>0</v>
      </c>
      <c r="E3" s="129">
        <f>COUNTIFS('Март 25'!$B$2:B1002, A3, 'Март 25'!$D$2:D1002, 'Служебный лист 2'!$C$3)</f>
        <v>0</v>
      </c>
      <c r="F3" s="129">
        <f>COUNTIFS('Март 25'!$B$2:B1002, A3, 'Март 25'!$D$2:D1002, 'Служебный лист 2'!$C$4)</f>
        <v>0</v>
      </c>
      <c r="H3" s="129" t="s">
        <v>75</v>
      </c>
      <c r="I3" s="129">
        <f>COUNTIF('Март 25'!$C$2:C1002, H3)</f>
        <v>0</v>
      </c>
      <c r="J3" s="129">
        <f>COUNTIFS('Март 25'!$C$2:C1002, H3, 'Март 25'!$D$2:D1002, 'Служебный лист 2'!$C$2)</f>
        <v>0</v>
      </c>
      <c r="K3" s="129">
        <f>COUNTIFS('Март 25'!$C$2:C1002, H3, 'Март 25'!$D$2:D1002, 'Служебный лист 2'!$C$3)</f>
        <v>0</v>
      </c>
      <c r="L3" s="129">
        <f>COUNTIFS('Март 25'!$C$2:C1002, H3, 'Март 25'!$D$2:D1002, 'Служебный лист 2'!$C$4)</f>
        <v>0</v>
      </c>
    </row>
    <row r="4" spans="1:32">
      <c r="A4" s="129" t="s">
        <v>78</v>
      </c>
      <c r="B4" s="129">
        <f>COUNTIF('Март 25'!$B$2:B1002, A4)</f>
        <v>175</v>
      </c>
      <c r="C4" s="129">
        <f t="shared" ref="C4:C5" si="0">SUM(B48:AE48)</f>
        <v>0</v>
      </c>
      <c r="D4" s="129">
        <f>COUNTIFS('Март 25'!$B$2:B1002, A4, 'Март 25'!$D$2:D1002, 'Служебный лист 2'!$C$2)</f>
        <v>30</v>
      </c>
      <c r="E4" s="129">
        <f>COUNTIFS('Март 25'!$B$2:B1002, A4, 'Март 25'!$D$2:D1002, 'Служебный лист 2'!$C$3)</f>
        <v>0</v>
      </c>
      <c r="F4" s="129">
        <f>COUNTIFS('Март 25'!$B$2:B1002, A4, 'Март 25'!$D$2:D1002, 'Служебный лист 2'!$C$4)</f>
        <v>0</v>
      </c>
      <c r="H4" s="129" t="s">
        <v>44</v>
      </c>
      <c r="I4" s="129">
        <f>COUNTIF('Март 25'!$C$2:C1002, H4)</f>
        <v>1</v>
      </c>
      <c r="J4" s="129">
        <f>COUNTIFS('Март 25'!$C$2:C1002, H4, 'Март 25'!$D$2:D1002, 'Служебный лист 2'!$C$2)</f>
        <v>1</v>
      </c>
      <c r="K4" s="129">
        <f>COUNTIFS('Март 25'!$C$2:C1002, H4, 'Март 25'!$D$2:D1002, 'Служебный лист 2'!$C$3)</f>
        <v>0</v>
      </c>
      <c r="L4" s="129">
        <f>COUNTIFS('Март 25'!$C$2:C1002, H4, 'Март 25'!$D$2:D1002, 'Служебный лист 2'!$C$4)</f>
        <v>0</v>
      </c>
    </row>
    <row r="5" spans="1:32">
      <c r="A5" s="129" t="s">
        <v>522</v>
      </c>
      <c r="B5" s="129">
        <f>COUNTIF('Март 25'!$B$2:B1002, A5)</f>
        <v>53</v>
      </c>
      <c r="C5" s="129">
        <f t="shared" si="0"/>
        <v>0</v>
      </c>
      <c r="D5" s="129">
        <f>COUNTIFS('Март 25'!$B$2:B1002, A5, 'Март 25'!$D$2:D1002, 'Служебный лист 2'!$C$2)</f>
        <v>15</v>
      </c>
      <c r="E5" s="129">
        <f>COUNTIFS('Март 25'!$B$2:B1002, A5, 'Март 25'!$D$2:D1002, 'Служебный лист 2'!$C$3)</f>
        <v>0</v>
      </c>
      <c r="F5" s="129">
        <f>COUNTIFS('Март 25'!$B$2:B1002, A5, 'Март 25'!$D$2:D1002, 'Служебный лист 2'!$C$4)</f>
        <v>0</v>
      </c>
      <c r="H5" s="129" t="s">
        <v>541</v>
      </c>
      <c r="I5" s="129">
        <f>COUNTIF('Март 25'!$C$2:C1002, H5)</f>
        <v>0</v>
      </c>
      <c r="J5" s="129">
        <f>COUNTIFS('Март 25'!$C$2:C1002, H5, 'Март 25'!$D$2:D1002, 'Служебный лист 2'!$C$2)</f>
        <v>0</v>
      </c>
      <c r="K5" s="129">
        <f>COUNTIFS('Март 25'!$C$2:C1002, H5, 'Март 25'!$D$2:D1002, 'Служебный лист 2'!$C$3)</f>
        <v>0</v>
      </c>
      <c r="L5" s="129">
        <f>COUNTIFS('Март 25'!$C$2:C1002, H5, 'Март 25'!$D$2:D1002, 'Служебный лист 2'!$C$4)</f>
        <v>0</v>
      </c>
    </row>
    <row r="6" spans="1:32">
      <c r="A6" s="129" t="s">
        <v>640</v>
      </c>
      <c r="B6" s="129">
        <f>COUNTIF('Март 25'!$B$2:B1002, A6)</f>
        <v>143</v>
      </c>
      <c r="C6" s="129">
        <v>0</v>
      </c>
      <c r="D6" s="129">
        <f>COUNTIFS('Март 25'!$B$2:B1002, A6, 'Март 25'!$D$2:D1002, 'Служебный лист 2'!$C$2)</f>
        <v>41</v>
      </c>
      <c r="E6" s="129">
        <f>COUNTIFS('Март 25'!$B$2:B1002, A6, 'Март 25'!$D$2:D1002, 'Служебный лист 2'!$C$3)</f>
        <v>2</v>
      </c>
      <c r="F6" s="129">
        <f>COUNTIFS('Март 25'!$B$2:B1002, A6, 'Март 25'!$D$2:D1002, 'Служебный лист 2'!$C$4)</f>
        <v>0</v>
      </c>
      <c r="H6" s="129" t="s">
        <v>102</v>
      </c>
      <c r="I6" s="129">
        <f>COUNTIF('Март 25'!$C$2:C1002, H6)</f>
        <v>13</v>
      </c>
      <c r="J6" s="129">
        <f>COUNTIFS('Март 25'!$C$2:C1002, H6, 'Март 25'!$D$2:D1002, 'Служебный лист 2'!$C$2)</f>
        <v>13</v>
      </c>
      <c r="K6" s="129">
        <f>COUNTIFS('Март 25'!$C$2:C1002, H6, 'Март 25'!$D$2:D1002, 'Служебный лист 2'!$C$3)</f>
        <v>0</v>
      </c>
      <c r="L6" s="129">
        <f>COUNTIFS('Март 25'!$C$2:C1002, H6, 'Март 25'!$D$2:D1002, 'Служебный лист 2'!$C$4)</f>
        <v>0</v>
      </c>
    </row>
    <row r="7" spans="1:32">
      <c r="A7" s="129" t="s">
        <v>1119</v>
      </c>
      <c r="B7" s="129">
        <f>COUNTIF('Март 25'!$B$2:B1002, A7)</f>
        <v>60</v>
      </c>
      <c r="C7" s="129">
        <f>SUM(B51:AE51)</f>
        <v>0</v>
      </c>
      <c r="D7" s="129">
        <f>COUNTIFS('Март 25'!$B$2:B1002, A7, 'Март 25'!$D$2:D1002, 'Служебный лист 2'!$C$2)</f>
        <v>13</v>
      </c>
      <c r="E7" s="129">
        <f>COUNTIFS('Март 25'!$B$2:B1002, A7, 'Март 25'!$D$2:D1002, 'Служебный лист 2'!$C$3)</f>
        <v>0</v>
      </c>
      <c r="F7" s="129">
        <f>COUNTIFS('Март 25'!$B$2:B1002, A7, 'Март 25'!$D$2:D1002, 'Служебный лист 2'!$C$4)</f>
        <v>0</v>
      </c>
      <c r="H7" s="129" t="s">
        <v>638</v>
      </c>
      <c r="I7" s="129">
        <f>COUNTIF('Март 25'!$C$2:C1002, H7)</f>
        <v>1</v>
      </c>
      <c r="J7" s="129">
        <f>COUNTIFS('Март 25'!$C$2:C1002, H7, 'Март 25'!$D$2:D1002, 'Служебный лист 2'!$C$2)</f>
        <v>1</v>
      </c>
      <c r="K7" s="129">
        <f>COUNTIFS('Март 25'!$C$2:C1002, H7, 'Март 25'!$D$2:D1002, 'Служебный лист 2'!$C$3)</f>
        <v>0</v>
      </c>
      <c r="L7" s="129">
        <f>COUNTIFS('Март 25'!$C$2:C1002, H7, 'Март 25'!$D$2:D1002, 'Служебный лист 2'!$C$4)</f>
        <v>0</v>
      </c>
    </row>
    <row r="8" spans="1:32">
      <c r="A8" s="131" t="s">
        <v>1113</v>
      </c>
      <c r="B8" s="1">
        <f t="shared" ref="B8:F8" si="1">SUM(B3:B7)</f>
        <v>434</v>
      </c>
      <c r="C8" s="1">
        <f t="shared" si="1"/>
        <v>0</v>
      </c>
      <c r="D8" s="1">
        <f t="shared" si="1"/>
        <v>99</v>
      </c>
      <c r="E8" s="1">
        <f t="shared" si="1"/>
        <v>2</v>
      </c>
      <c r="F8" s="1">
        <f t="shared" si="1"/>
        <v>0</v>
      </c>
      <c r="H8" s="129" t="s">
        <v>1112</v>
      </c>
      <c r="I8" s="129">
        <f>COUNTIF('Март 25'!$C$2:C1002, H8)</f>
        <v>0</v>
      </c>
      <c r="J8" s="129">
        <f>COUNTIFS('Март 25'!$C$2:C1002, H8, 'Март 25'!$D$2:D1002, 'Служебный лист 2'!$C$2)</f>
        <v>0</v>
      </c>
      <c r="K8" s="129">
        <f>COUNTIFS('Март 25'!$C$2:C1002, H8, 'Март 25'!$D$2:D1002, 'Служебный лист 2'!$C$3)</f>
        <v>0</v>
      </c>
      <c r="L8" s="129">
        <f>COUNTIFS('Март 25'!$C$2:C1002, H8, 'Март 25'!$D$2:D1002, 'Служебный лист 2'!$C$4)</f>
        <v>0</v>
      </c>
    </row>
    <row r="9" spans="1:32">
      <c r="H9" s="129" t="s">
        <v>399</v>
      </c>
      <c r="I9" s="129">
        <f>COUNTIF('Март 25'!$C$2:C1002, H9)</f>
        <v>2</v>
      </c>
      <c r="J9" s="129">
        <f>COUNTIFS('Март 25'!$C$2:C1002, H9, 'Март 25'!$D$2:D1002, 'Служебный лист 2'!$C$2)</f>
        <v>2</v>
      </c>
      <c r="K9" s="129">
        <f>COUNTIFS('Март 25'!$C$2:C1002, H9, 'Март 25'!$D$2:D1002, 'Служебный лист 2'!$C$3)</f>
        <v>0</v>
      </c>
      <c r="L9" s="129">
        <f>COUNTIFS('Март 25'!$C$2:C1002, H9, 'Март 25'!$D$2:D1002, 'Служебный лист 2'!$C$4)</f>
        <v>0</v>
      </c>
    </row>
    <row r="10" spans="1:32">
      <c r="H10" s="129" t="s">
        <v>41</v>
      </c>
      <c r="I10" s="129">
        <f>COUNTIF('Март 25'!$C$2:C1002, H10)</f>
        <v>24</v>
      </c>
      <c r="J10" s="129">
        <f>COUNTIFS('Март 25'!$C$2:C1002, H10, 'Март 25'!$D$2:D1002, 'Служебный лист 2'!$C$2)</f>
        <v>24</v>
      </c>
      <c r="K10" s="129">
        <f>COUNTIFS('Март 25'!$C$2:C1002, H10, 'Март 25'!$D$2:D1002, 'Служебный лист 2'!$C$3)</f>
        <v>0</v>
      </c>
      <c r="L10" s="129">
        <f>COUNTIFS('Март 25'!$C$2:C1002, H10, 'Март 25'!$D$2:D1002, 'Служебный лист 2'!$C$4)</f>
        <v>0</v>
      </c>
    </row>
    <row r="11" spans="1:32">
      <c r="H11" s="129" t="s">
        <v>355</v>
      </c>
      <c r="I11" s="129">
        <f>COUNTIF('Март 25'!$C$2:C1002, H11)</f>
        <v>0</v>
      </c>
      <c r="J11" s="129">
        <f>COUNTIFS('Март 25'!$C$2:C1002, H11, 'Март 25'!$D$2:D1002, 'Служебный лист 2'!$C$2)</f>
        <v>0</v>
      </c>
      <c r="K11" s="129">
        <f>COUNTIFS('Март 25'!$C$2:C1002, H11, 'Март 25'!$D$2:D1002, 'Служебный лист 2'!$C$3)</f>
        <v>0</v>
      </c>
      <c r="L11" s="129">
        <f>COUNTIFS('Март 25'!$C$2:C1002, H11, 'Март 25'!$D$2:D1002, 'Служебный лист 2'!$C$4)</f>
        <v>0</v>
      </c>
    </row>
    <row r="12" spans="1:32">
      <c r="H12" s="129" t="s">
        <v>154</v>
      </c>
      <c r="I12" s="129">
        <f>COUNTIF('Март 25'!$C$2:C1002, H12)</f>
        <v>2</v>
      </c>
      <c r="J12" s="129">
        <f>COUNTIFS('Март 25'!$C$2:C1002, H12, 'Март 25'!$D$2:D1002, 'Служебный лист 2'!$C$2)</f>
        <v>2</v>
      </c>
      <c r="K12" s="129">
        <f>COUNTIFS('Март 25'!$C$2:C1002, H12, 'Март 25'!$D$2:D1002, 'Служебный лист 2'!$C$3)</f>
        <v>0</v>
      </c>
      <c r="L12" s="129">
        <f>COUNTIFS('Март 25'!$C$2:C1002, H12, 'Март 25'!$D$2:D1002, 'Служебный лист 2'!$C$4)</f>
        <v>0</v>
      </c>
    </row>
    <row r="13" spans="1:32">
      <c r="H13" s="129" t="s">
        <v>1114</v>
      </c>
      <c r="I13" s="129">
        <f>COUNTIF('Март 25'!$C$2:C1002, H13)</f>
        <v>0</v>
      </c>
      <c r="J13" s="129">
        <f>COUNTIFS('Март 25'!$C$2:C1002, H13, 'Март 25'!$D$2:D1002, 'Служебный лист 2'!$C$2)</f>
        <v>0</v>
      </c>
      <c r="K13" s="129">
        <f>COUNTIFS('Март 25'!$C$2:C1002, H13, 'Март 25'!$D$2:D1002, 'Служебный лист 2'!$C$3)</f>
        <v>0</v>
      </c>
      <c r="L13" s="129">
        <f>COUNTIFS('Март 25'!$C$2:C1002, H13, 'Март 25'!$D$2:D1002, 'Служебный лист 2'!$C$4)</f>
        <v>0</v>
      </c>
    </row>
    <row r="14" spans="1:32">
      <c r="H14" s="129" t="s">
        <v>224</v>
      </c>
      <c r="I14" s="129">
        <f>COUNTIF('Март 25'!$C$2:C1002, H14)</f>
        <v>1</v>
      </c>
      <c r="J14" s="129">
        <f>COUNTIFS('Март 25'!$C$2:C1002, H14, 'Март 25'!$D$2:D1002, 'Служебный лист 2'!$C$2)</f>
        <v>1</v>
      </c>
      <c r="K14" s="129">
        <f>COUNTIFS('Март 25'!$C$2:C1002, H14, 'Март 25'!$D$2:D1002, 'Служебный лист 2'!$C$3)</f>
        <v>0</v>
      </c>
      <c r="L14" s="129">
        <f>COUNTIFS('Март 25'!$C$2:C1002, H14, 'Март 25'!$D$2:D1002, 'Служебный лист 2'!$C$4)</f>
        <v>0</v>
      </c>
    </row>
    <row r="15" spans="1:32">
      <c r="A15" s="129">
        <f>'Служебный лист'!A13:A1002</f>
        <v>0</v>
      </c>
      <c r="H15" s="129" t="s">
        <v>1115</v>
      </c>
      <c r="I15" s="129">
        <f>COUNTIF('Март 25'!$C$2:C1002, H15)</f>
        <v>0</v>
      </c>
      <c r="J15" s="129">
        <f>COUNTIFS('Март 25'!$C$2:C1002, H15, 'Март 25'!$D$2:D1002, 'Служебный лист 2'!$C$2)</f>
        <v>0</v>
      </c>
      <c r="K15" s="129">
        <f>COUNTIFS('Март 25'!$C$2:C1002, H15, 'Март 25'!$D$2:D1002, 'Служебный лист 2'!$C$3)</f>
        <v>0</v>
      </c>
      <c r="L15" s="129">
        <f>COUNTIFS('Март 25'!$C$2:C1002, H15, 'Март 25'!$D$2:D1002, 'Служебный лист 2'!$C$4)</f>
        <v>0</v>
      </c>
    </row>
    <row r="16" spans="1:32">
      <c r="A16" s="129">
        <f>'Служебный лист'!A14:A1002</f>
        <v>0</v>
      </c>
      <c r="H16" s="129" t="s">
        <v>1116</v>
      </c>
      <c r="I16" s="129">
        <f>COUNTIF('Март 25'!$C$2:C1002, H16)</f>
        <v>1</v>
      </c>
      <c r="J16" s="129">
        <f>COUNTIFS('Март 25'!$C$2:C1002, H16, 'Март 25'!$D$2:D1002, 'Служебный лист 2'!$C$2)</f>
        <v>1</v>
      </c>
      <c r="K16" s="129">
        <f>COUNTIFS('Март 25'!$C$2:C1002, H16, 'Март 25'!$D$2:D1002, 'Служебный лист 2'!$C$3)</f>
        <v>0</v>
      </c>
      <c r="L16" s="129">
        <f>COUNTIFS('Март 25'!$C$2:C1002, H16, 'Март 25'!$D$2:D1002, 'Служебный лист 2'!$C$4)</f>
        <v>0</v>
      </c>
    </row>
    <row r="17" spans="1:12">
      <c r="C17" s="132" t="s">
        <v>1105</v>
      </c>
      <c r="D17" s="129">
        <f>D8</f>
        <v>99</v>
      </c>
      <c r="H17" s="129" t="s">
        <v>1117</v>
      </c>
      <c r="I17" s="129">
        <f>COUNTIF('Март 25'!$C$2:C1002, H17)</f>
        <v>0</v>
      </c>
      <c r="J17" s="129">
        <f>COUNTIFS('Март 25'!$C$2:C1002, H17, 'Март 25'!$D$2:D1002, 'Служебный лист 2'!$C$2)</f>
        <v>0</v>
      </c>
      <c r="K17" s="129">
        <f>COUNTIFS('Март 25'!$C$2:C1002, H17, 'Март 25'!$D$2:D1002, 'Служебный лист 2'!$C$3)</f>
        <v>0</v>
      </c>
      <c r="L17" s="129">
        <f>COUNTIFS('Март 25'!$C$2:C1002, H17, 'Март 25'!$D$2:D1002, 'Служебный лист 2'!$C$4)</f>
        <v>0</v>
      </c>
    </row>
    <row r="18" spans="1:12">
      <c r="A18" s="129">
        <f>'Служебный лист'!A15:A1002</f>
        <v>0</v>
      </c>
      <c r="C18" s="132" t="s">
        <v>1106</v>
      </c>
      <c r="D18" s="129">
        <f>E8</f>
        <v>2</v>
      </c>
      <c r="H18" s="129" t="s">
        <v>928</v>
      </c>
      <c r="I18" s="129">
        <f>COUNTIF('Март 25'!$C$2:C1002, H18)</f>
        <v>0</v>
      </c>
      <c r="J18" s="129">
        <f>COUNTIFS('Март 25'!$C$2:C1002, H18, 'Март 25'!$D$2:D1002, 'Служебный лист 2'!$C$2)</f>
        <v>0</v>
      </c>
      <c r="K18" s="129">
        <f>COUNTIFS('Март 25'!$C$2:C1002, H18, 'Март 25'!$D$2:D1002, 'Служебный лист 2'!$C$3)</f>
        <v>0</v>
      </c>
      <c r="L18" s="129">
        <f>COUNTIFS('Март 25'!$C$2:C1002, H18, 'Март 25'!$D$2:D1002, 'Служебный лист 2'!$C$4)</f>
        <v>0</v>
      </c>
    </row>
    <row r="19" spans="1:12">
      <c r="C19" s="132" t="s">
        <v>1107</v>
      </c>
      <c r="D19" s="129">
        <f>F8</f>
        <v>0</v>
      </c>
      <c r="H19" s="129" t="s">
        <v>18</v>
      </c>
      <c r="I19" s="129">
        <f>COUNTIF('Март 25'!$C$2:C1002, H19)</f>
        <v>37</v>
      </c>
      <c r="J19" s="129">
        <f>COUNTIFS('Март 25'!$C$2:C1002, H19, 'Март 25'!$D$2:D1002, 'Служебный лист 2'!$C$2)</f>
        <v>35</v>
      </c>
      <c r="K19" s="129">
        <f>COUNTIFS('Март 25'!$C$2:C1002, H19, 'Март 25'!$D$2:D1002, 'Служебный лист 2'!$C$3)</f>
        <v>2</v>
      </c>
      <c r="L19" s="129">
        <f>COUNTIFS('Март 25'!$C$2:C1002, H19, 'Март 25'!$D$2:D1002, 'Служебный лист 2'!$C$4)</f>
        <v>0</v>
      </c>
    </row>
    <row r="20" spans="1:12">
      <c r="C20" s="132"/>
      <c r="H20" s="129" t="s">
        <v>54</v>
      </c>
      <c r="I20" s="129">
        <f>COUNTIF('Март 25'!$C$2:C1002, H20)</f>
        <v>16</v>
      </c>
      <c r="J20" s="129">
        <f>COUNTIFS('Март 25'!$C$2:C1002, H20, 'Март 25'!$D$2:D1002, 'Служебный лист 2'!$C$2)</f>
        <v>16</v>
      </c>
      <c r="K20" s="129">
        <f>COUNTIFS('Март 25'!$C$2:C1002, H20, 'Март 25'!$D$2:D1002, 'Служебный лист 2'!$C$3)</f>
        <v>0</v>
      </c>
      <c r="L20" s="129">
        <f>COUNTIFS('Март 25'!$C$2:C1002, H20, 'Март 25'!$D$2:D1002, 'Служебный лист 2'!$C$4)</f>
        <v>0</v>
      </c>
    </row>
    <row r="21" spans="1:12">
      <c r="C21" s="132"/>
      <c r="H21" s="8" t="s">
        <v>308</v>
      </c>
      <c r="I21" s="129">
        <f>COUNTIF('Март 25'!$C$2:C1002, H21)</f>
        <v>1</v>
      </c>
      <c r="J21" s="129">
        <f>COUNTIFS('Март 25'!$C$2:C1002, H21, 'Март 25'!$D$2:D1002, 'Служебный лист 2'!$C$2)</f>
        <v>1</v>
      </c>
      <c r="K21" s="129">
        <f>COUNTIFS('Март 25'!$C$2:C1002, H21, 'Март 25'!$D$2:D1002, 'Служебный лист 2'!$C$3)</f>
        <v>0</v>
      </c>
      <c r="L21" s="129">
        <f>COUNTIFS('Март 25'!$C$2:C1002, H21, 'Март 25'!$D$2:D1002, 'Служебный лист 2'!$C$4)</f>
        <v>0</v>
      </c>
    </row>
    <row r="22" spans="1:12">
      <c r="C22" s="132"/>
      <c r="H22" s="8" t="s">
        <v>68</v>
      </c>
      <c r="I22" s="129">
        <f>COUNTIF('Март 25'!$C$2:C1002, H22)</f>
        <v>2</v>
      </c>
      <c r="J22" s="129">
        <f>COUNTIFS('Март 25'!$C$2:C1002, H22, 'Март 25'!$D$2:D1002, 'Служебный лист 2'!$C$2)</f>
        <v>2</v>
      </c>
      <c r="K22" s="129">
        <f>COUNTIFS('Март 25'!$C$2:C1002, H22, 'Март 25'!$D$2:D1002, 'Служебный лист 2'!$C$3)</f>
        <v>0</v>
      </c>
      <c r="L22" s="129">
        <f>COUNTIFS('Март 25'!$C$2:C1002, H22, 'Март 25'!$D$2:D1002, 'Служебный лист 2'!$C$4)</f>
        <v>0</v>
      </c>
    </row>
    <row r="23" spans="1:12">
      <c r="H23" s="131" t="s">
        <v>1113</v>
      </c>
      <c r="I23" s="129">
        <f t="shared" ref="I23:K23" si="2">SUM(I3:I22)</f>
        <v>101</v>
      </c>
      <c r="J23" s="129">
        <f t="shared" si="2"/>
        <v>99</v>
      </c>
      <c r="K23" s="129">
        <f t="shared" si="2"/>
        <v>2</v>
      </c>
      <c r="L23" s="129">
        <f>SUM(L2:L22)</f>
        <v>0</v>
      </c>
    </row>
    <row r="24" spans="1:12">
      <c r="H24" s="129">
        <f>'Служебный лист'!B19:B1002</f>
        <v>0</v>
      </c>
    </row>
    <row r="25" spans="1:12">
      <c r="H25" s="129">
        <f>'Служебный лист'!B20:B1002</f>
        <v>0</v>
      </c>
    </row>
    <row r="26" spans="1:12">
      <c r="H26" s="129">
        <f>'Служебный лист'!B21:B1002</f>
        <v>0</v>
      </c>
    </row>
    <row r="27" spans="1:12">
      <c r="H27" s="129">
        <f>'Служебный лист'!B22:B1002</f>
        <v>0</v>
      </c>
    </row>
    <row r="28" spans="1:12">
      <c r="H28" s="129">
        <f>'Служебный лист'!B23:B1002</f>
        <v>0</v>
      </c>
    </row>
    <row r="29" spans="1:12">
      <c r="H29" s="129">
        <f>'Служебный лист'!B24:B1002</f>
        <v>0</v>
      </c>
    </row>
    <row r="30" spans="1:12">
      <c r="H30" s="129">
        <f>'Служебный лист'!B25:B1002</f>
        <v>0</v>
      </c>
    </row>
    <row r="31" spans="1:12">
      <c r="H31" s="129">
        <f>'Служебный лист'!B26:B1002</f>
        <v>0</v>
      </c>
    </row>
    <row r="32" spans="1:12">
      <c r="H32" s="129">
        <f>'Служебный лист'!B27:B1002</f>
        <v>0</v>
      </c>
    </row>
    <row r="33" spans="1:32">
      <c r="H33" s="129">
        <f>'Служебный лист'!B28:B1002</f>
        <v>0</v>
      </c>
    </row>
    <row r="34" spans="1:32">
      <c r="H34" s="129">
        <f>'Служебный лист'!B29:B1002</f>
        <v>0</v>
      </c>
    </row>
    <row r="43" spans="1:32">
      <c r="A43" s="279" t="s">
        <v>1118</v>
      </c>
      <c r="B43" s="278"/>
    </row>
    <row r="45" spans="1:32">
      <c r="A45" s="185" t="s">
        <v>1102</v>
      </c>
      <c r="B45" s="186">
        <v>45597</v>
      </c>
      <c r="C45" s="186">
        <v>45598</v>
      </c>
      <c r="D45" s="186">
        <v>45599</v>
      </c>
      <c r="E45" s="186">
        <v>45600</v>
      </c>
      <c r="F45" s="186">
        <v>45601</v>
      </c>
      <c r="G45" s="186">
        <v>45602</v>
      </c>
      <c r="H45" s="186">
        <v>45603</v>
      </c>
      <c r="I45" s="186">
        <v>45604</v>
      </c>
      <c r="J45" s="186">
        <v>45605</v>
      </c>
      <c r="K45" s="186">
        <v>45606</v>
      </c>
      <c r="L45" s="186">
        <v>45607</v>
      </c>
      <c r="M45" s="186">
        <v>45608</v>
      </c>
      <c r="N45" s="186">
        <v>45609</v>
      </c>
      <c r="O45" s="186">
        <v>45610</v>
      </c>
      <c r="P45" s="186">
        <v>45611</v>
      </c>
      <c r="Q45" s="186">
        <v>45612</v>
      </c>
      <c r="R45" s="186">
        <v>45613</v>
      </c>
      <c r="S45" s="186">
        <v>45614</v>
      </c>
      <c r="T45" s="186">
        <v>45615</v>
      </c>
      <c r="U45" s="186">
        <v>45616</v>
      </c>
      <c r="V45" s="186">
        <v>45617</v>
      </c>
      <c r="W45" s="186">
        <v>45618</v>
      </c>
      <c r="X45" s="186">
        <v>45619</v>
      </c>
      <c r="Y45" s="186">
        <v>45620</v>
      </c>
      <c r="Z45" s="186">
        <v>45621</v>
      </c>
      <c r="AA45" s="186">
        <v>45622</v>
      </c>
      <c r="AB45" s="186">
        <v>45623</v>
      </c>
      <c r="AC45" s="186">
        <v>45624</v>
      </c>
      <c r="AD45" s="186">
        <v>45625</v>
      </c>
      <c r="AE45" s="186">
        <v>45626</v>
      </c>
      <c r="AF45" s="186">
        <v>45657</v>
      </c>
    </row>
    <row r="46" spans="1:32">
      <c r="A46" s="129" t="s">
        <v>2020</v>
      </c>
    </row>
    <row r="47" spans="1:32">
      <c r="A47" s="129" t="s">
        <v>2021</v>
      </c>
      <c r="E47" s="135"/>
      <c r="I47" s="135"/>
      <c r="L47" s="135"/>
      <c r="M47" s="135"/>
      <c r="O47" s="135"/>
      <c r="U47" s="135"/>
      <c r="V47" s="135"/>
    </row>
    <row r="48" spans="1:32">
      <c r="A48" s="129" t="s">
        <v>1271</v>
      </c>
    </row>
    <row r="49" spans="1:21">
      <c r="A49" s="129" t="s">
        <v>2022</v>
      </c>
      <c r="S49" s="136"/>
      <c r="T49" s="136"/>
      <c r="U49" s="136"/>
    </row>
    <row r="50" spans="1:21">
      <c r="A50" s="129" t="s">
        <v>1774</v>
      </c>
    </row>
  </sheetData>
  <mergeCells count="3">
    <mergeCell ref="A1:F1"/>
    <mergeCell ref="H1:L1"/>
    <mergeCell ref="A43:B43"/>
  </mergeCells>
  <conditionalFormatting sqref="L3:L23">
    <cfRule type="cellIs" dxfId="23" priority="1" operator="greaterThanOrEqual">
      <formula>1</formula>
    </cfRule>
  </conditionalFormatting>
  <conditionalFormatting sqref="F3:F14">
    <cfRule type="cellIs" dxfId="22" priority="2" operator="greaterThanOrEqual">
      <formula>1</formula>
    </cfRule>
  </conditionalFormatting>
  <pageMargins left="0.7" right="0.7" top="0.75" bottom="0.75" header="0.3" footer="0.3"/>
  <drawing r:id="rId1"/>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AF47"/>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1271</v>
      </c>
      <c r="B3" s="129">
        <f>COUNTIF('Февраль 25'!$B$2:B999, A3)</f>
        <v>0</v>
      </c>
      <c r="C3" s="129">
        <f>SUM(B43:AE43)</f>
        <v>0</v>
      </c>
      <c r="D3" s="129">
        <f>COUNTIFS('Февраль 25'!$B$2:B999, A3, 'Февраль 25'!$D$2:D999, 'Служебный лист 2'!$C$2)</f>
        <v>0</v>
      </c>
      <c r="E3" s="129">
        <f>COUNTIFS('Февраль 25'!$B$2:B999, A3, 'Февраль 25'!$D$2:D999, 'Служебный лист 2'!$C$3)</f>
        <v>0</v>
      </c>
      <c r="F3" s="129">
        <f>COUNTIFS('Февраль 25'!$B$2:B999, A3, 'Февраль 25'!$D$2:D999, 'Служебный лист 2'!$C$4)</f>
        <v>0</v>
      </c>
      <c r="H3" s="129" t="s">
        <v>75</v>
      </c>
      <c r="I3" s="129">
        <f>COUNTIF('Февраль 25'!$C$2:C999, H3)</f>
        <v>1</v>
      </c>
      <c r="J3" s="129">
        <f>COUNTIFS('Февраль 25'!$C$2:C999, H3, 'Февраль 25'!$D$2:D999, 'Служебный лист 2'!$C$2)</f>
        <v>1</v>
      </c>
      <c r="K3" s="129">
        <f>COUNTIFS('Февраль 25'!$C$2:C999, H3, 'Февраль 25'!$D$2:D999, 'Служебный лист 2'!$C$3)</f>
        <v>0</v>
      </c>
      <c r="L3" s="129">
        <f>COUNTIFS('Февраль 25'!$C$2:C999, H3, 'Февраль 25'!$D$2:D999, 'Служебный лист 2'!$C$4)</f>
        <v>0</v>
      </c>
    </row>
    <row r="4" spans="1:32">
      <c r="A4" s="129" t="s">
        <v>1774</v>
      </c>
      <c r="B4" s="129">
        <f>COUNTIF('Февраль 25'!$B$2:B999, A4)</f>
        <v>0</v>
      </c>
      <c r="C4" s="129">
        <f>SUM(B47:AF47)</f>
        <v>0</v>
      </c>
      <c r="D4" s="129">
        <f>COUNTIFS('Февраль 25'!$B$2:B999, A4, 'Февраль 25'!$D$2:D999, 'Служебный лист 2'!$C$2)</f>
        <v>0</v>
      </c>
      <c r="E4" s="129">
        <f>COUNTIFS('Февраль 25'!$B$2:B999, A4, 'Февраль 25'!$D$2:D999, 'Служебный лист 2'!$C$3)</f>
        <v>0</v>
      </c>
      <c r="F4" s="129">
        <f>COUNTIFS('Февраль 25'!$B$2:B999, A4, 'Февраль 25'!$D$2:D999, 'Служебный лист 2'!$C$4)</f>
        <v>0</v>
      </c>
      <c r="H4" s="129" t="s">
        <v>44</v>
      </c>
      <c r="I4" s="129">
        <f>COUNTIF('Февраль 25'!$C$2:C999, H4)</f>
        <v>2</v>
      </c>
      <c r="J4" s="129">
        <f>COUNTIFS('Февраль 25'!$C$2:C999, H4, 'Февраль 25'!$D$2:D999, 'Служебный лист 2'!$C$2)</f>
        <v>2</v>
      </c>
      <c r="K4" s="129">
        <f>COUNTIFS('Февраль 25'!$C$2:C999, H4, 'Февраль 25'!$D$2:D999, 'Служебный лист 2'!$C$3)</f>
        <v>0</v>
      </c>
      <c r="L4" s="129">
        <f>COUNTIFS('Февраль 25'!$C$2:C999, H4, 'Февраль 25'!$D$2:D999, 'Служебный лист 2'!$C$4)</f>
        <v>0</v>
      </c>
    </row>
    <row r="5" spans="1:32">
      <c r="A5" s="129" t="s">
        <v>78</v>
      </c>
      <c r="B5" s="129">
        <f>COUNTIF('Февраль 25'!$B$2:B999, A5)</f>
        <v>121</v>
      </c>
      <c r="C5" s="129">
        <f t="shared" ref="C5:C6" si="0">SUM(B45:AE45)</f>
        <v>0</v>
      </c>
      <c r="D5" s="129">
        <f>COUNTIFS('Февраль 25'!$B$2:B999, A5, 'Февраль 25'!$D$2:D999, 'Служебный лист 2'!$C$2)</f>
        <v>35</v>
      </c>
      <c r="E5" s="129">
        <f>COUNTIFS('Февраль 25'!$B$2:B999, A5, 'Февраль 25'!$D$2:D999, 'Служебный лист 2'!$C$3)</f>
        <v>0</v>
      </c>
      <c r="F5" s="129">
        <f>COUNTIFS('Февраль 25'!$B$2:B999, A5, 'Февраль 25'!$D$2:D999, 'Служебный лист 2'!$C$4)</f>
        <v>1</v>
      </c>
      <c r="H5" s="129" t="s">
        <v>541</v>
      </c>
      <c r="I5" s="129">
        <f>COUNTIF('Февраль 25'!$C$2:C999, H5)</f>
        <v>2</v>
      </c>
      <c r="J5" s="129">
        <f>COUNTIFS('Февраль 25'!$C$2:C999, H5, 'Февраль 25'!$D$2:D999, 'Служебный лист 2'!$C$2)</f>
        <v>2</v>
      </c>
      <c r="K5" s="129">
        <f>COUNTIFS('Февраль 25'!$C$2:C999, H5, 'Февраль 25'!$D$2:D999, 'Служебный лист 2'!$C$3)</f>
        <v>0</v>
      </c>
      <c r="L5" s="129">
        <f>COUNTIFS('Февраль 25'!$C$2:C999, H5, 'Февраль 25'!$D$2:D999, 'Служебный лист 2'!$C$4)</f>
        <v>0</v>
      </c>
    </row>
    <row r="6" spans="1:32">
      <c r="A6" s="129" t="s">
        <v>522</v>
      </c>
      <c r="B6" s="129">
        <f>COUNTIF('Февраль 25'!$B$2:B999, A6)</f>
        <v>71</v>
      </c>
      <c r="C6" s="129">
        <f t="shared" si="0"/>
        <v>0</v>
      </c>
      <c r="D6" s="129">
        <f>COUNTIFS('Февраль 25'!$B$2:B999, A6, 'Февраль 25'!$D$2:D999, 'Служебный лист 2'!$C$2)</f>
        <v>14</v>
      </c>
      <c r="E6" s="129">
        <f>COUNTIFS('Февраль 25'!$B$2:B999, A6, 'Февраль 25'!$D$2:D999, 'Служебный лист 2'!$C$3)</f>
        <v>0</v>
      </c>
      <c r="F6" s="129">
        <f>COUNTIFS('Февраль 25'!$B$2:B999, A6, 'Февраль 25'!$D$2:D999, 'Служебный лист 2'!$C$4)</f>
        <v>0</v>
      </c>
      <c r="H6" s="129" t="s">
        <v>102</v>
      </c>
      <c r="I6" s="129">
        <f>COUNTIF('Февраль 25'!$C$2:C999, H6)</f>
        <v>11</v>
      </c>
      <c r="J6" s="129">
        <f>COUNTIFS('Февраль 25'!$C$2:C999, H6, 'Февраль 25'!$D$2:D999, 'Служебный лист 2'!$C$2)</f>
        <v>10</v>
      </c>
      <c r="K6" s="129">
        <f>COUNTIFS('Февраль 25'!$C$2:C999, H6, 'Февраль 25'!$D$2:D999, 'Служебный лист 2'!$C$3)</f>
        <v>1</v>
      </c>
      <c r="L6" s="129">
        <f>COUNTIFS('Февраль 25'!$C$2:C999, H6, 'Февраль 25'!$D$2:D999, 'Служебный лист 2'!$C$4)</f>
        <v>0</v>
      </c>
    </row>
    <row r="7" spans="1:32">
      <c r="A7" s="129" t="s">
        <v>2070</v>
      </c>
      <c r="B7" s="129">
        <f>COUNTIF('Февраль 25'!$B$2:B999, A7)</f>
        <v>0</v>
      </c>
      <c r="C7" s="129">
        <v>0</v>
      </c>
      <c r="D7" s="129">
        <f>COUNTIFS('Февраль 25'!$B$2:B999, A7, 'Февраль 25'!$D$2:D999, 'Служебный лист 2'!$C$2)</f>
        <v>0</v>
      </c>
      <c r="E7" s="129">
        <f>COUNTIFS('Февраль 25'!$B$2:B999, A7, 'Февраль 25'!$D$2:D999, 'Служебный лист 2'!$C$3)</f>
        <v>0</v>
      </c>
      <c r="F7" s="129">
        <f>COUNTIFS('Февраль 25'!$B$2:B999, A7, 'Февраль 25'!$D$2:D999, 'Служебный лист 2'!$C$4)</f>
        <v>0</v>
      </c>
      <c r="H7" s="129" t="s">
        <v>638</v>
      </c>
      <c r="I7" s="129">
        <f>COUNTIF('Февраль 25'!$C$2:C999, H7)</f>
        <v>2</v>
      </c>
      <c r="J7" s="129">
        <f>COUNTIFS('Февраль 25'!$C$2:C999, H7, 'Февраль 25'!$D$2:D999, 'Служебный лист 2'!$C$2)</f>
        <v>2</v>
      </c>
      <c r="K7" s="129">
        <f>COUNTIFS('Февраль 25'!$C$2:C999, H7, 'Февраль 25'!$D$2:D999, 'Служебный лист 2'!$C$3)</f>
        <v>0</v>
      </c>
      <c r="L7" s="129">
        <f>COUNTIFS('Февраль 25'!$C$2:C999, H7, 'Февраль 25'!$D$2:D999, 'Служебный лист 2'!$C$4)</f>
        <v>0</v>
      </c>
    </row>
    <row r="8" spans="1:32">
      <c r="A8" s="129" t="s">
        <v>640</v>
      </c>
      <c r="B8" s="129">
        <f>COUNTIF('Февраль 25'!$B$2:B999, A8)</f>
        <v>108</v>
      </c>
      <c r="C8" s="129">
        <v>0</v>
      </c>
      <c r="D8" s="129">
        <f>COUNTIFS('Февраль 25'!$B$2:B999, A8, 'Февраль 25'!$D$2:D999, 'Служебный лист 2'!$C$2)</f>
        <v>22</v>
      </c>
      <c r="E8" s="129">
        <f>COUNTIFS('Февраль 25'!$B$2:B999, A8, 'Февраль 25'!$D$2:D999, 'Служебный лист 2'!$C$3)</f>
        <v>4</v>
      </c>
      <c r="F8" s="129">
        <f>COUNTIFS('Февраль 25'!$B$2:B999, A8, 'Февраль 25'!$D$2:D999, 'Служебный лист 2'!$C$4)</f>
        <v>0</v>
      </c>
      <c r="H8" s="129" t="s">
        <v>1112</v>
      </c>
      <c r="I8" s="129">
        <f>COUNTIF('Февраль 25'!$C$2:C999, H8)</f>
        <v>0</v>
      </c>
      <c r="J8" s="129">
        <f>COUNTIFS('Февраль 25'!$C$2:C999, H8, 'Февраль 25'!$D$2:D999, 'Служебный лист 2'!$C$2)</f>
        <v>0</v>
      </c>
      <c r="K8" s="129">
        <f>COUNTIFS('Февраль 25'!$C$2:C999, H8, 'Февраль 25'!$D$2:D999, 'Служебный лист 2'!$C$3)</f>
        <v>0</v>
      </c>
      <c r="L8" s="129">
        <f>COUNTIFS('Февраль 25'!$C$2:C999, H8, 'Февраль 25'!$D$2:D999, 'Служебный лист 2'!$C$4)</f>
        <v>0</v>
      </c>
    </row>
    <row r="9" spans="1:32">
      <c r="A9" s="129" t="s">
        <v>1119</v>
      </c>
      <c r="B9" s="129">
        <f>COUNTIF('Февраль 25'!$B$2:B999, A9)</f>
        <v>92</v>
      </c>
      <c r="C9" s="129">
        <f t="shared" ref="C9:C11" si="1">SUM(B48:AE48)</f>
        <v>0</v>
      </c>
      <c r="D9" s="129">
        <f>COUNTIFS('Февраль 25'!$B$2:B999, A9, 'Февраль 25'!$D$2:D999, 'Служебный лист 2'!$C$2)</f>
        <v>24</v>
      </c>
      <c r="E9" s="129">
        <f>COUNTIFS('Февраль 25'!$B$2:B999, A9, 'Февраль 25'!$D$2:D999, 'Служебный лист 2'!$C$3)</f>
        <v>1</v>
      </c>
      <c r="F9" s="129">
        <f>COUNTIFS('Февраль 25'!$B$2:B999, A9, 'Февраль 25'!$D$2:D999, 'Служебный лист 2'!$C$4)</f>
        <v>0</v>
      </c>
      <c r="H9" s="129" t="s">
        <v>399</v>
      </c>
      <c r="I9" s="129">
        <f>COUNTIF('Февраль 25'!$C$2:C999, H9)</f>
        <v>0</v>
      </c>
      <c r="J9" s="129">
        <f>COUNTIFS('Февраль 25'!$C$2:C999, H9, 'Февраль 25'!$D$2:D999, 'Служебный лист 2'!$C$2)</f>
        <v>0</v>
      </c>
      <c r="K9" s="129">
        <f>COUNTIFS('Февраль 25'!$C$2:C999, H9, 'Февраль 25'!$D$2:D999, 'Служебный лист 2'!$C$3)</f>
        <v>0</v>
      </c>
      <c r="L9" s="129">
        <f>COUNTIFS('Февраль 25'!$C$2:C999, H9, 'Февраль 25'!$D$2:D999, 'Служебный лист 2'!$C$4)</f>
        <v>0</v>
      </c>
    </row>
    <row r="10" spans="1:32">
      <c r="A10" s="129" t="s">
        <v>1574</v>
      </c>
      <c r="B10" s="129">
        <f>COUNTIF('Февраль 25'!$B$2:B999, A10)</f>
        <v>0</v>
      </c>
      <c r="C10" s="129">
        <f t="shared" si="1"/>
        <v>0</v>
      </c>
      <c r="D10" s="129">
        <f>COUNTIFS('Февраль 25'!$B$2:B999, A10, 'Февраль 25'!$D$2:D999, 'Служебный лист 2'!$C$2)</f>
        <v>0</v>
      </c>
      <c r="E10" s="129">
        <f>COUNTIFS('Февраль 25'!$B$2:B999, A10, 'Февраль 25'!$D$2:D999, 'Служебный лист 2'!$C$3)</f>
        <v>0</v>
      </c>
      <c r="F10" s="129">
        <f>COUNTIFS('Февраль 25'!$B$2:B999, A10, 'Февраль 25'!$D$2:D999, 'Служебный лист 2'!$C$4)</f>
        <v>0</v>
      </c>
      <c r="H10" s="129" t="s">
        <v>41</v>
      </c>
      <c r="I10" s="129">
        <f>COUNTIF('Февраль 25'!$C$2:C999, H10)</f>
        <v>26</v>
      </c>
      <c r="J10" s="129">
        <f>COUNTIFS('Февраль 25'!$C$2:C999, H10, 'Февраль 25'!$D$2:D999, 'Служебный лист 2'!$C$2)</f>
        <v>25</v>
      </c>
      <c r="K10" s="129">
        <f>COUNTIFS('Февраль 25'!$C$2:C999, H10, 'Февраль 25'!$D$2:D999, 'Служебный лист 2'!$C$3)</f>
        <v>1</v>
      </c>
      <c r="L10" s="129">
        <f>COUNTIFS('Февраль 25'!$C$2:C999, H10, 'Февраль 25'!$D$2:D999, 'Служебный лист 2'!$C$4)</f>
        <v>0</v>
      </c>
    </row>
    <row r="11" spans="1:32">
      <c r="A11" s="129" t="s">
        <v>1601</v>
      </c>
      <c r="B11" s="129">
        <f>COUNTIF('Февраль 25'!$B$2:B999, A11)</f>
        <v>0</v>
      </c>
      <c r="C11" s="129">
        <f t="shared" si="1"/>
        <v>0</v>
      </c>
      <c r="D11" s="129">
        <f>COUNTIFS('Февраль 25'!$B$2:B999, A11, 'Февраль 25'!$D$2:D999, 'Служебный лист 2'!$C$2)</f>
        <v>0</v>
      </c>
      <c r="E11" s="129">
        <f>COUNTIFS('Февраль 25'!$B$2:B999, A11, 'Февраль 25'!$D$2:D999, 'Служебный лист 2'!$C$3)</f>
        <v>0</v>
      </c>
      <c r="F11" s="129">
        <f>COUNTIFS('Февраль 25'!$B$2:B999, A11, 'Февраль 25'!$D$2:D999, 'Служебный лист 2'!$C$4)</f>
        <v>0</v>
      </c>
      <c r="H11" s="129" t="s">
        <v>355</v>
      </c>
      <c r="I11" s="129">
        <f>COUNTIF('Февраль 25'!$C$2:C999, H11)</f>
        <v>0</v>
      </c>
      <c r="J11" s="129">
        <f>COUNTIFS('Февраль 25'!$C$2:C999, H11, 'Февраль 25'!$D$2:D999, 'Служебный лист 2'!$C$2)</f>
        <v>0</v>
      </c>
      <c r="K11" s="129">
        <f>COUNTIFS('Февраль 25'!$C$2:C999, H11, 'Февраль 25'!$D$2:D999, 'Служебный лист 2'!$C$3)</f>
        <v>0</v>
      </c>
      <c r="L11" s="129">
        <f>COUNTIFS('Февраль 25'!$C$2:C999, H11, 'Февраль 25'!$D$2:D999, 'Служебный лист 2'!$C$4)</f>
        <v>0</v>
      </c>
    </row>
    <row r="12" spans="1:32">
      <c r="A12" s="131" t="s">
        <v>1113</v>
      </c>
      <c r="B12" s="1">
        <f t="shared" ref="B12:F12" si="2">SUM(B3:B11)</f>
        <v>392</v>
      </c>
      <c r="C12" s="1">
        <f t="shared" si="2"/>
        <v>0</v>
      </c>
      <c r="D12" s="1">
        <f t="shared" si="2"/>
        <v>95</v>
      </c>
      <c r="E12" s="1">
        <f t="shared" si="2"/>
        <v>5</v>
      </c>
      <c r="F12" s="1">
        <f t="shared" si="2"/>
        <v>1</v>
      </c>
      <c r="H12" s="129" t="s">
        <v>154</v>
      </c>
      <c r="I12" s="129">
        <f>COUNTIF('Февраль 25'!$C$2:C999, H12)</f>
        <v>1</v>
      </c>
      <c r="J12" s="129">
        <f>COUNTIFS('Февраль 25'!$C$2:C999, H12, 'Февраль 25'!$D$2:D999, 'Служебный лист 2'!$C$2)</f>
        <v>1</v>
      </c>
      <c r="K12" s="129">
        <f>COUNTIFS('Февраль 25'!$C$2:C999, H12, 'Февраль 25'!$D$2:D999, 'Служебный лист 2'!$C$3)</f>
        <v>0</v>
      </c>
      <c r="L12" s="129">
        <f>COUNTIFS('Февраль 25'!$C$2:C999, H12, 'Февраль 25'!$D$2:D999, 'Служебный лист 2'!$C$4)</f>
        <v>0</v>
      </c>
    </row>
    <row r="13" spans="1:32">
      <c r="H13" s="129" t="s">
        <v>1114</v>
      </c>
      <c r="I13" s="129">
        <f>COUNTIF('Февраль 25'!$C$2:C999, H13)</f>
        <v>0</v>
      </c>
      <c r="J13" s="129">
        <f>COUNTIFS('Февраль 25'!$C$2:C999, H13, 'Февраль 25'!$D$2:D999, 'Служебный лист 2'!$C$2)</f>
        <v>0</v>
      </c>
      <c r="K13" s="129">
        <f>COUNTIFS('Февраль 25'!$C$2:C999, H13, 'Февраль 25'!$D$2:D999, 'Служебный лист 2'!$C$3)</f>
        <v>0</v>
      </c>
      <c r="L13" s="129">
        <f>COUNTIFS('Февраль 25'!$C$2:C999, H13, 'Февраль 25'!$D$2:D999, 'Служебный лист 2'!$C$4)</f>
        <v>0</v>
      </c>
    </row>
    <row r="14" spans="1:32">
      <c r="H14" s="129" t="s">
        <v>224</v>
      </c>
      <c r="I14" s="129">
        <f>COUNTIF('Февраль 25'!$C$2:C999, H14)</f>
        <v>0</v>
      </c>
      <c r="J14" s="129">
        <f>COUNTIFS('Февраль 25'!$C$2:C999, H14, 'Февраль 25'!$D$2:D999, 'Служебный лист 2'!$C$2)</f>
        <v>0</v>
      </c>
      <c r="K14" s="129">
        <f>COUNTIFS('Февраль 25'!$C$2:C999, H14, 'Февраль 25'!$D$2:D999, 'Служебный лист 2'!$C$3)</f>
        <v>0</v>
      </c>
      <c r="L14" s="129">
        <f>COUNTIFS('Февраль 25'!$C$2:C999, H14, 'Февраль 25'!$D$2:D999, 'Служебный лист 2'!$C$4)</f>
        <v>0</v>
      </c>
    </row>
    <row r="15" spans="1:32">
      <c r="A15" s="129">
        <f>'Служебный лист'!A13:A999</f>
        <v>0</v>
      </c>
      <c r="H15" s="129" t="s">
        <v>1115</v>
      </c>
      <c r="I15" s="129">
        <f>COUNTIF('Февраль 25'!$C$2:C999, H15)</f>
        <v>0</v>
      </c>
      <c r="J15" s="129">
        <f>COUNTIFS('Февраль 25'!$C$2:C999, H15, 'Февраль 25'!$D$2:D999, 'Служебный лист 2'!$C$2)</f>
        <v>0</v>
      </c>
      <c r="K15" s="129">
        <f>COUNTIFS('Февраль 25'!$C$2:C999, H15, 'Февраль 25'!$D$2:D999, 'Служебный лист 2'!$C$3)</f>
        <v>0</v>
      </c>
      <c r="L15" s="129">
        <f>COUNTIFS('Февраль 25'!$C$2:C999, H15, 'Февраль 25'!$D$2:D999, 'Служебный лист 2'!$C$4)</f>
        <v>0</v>
      </c>
    </row>
    <row r="16" spans="1:32">
      <c r="A16" s="129">
        <f>'Служебный лист'!A14:A999</f>
        <v>0</v>
      </c>
      <c r="H16" s="129" t="s">
        <v>1116</v>
      </c>
      <c r="I16" s="129">
        <f>COUNTIF('Февраль 25'!$C$2:C999, H16)</f>
        <v>0</v>
      </c>
      <c r="J16" s="129">
        <f>COUNTIFS('Февраль 25'!$C$2:C999, H16, 'Февраль 25'!$D$2:D999, 'Служебный лист 2'!$C$2)</f>
        <v>0</v>
      </c>
      <c r="K16" s="129">
        <f>COUNTIFS('Февраль 25'!$C$2:C999, H16, 'Февраль 25'!$D$2:D999, 'Служебный лист 2'!$C$3)</f>
        <v>0</v>
      </c>
      <c r="L16" s="129">
        <f>COUNTIFS('Февраль 25'!$C$2:C999, H16, 'Февраль 25'!$D$2:D999, 'Служебный лист 2'!$C$4)</f>
        <v>0</v>
      </c>
    </row>
    <row r="17" spans="1:12">
      <c r="C17" s="132" t="s">
        <v>1105</v>
      </c>
      <c r="D17" s="129">
        <f>D12</f>
        <v>95</v>
      </c>
      <c r="H17" s="129" t="s">
        <v>1117</v>
      </c>
      <c r="I17" s="129">
        <f>COUNTIF('Февраль 25'!$C$2:C999, H17)</f>
        <v>1</v>
      </c>
      <c r="J17" s="129">
        <f>COUNTIFS('Февраль 25'!$C$2:C999, H17, 'Февраль 25'!$D$2:D999, 'Служебный лист 2'!$C$2)</f>
        <v>1</v>
      </c>
      <c r="K17" s="129">
        <f>COUNTIFS('Февраль 25'!$C$2:C999, H17, 'Февраль 25'!$D$2:D999, 'Служебный лист 2'!$C$3)</f>
        <v>0</v>
      </c>
      <c r="L17" s="129">
        <f>COUNTIFS('Февраль 25'!$C$2:C999, H17, 'Февраль 25'!$D$2:D999, 'Служебный лист 2'!$C$4)</f>
        <v>0</v>
      </c>
    </row>
    <row r="18" spans="1:12">
      <c r="A18" s="129">
        <f>'Служебный лист'!A15:A999</f>
        <v>0</v>
      </c>
      <c r="C18" s="132" t="s">
        <v>1106</v>
      </c>
      <c r="D18" s="129">
        <f>E12</f>
        <v>5</v>
      </c>
      <c r="H18" s="129" t="s">
        <v>928</v>
      </c>
      <c r="I18" s="129">
        <f>COUNTIF('Февраль 25'!$C$2:C999, H18)</f>
        <v>0</v>
      </c>
      <c r="J18" s="129">
        <f>COUNTIFS('Февраль 25'!$C$2:C999, H18, 'Февраль 25'!$D$2:D999, 'Служебный лист 2'!$C$2)</f>
        <v>0</v>
      </c>
      <c r="K18" s="129">
        <f>COUNTIFS('Февраль 25'!$C$2:C999, H18, 'Февраль 25'!$D$2:D999, 'Служебный лист 2'!$C$3)</f>
        <v>0</v>
      </c>
      <c r="L18" s="129">
        <f>COUNTIFS('Февраль 25'!$C$2:C999, H18, 'Февраль 25'!$D$2:D999, 'Служебный лист 2'!$C$4)</f>
        <v>0</v>
      </c>
    </row>
    <row r="19" spans="1:12">
      <c r="C19" s="132" t="s">
        <v>1107</v>
      </c>
      <c r="D19" s="129">
        <f>F12</f>
        <v>1</v>
      </c>
      <c r="H19" s="129" t="s">
        <v>18</v>
      </c>
      <c r="I19" s="129">
        <f>COUNTIF('Февраль 25'!$C$2:C999, H19)</f>
        <v>44</v>
      </c>
      <c r="J19" s="129">
        <f>COUNTIFS('Февраль 25'!$C$2:C999, H19, 'Февраль 25'!$D$2:D999, 'Служебный лист 2'!$C$2)</f>
        <v>43</v>
      </c>
      <c r="K19" s="129">
        <f>COUNTIFS('Февраль 25'!$C$2:C999, H19, 'Февраль 25'!$D$2:D999, 'Служебный лист 2'!$C$3)</f>
        <v>0</v>
      </c>
      <c r="L19" s="129">
        <f>COUNTIFS('Февраль 25'!$C$2:C999, H19, 'Февраль 25'!$D$2:D999, 'Служебный лист 2'!$C$4)</f>
        <v>1</v>
      </c>
    </row>
    <row r="20" spans="1:12">
      <c r="H20" s="131" t="s">
        <v>1113</v>
      </c>
      <c r="I20" s="129">
        <f t="shared" ref="I20:K20" si="3">SUM(I3:I19)</f>
        <v>90</v>
      </c>
      <c r="J20" s="129">
        <f t="shared" si="3"/>
        <v>87</v>
      </c>
      <c r="K20" s="129">
        <f t="shared" si="3"/>
        <v>2</v>
      </c>
      <c r="L20" s="129">
        <f>SUM(L2:L19)</f>
        <v>1</v>
      </c>
    </row>
    <row r="21" spans="1:12">
      <c r="H21" s="129">
        <f>'Служебный лист'!B19:B999</f>
        <v>0</v>
      </c>
    </row>
    <row r="22" spans="1:12">
      <c r="H22" s="129">
        <f>'Служебный лист'!B20:B999</f>
        <v>0</v>
      </c>
    </row>
    <row r="23" spans="1:12">
      <c r="H23" s="129">
        <f>'Служебный лист'!B21:B999</f>
        <v>0</v>
      </c>
    </row>
    <row r="24" spans="1:12">
      <c r="H24" s="129">
        <f>'Служебный лист'!B22:B999</f>
        <v>0</v>
      </c>
    </row>
    <row r="25" spans="1:12">
      <c r="H25" s="129">
        <f>'Служебный лист'!B23:B999</f>
        <v>0</v>
      </c>
    </row>
    <row r="26" spans="1:12">
      <c r="H26" s="129">
        <f>'Служебный лист'!B24:B999</f>
        <v>0</v>
      </c>
    </row>
    <row r="27" spans="1:12">
      <c r="H27" s="129">
        <f>'Служебный лист'!B25:B999</f>
        <v>0</v>
      </c>
    </row>
    <row r="28" spans="1:12">
      <c r="H28" s="129">
        <f>'Служебный лист'!B26:B999</f>
        <v>0</v>
      </c>
    </row>
    <row r="29" spans="1:12">
      <c r="H29" s="129">
        <f>'Служебный лист'!B27:B999</f>
        <v>0</v>
      </c>
    </row>
    <row r="30" spans="1:12">
      <c r="H30" s="129">
        <f>'Служебный лист'!B28:B999</f>
        <v>0</v>
      </c>
    </row>
    <row r="31" spans="1:12">
      <c r="H31" s="129">
        <f>'Служебный лист'!B29:B999</f>
        <v>0</v>
      </c>
    </row>
    <row r="40" spans="1:32">
      <c r="A40" s="279" t="s">
        <v>1118</v>
      </c>
      <c r="B40" s="278"/>
    </row>
    <row r="42" spans="1:32">
      <c r="A42" s="185" t="s">
        <v>1102</v>
      </c>
      <c r="B42" s="186">
        <v>45597</v>
      </c>
      <c r="C42" s="186">
        <v>45598</v>
      </c>
      <c r="D42" s="186">
        <v>45599</v>
      </c>
      <c r="E42" s="186">
        <v>45600</v>
      </c>
      <c r="F42" s="186">
        <v>45601</v>
      </c>
      <c r="G42" s="186">
        <v>45602</v>
      </c>
      <c r="H42" s="186">
        <v>45603</v>
      </c>
      <c r="I42" s="186">
        <v>45604</v>
      </c>
      <c r="J42" s="186">
        <v>45605</v>
      </c>
      <c r="K42" s="186">
        <v>45606</v>
      </c>
      <c r="L42" s="186">
        <v>45607</v>
      </c>
      <c r="M42" s="186">
        <v>45608</v>
      </c>
      <c r="N42" s="186">
        <v>45609</v>
      </c>
      <c r="O42" s="186">
        <v>45610</v>
      </c>
      <c r="P42" s="186">
        <v>45611</v>
      </c>
      <c r="Q42" s="186">
        <v>45612</v>
      </c>
      <c r="R42" s="186">
        <v>45613</v>
      </c>
      <c r="S42" s="186">
        <v>45614</v>
      </c>
      <c r="T42" s="186">
        <v>45615</v>
      </c>
      <c r="U42" s="186">
        <v>45616</v>
      </c>
      <c r="V42" s="186">
        <v>45617</v>
      </c>
      <c r="W42" s="186">
        <v>45618</v>
      </c>
      <c r="X42" s="186">
        <v>45619</v>
      </c>
      <c r="Y42" s="186">
        <v>45620</v>
      </c>
      <c r="Z42" s="186">
        <v>45621</v>
      </c>
      <c r="AA42" s="186">
        <v>45622</v>
      </c>
      <c r="AB42" s="186">
        <v>45623</v>
      </c>
      <c r="AC42" s="186">
        <v>45624</v>
      </c>
      <c r="AD42" s="186">
        <v>45625</v>
      </c>
      <c r="AE42" s="186">
        <v>45626</v>
      </c>
      <c r="AF42" s="186">
        <v>45657</v>
      </c>
    </row>
    <row r="43" spans="1:32">
      <c r="A43" s="129" t="s">
        <v>2020</v>
      </c>
    </row>
    <row r="44" spans="1:32">
      <c r="A44" s="129" t="s">
        <v>2021</v>
      </c>
      <c r="E44" s="135"/>
      <c r="I44" s="135"/>
      <c r="L44" s="135"/>
      <c r="M44" s="135"/>
      <c r="O44" s="135"/>
      <c r="U44" s="135"/>
      <c r="V44" s="135"/>
    </row>
    <row r="45" spans="1:32">
      <c r="A45" s="129" t="s">
        <v>1271</v>
      </c>
    </row>
    <row r="46" spans="1:32">
      <c r="A46" s="129" t="s">
        <v>2022</v>
      </c>
      <c r="S46" s="136"/>
      <c r="T46" s="136"/>
      <c r="U46" s="136"/>
    </row>
    <row r="47" spans="1:32">
      <c r="A47" s="129" t="s">
        <v>1774</v>
      </c>
    </row>
  </sheetData>
  <mergeCells count="3">
    <mergeCell ref="A1:F1"/>
    <mergeCell ref="H1:L1"/>
    <mergeCell ref="A40:B40"/>
  </mergeCells>
  <conditionalFormatting sqref="L3:L20">
    <cfRule type="cellIs" dxfId="21" priority="1" operator="greaterThanOrEqual">
      <formula>1</formula>
    </cfRule>
  </conditionalFormatting>
  <conditionalFormatting sqref="F3:F14">
    <cfRule type="cellIs" dxfId="20" priority="2" operator="greaterThanOrEqual">
      <formula>1</formula>
    </cfRule>
  </conditionalFormatting>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AF47"/>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1271</v>
      </c>
      <c r="B3" s="129">
        <f>COUNTIF('Январь 25'!$B$2:B999, A3)</f>
        <v>0</v>
      </c>
      <c r="C3" s="129">
        <f>SUM(B43:AE43)</f>
        <v>0</v>
      </c>
      <c r="D3" s="129">
        <f>COUNTIFS('Январь 25'!$B$2:B999, A3, 'Январь 25'!$D$2:D999, 'Служебный лист 2'!$C$2)</f>
        <v>0</v>
      </c>
      <c r="E3" s="129">
        <f>COUNTIFS('Январь 25'!$B$2:B999, A3, 'Январь 25'!$D$2:D999, 'Служебный лист 2'!$C$3)</f>
        <v>0</v>
      </c>
      <c r="F3" s="129">
        <f>COUNTIFS('Январь 25'!$B$2:B999, A3, 'Январь 25'!$D$2:D999, 'Служебный лист 2'!$C$4)</f>
        <v>0</v>
      </c>
      <c r="H3" s="129" t="s">
        <v>75</v>
      </c>
      <c r="I3" s="129">
        <f>COUNTIF('Январь 25'!$C$2:C999, H3)</f>
        <v>0</v>
      </c>
      <c r="J3" s="129">
        <f>COUNTIFS('Январь 25'!$C$2:C999, H3, 'Январь 25'!$D$2:D999, 'Служебный лист 2'!$C$2)</f>
        <v>0</v>
      </c>
      <c r="K3" s="129">
        <f>COUNTIFS('Январь 25'!$C$2:C999, H3, 'Январь 25'!$D$2:D999, 'Служебный лист 2'!$C$3)</f>
        <v>0</v>
      </c>
      <c r="L3" s="129">
        <f>COUNTIFS('Январь 25'!$C$2:C999, H3, 'Январь 25'!$D$2:D999, 'Служебный лист 2'!$C$4)</f>
        <v>0</v>
      </c>
    </row>
    <row r="4" spans="1:32">
      <c r="A4" s="129" t="s">
        <v>1774</v>
      </c>
      <c r="B4" s="129">
        <f>COUNTIF('Январь 25'!$B$2:B999, A4)</f>
        <v>0</v>
      </c>
      <c r="C4" s="129">
        <f>SUM(B47:AF47)</f>
        <v>0</v>
      </c>
      <c r="D4" s="129">
        <f>COUNTIFS('Январь 25'!$B$2:B999, A4, 'Январь 25'!$D$2:D999, 'Служебный лист 2'!$C$2)</f>
        <v>0</v>
      </c>
      <c r="E4" s="129">
        <f>COUNTIFS('Январь 25'!$B$2:B999, A4, 'Январь 25'!$D$2:D999, 'Служебный лист 2'!$C$3)</f>
        <v>0</v>
      </c>
      <c r="F4" s="129">
        <f>COUNTIFS('Январь 25'!$B$2:B999, A4, 'Январь 25'!$D$2:D999, 'Служебный лист 2'!$C$4)</f>
        <v>0</v>
      </c>
      <c r="H4" s="129" t="s">
        <v>44</v>
      </c>
      <c r="I4" s="129">
        <f>COUNTIF('Январь 25'!$C$2:C999, H4)</f>
        <v>1</v>
      </c>
      <c r="J4" s="129">
        <f>COUNTIFS('Январь 25'!$C$2:C999, H4, 'Январь 25'!$D$2:D999, 'Служебный лист 2'!$C$2)</f>
        <v>1</v>
      </c>
      <c r="K4" s="129">
        <f>COUNTIFS('Январь 25'!$C$2:C999, H4, 'Январь 25'!$D$2:D999, 'Служебный лист 2'!$C$3)</f>
        <v>0</v>
      </c>
      <c r="L4" s="129">
        <f>COUNTIFS('Январь 25'!$C$2:C999, H4, 'Январь 25'!$D$2:D999, 'Служебный лист 2'!$C$4)</f>
        <v>0</v>
      </c>
    </row>
    <row r="5" spans="1:32">
      <c r="A5" s="129" t="s">
        <v>78</v>
      </c>
      <c r="B5" s="129">
        <f>COUNTIF('Январь 25'!$B$2:B999, A5)</f>
        <v>100</v>
      </c>
      <c r="C5" s="129">
        <f t="shared" ref="C5:C6" si="0">SUM(B45:AE45)</f>
        <v>0</v>
      </c>
      <c r="D5" s="129">
        <f>COUNTIFS('Январь 25'!$B$2:B999, A5, 'Январь 25'!$D$2:D999, 'Служебный лист 2'!$C$2)</f>
        <v>41</v>
      </c>
      <c r="E5" s="129">
        <f>COUNTIFS('Январь 25'!$B$2:B999, A5, 'Январь 25'!$D$2:D999, 'Служебный лист 2'!$C$3)</f>
        <v>0</v>
      </c>
      <c r="F5" s="129">
        <f>COUNTIFS('Январь 25'!$B$2:B999, A5, 'Январь 25'!$D$2:D999, 'Служебный лист 2'!$C$4)</f>
        <v>2</v>
      </c>
      <c r="H5" s="129" t="s">
        <v>541</v>
      </c>
      <c r="I5" s="129">
        <f>COUNTIF('Январь 25'!$C$2:C999, H5)</f>
        <v>0</v>
      </c>
      <c r="J5" s="129">
        <f>COUNTIFS('Январь 25'!$C$2:C999, H5, 'Январь 25'!$D$2:D999, 'Служебный лист 2'!$C$2)</f>
        <v>0</v>
      </c>
      <c r="K5" s="129">
        <f>COUNTIFS('Январь 25'!$C$2:C999, H5, 'Январь 25'!$D$2:D999, 'Служебный лист 2'!$C$3)</f>
        <v>0</v>
      </c>
      <c r="L5" s="129">
        <f>COUNTIFS('Январь 25'!$C$2:C999, H5, 'Январь 25'!$D$2:D999, 'Служебный лист 2'!$C$4)</f>
        <v>0</v>
      </c>
    </row>
    <row r="6" spans="1:32">
      <c r="A6" s="129" t="s">
        <v>522</v>
      </c>
      <c r="B6" s="129">
        <f>COUNTIF('Январь 25'!$B$2:B999, A6)</f>
        <v>73</v>
      </c>
      <c r="C6" s="129">
        <f t="shared" si="0"/>
        <v>0</v>
      </c>
      <c r="D6" s="129">
        <f>COUNTIFS('Январь 25'!$B$2:B999, A6, 'Январь 25'!$D$2:D999, 'Служебный лист 2'!$C$2)</f>
        <v>11</v>
      </c>
      <c r="E6" s="129">
        <f>COUNTIFS('Январь 25'!$B$2:B999, A6, 'Январь 25'!$D$2:D999, 'Служебный лист 2'!$C$3)</f>
        <v>0</v>
      </c>
      <c r="F6" s="129">
        <f>COUNTIFS('Январь 25'!$B$2:B999, A6, 'Январь 25'!$D$2:D999, 'Служебный лист 2'!$C$4)</f>
        <v>2</v>
      </c>
      <c r="H6" s="129" t="s">
        <v>102</v>
      </c>
      <c r="I6" s="129">
        <f>COUNTIF('Январь 25'!$C$2:C999, H6)</f>
        <v>20</v>
      </c>
      <c r="J6" s="129">
        <f>COUNTIFS('Январь 25'!$C$2:C999, H6, 'Январь 25'!$D$2:D999, 'Служебный лист 2'!$C$2)</f>
        <v>19</v>
      </c>
      <c r="K6" s="129">
        <f>COUNTIFS('Январь 25'!$C$2:C999, H6, 'Январь 25'!$D$2:D999, 'Служебный лист 2'!$C$3)</f>
        <v>1</v>
      </c>
      <c r="L6" s="129">
        <f>COUNTIFS('Январь 25'!$C$2:C999, H6, 'Январь 25'!$D$2:D999, 'Служебный лист 2'!$C$4)</f>
        <v>0</v>
      </c>
    </row>
    <row r="7" spans="1:32">
      <c r="A7" s="129" t="s">
        <v>2070</v>
      </c>
      <c r="B7" s="129">
        <f>COUNTIF('Январь 25'!$B$2:B999, A7)</f>
        <v>0</v>
      </c>
      <c r="C7" s="129">
        <v>0</v>
      </c>
      <c r="D7" s="129">
        <f>COUNTIFS('Январь 25'!$B$2:B999, A7, 'Январь 25'!$D$2:D999, 'Служебный лист 2'!$C$2)</f>
        <v>0</v>
      </c>
      <c r="E7" s="129">
        <f>COUNTIFS('Январь 25'!$B$2:B999, A7, 'Январь 25'!$D$2:D999, 'Служебный лист 2'!$C$3)</f>
        <v>0</v>
      </c>
      <c r="F7" s="129">
        <f>COUNTIFS('Январь 25'!$B$2:B999, A7, 'Январь 25'!$D$2:D999, 'Служебный лист 2'!$C$4)</f>
        <v>0</v>
      </c>
      <c r="H7" s="129" t="s">
        <v>638</v>
      </c>
      <c r="I7" s="129">
        <f>COUNTIF('Январь 25'!$C$2:C999, H7)</f>
        <v>4</v>
      </c>
      <c r="J7" s="129">
        <f>COUNTIFS('Январь 25'!$C$2:C999, H7, 'Январь 25'!$D$2:D999, 'Служебный лист 2'!$C$2)</f>
        <v>4</v>
      </c>
      <c r="K7" s="129">
        <f>COUNTIFS('Январь 25'!$C$2:C999, H7, 'Январь 25'!$D$2:D999, 'Служебный лист 2'!$C$3)</f>
        <v>0</v>
      </c>
      <c r="L7" s="129">
        <f>COUNTIFS('Январь 25'!$C$2:C999, H7, 'Январь 25'!$D$2:D999, 'Служебный лист 2'!$C$4)</f>
        <v>0</v>
      </c>
    </row>
    <row r="8" spans="1:32">
      <c r="A8" s="129" t="s">
        <v>640</v>
      </c>
      <c r="B8" s="129">
        <f>COUNTIF('Январь 25'!$B$2:B999, A8)</f>
        <v>138</v>
      </c>
      <c r="C8" s="129">
        <v>0</v>
      </c>
      <c r="D8" s="129">
        <f>COUNTIFS('Январь 25'!$B$2:B999, A8, 'Январь 25'!$D$2:D999, 'Служебный лист 2'!$C$2)</f>
        <v>31</v>
      </c>
      <c r="E8" s="129">
        <f>COUNTIFS('Январь 25'!$B$2:B999, A8, 'Январь 25'!$D$2:D999, 'Служебный лист 2'!$C$3)</f>
        <v>3</v>
      </c>
      <c r="F8" s="129">
        <f>COUNTIFS('Январь 25'!$B$2:B999, A8, 'Январь 25'!$D$2:D999, 'Служебный лист 2'!$C$4)</f>
        <v>0</v>
      </c>
      <c r="H8" s="129" t="s">
        <v>1112</v>
      </c>
      <c r="I8" s="129">
        <f>COUNTIF('Январь 25'!$C$2:C999, H8)</f>
        <v>0</v>
      </c>
      <c r="J8" s="129">
        <f>COUNTIFS('Январь 25'!$C$2:C999, H8, 'Январь 25'!$D$2:D999, 'Служебный лист 2'!$C$2)</f>
        <v>0</v>
      </c>
      <c r="K8" s="129">
        <f>COUNTIFS('Январь 25'!$C$2:C999, H8, 'Январь 25'!$D$2:D999, 'Служебный лист 2'!$C$3)</f>
        <v>0</v>
      </c>
      <c r="L8" s="129">
        <f>COUNTIFS('Январь 25'!$C$2:C999, H8, 'Январь 25'!$D$2:D999, 'Служебный лист 2'!$C$4)</f>
        <v>0</v>
      </c>
    </row>
    <row r="9" spans="1:32">
      <c r="A9" s="129" t="s">
        <v>1119</v>
      </c>
      <c r="B9" s="129">
        <f>COUNTIF('Январь 25'!$B$2:B999, A9)</f>
        <v>113</v>
      </c>
      <c r="C9" s="129">
        <f t="shared" ref="C9:C11" si="1">SUM(B48:AE48)</f>
        <v>0</v>
      </c>
      <c r="D9" s="129">
        <f>COUNTIFS('Январь 25'!$B$2:B999, A9, 'Январь 25'!$D$2:D999, 'Служебный лист 2'!$C$2)</f>
        <v>33</v>
      </c>
      <c r="E9" s="129">
        <f>COUNTIFS('Январь 25'!$B$2:B999, A9, 'Январь 25'!$D$2:D999, 'Служебный лист 2'!$C$3)</f>
        <v>1</v>
      </c>
      <c r="F9" s="129">
        <f>COUNTIFS('Январь 25'!$B$2:B999, A9, 'Январь 25'!$D$2:D999, 'Служебный лист 2'!$C$4)</f>
        <v>0</v>
      </c>
      <c r="H9" s="129" t="s">
        <v>399</v>
      </c>
      <c r="I9" s="129">
        <f>COUNTIF('Январь 25'!$C$2:C999, H9)</f>
        <v>1</v>
      </c>
      <c r="J9" s="129">
        <f>COUNTIFS('Январь 25'!$C$2:C999, H9, 'Январь 25'!$D$2:D999, 'Служебный лист 2'!$C$2)</f>
        <v>1</v>
      </c>
      <c r="K9" s="129">
        <f>COUNTIFS('Январь 25'!$C$2:C999, H9, 'Январь 25'!$D$2:D999, 'Служебный лист 2'!$C$3)</f>
        <v>0</v>
      </c>
      <c r="L9" s="129">
        <f>COUNTIFS('Январь 25'!$C$2:C999, H9, 'Январь 25'!$D$2:D999, 'Служебный лист 2'!$C$4)</f>
        <v>0</v>
      </c>
    </row>
    <row r="10" spans="1:32">
      <c r="A10" s="129" t="s">
        <v>1574</v>
      </c>
      <c r="B10" s="129">
        <f>COUNTIF('Январь 25'!$B$2:B999, A10)</f>
        <v>2</v>
      </c>
      <c r="C10" s="129">
        <f t="shared" si="1"/>
        <v>0</v>
      </c>
      <c r="D10" s="129">
        <f>COUNTIFS('Январь 25'!$B$2:B999, A10, 'Январь 25'!$D$2:D999, 'Служебный лист 2'!$C$2)</f>
        <v>0</v>
      </c>
      <c r="E10" s="129">
        <f>COUNTIFS('Январь 25'!$B$2:B999, A10, 'Январь 25'!$D$2:D999, 'Служебный лист 2'!$C$3)</f>
        <v>0</v>
      </c>
      <c r="F10" s="129">
        <f>COUNTIFS('Январь 25'!$B$2:B999, A10, 'Январь 25'!$D$2:D999, 'Служебный лист 2'!$C$4)</f>
        <v>0</v>
      </c>
      <c r="H10" s="129" t="s">
        <v>41</v>
      </c>
      <c r="I10" s="129">
        <f>COUNTIF('Январь 25'!$C$2:C999, H10)</f>
        <v>22</v>
      </c>
      <c r="J10" s="129">
        <f>COUNTIFS('Январь 25'!$C$2:C999, H10, 'Январь 25'!$D$2:D999, 'Служебный лист 2'!$C$2)</f>
        <v>19</v>
      </c>
      <c r="K10" s="129">
        <f>COUNTIFS('Январь 25'!$C$2:C999, H10, 'Январь 25'!$D$2:D999, 'Служебный лист 2'!$C$3)</f>
        <v>1</v>
      </c>
      <c r="L10" s="129">
        <f>COUNTIFS('Январь 25'!$C$2:C999, H10, 'Январь 25'!$D$2:D999, 'Служебный лист 2'!$C$4)</f>
        <v>2</v>
      </c>
    </row>
    <row r="11" spans="1:32">
      <c r="A11" s="129" t="s">
        <v>1601</v>
      </c>
      <c r="B11" s="129">
        <f>COUNTIF('Январь 25'!$B$2:B999, A11)</f>
        <v>8</v>
      </c>
      <c r="C11" s="129">
        <f t="shared" si="1"/>
        <v>0</v>
      </c>
      <c r="D11" s="129">
        <f>COUNTIFS('Январь 25'!$B$2:B999, A11, 'Январь 25'!$D$2:D999, 'Служебный лист 2'!$C$2)</f>
        <v>2</v>
      </c>
      <c r="E11" s="129">
        <f>COUNTIFS('Январь 25'!$B$2:B999, A11, 'Январь 25'!$D$2:D999, 'Служебный лист 2'!$C$3)</f>
        <v>0</v>
      </c>
      <c r="F11" s="129">
        <f>COUNTIFS('Январь 25'!$B$2:B999, A11, 'Январь 25'!$D$2:D999, 'Служебный лист 2'!$C$4)</f>
        <v>0</v>
      </c>
      <c r="H11" s="129" t="s">
        <v>355</v>
      </c>
      <c r="I11" s="129">
        <f>COUNTIF('Январь 25'!$C$2:C999, H11)</f>
        <v>0</v>
      </c>
      <c r="J11" s="129">
        <f>COUNTIFS('Январь 25'!$C$2:C999, H11, 'Январь 25'!$D$2:D999, 'Служебный лист 2'!$C$2)</f>
        <v>0</v>
      </c>
      <c r="K11" s="129">
        <f>COUNTIFS('Январь 25'!$C$2:C999, H11, 'Январь 25'!$D$2:D999, 'Служебный лист 2'!$C$3)</f>
        <v>0</v>
      </c>
      <c r="L11" s="129">
        <f>COUNTIFS('Январь 25'!$C$2:C999, H11, 'Январь 25'!$D$2:D999, 'Служебный лист 2'!$C$4)</f>
        <v>0</v>
      </c>
    </row>
    <row r="12" spans="1:32">
      <c r="A12" s="131" t="s">
        <v>1113</v>
      </c>
      <c r="B12" s="1">
        <f t="shared" ref="B12:F12" si="2">SUM(B3:B11)</f>
        <v>434</v>
      </c>
      <c r="C12" s="1">
        <f t="shared" si="2"/>
        <v>0</v>
      </c>
      <c r="D12" s="1">
        <f t="shared" si="2"/>
        <v>118</v>
      </c>
      <c r="E12" s="1">
        <f t="shared" si="2"/>
        <v>4</v>
      </c>
      <c r="F12" s="1">
        <f t="shared" si="2"/>
        <v>4</v>
      </c>
      <c r="H12" s="129" t="s">
        <v>154</v>
      </c>
      <c r="I12" s="129">
        <f>COUNTIF('Январь 25'!$C$2:C999, H12)</f>
        <v>2</v>
      </c>
      <c r="J12" s="129">
        <f>COUNTIFS('Январь 25'!$C$2:C999, H12, 'Январь 25'!$D$2:D999, 'Служебный лист 2'!$C$2)</f>
        <v>2</v>
      </c>
      <c r="K12" s="129">
        <f>COUNTIFS('Январь 25'!$C$2:C999, H12, 'Январь 25'!$D$2:D999, 'Служебный лист 2'!$C$3)</f>
        <v>0</v>
      </c>
      <c r="L12" s="129">
        <f>COUNTIFS('Январь 25'!$C$2:C999, H12, 'Январь 25'!$D$2:D999, 'Служебный лист 2'!$C$4)</f>
        <v>0</v>
      </c>
    </row>
    <row r="13" spans="1:32">
      <c r="H13" s="129" t="s">
        <v>1114</v>
      </c>
      <c r="I13" s="129">
        <f>COUNTIF('Январь 25'!$C$2:C999, H13)</f>
        <v>0</v>
      </c>
      <c r="J13" s="129">
        <f>COUNTIFS('Январь 25'!$C$2:C999, H13, 'Январь 25'!$D$2:D999, 'Служебный лист 2'!$C$2)</f>
        <v>0</v>
      </c>
      <c r="K13" s="129">
        <f>COUNTIFS('Январь 25'!$C$2:C999, H13, 'Январь 25'!$D$2:D999, 'Служебный лист 2'!$C$3)</f>
        <v>0</v>
      </c>
      <c r="L13" s="129">
        <f>COUNTIFS('Январь 25'!$C$2:C999, H13, 'Январь 25'!$D$2:D999, 'Служебный лист 2'!$C$4)</f>
        <v>0</v>
      </c>
    </row>
    <row r="14" spans="1:32">
      <c r="H14" s="129" t="s">
        <v>224</v>
      </c>
      <c r="I14" s="129">
        <f>COUNTIF('Январь 25'!$C$2:C999, H14)</f>
        <v>1</v>
      </c>
      <c r="J14" s="129">
        <f>COUNTIFS('Январь 25'!$C$2:C999, H14, 'Январь 25'!$D$2:D999, 'Служебный лист 2'!$C$2)</f>
        <v>1</v>
      </c>
      <c r="K14" s="129">
        <f>COUNTIFS('Январь 25'!$C$2:C999, H14, 'Январь 25'!$D$2:D999, 'Служебный лист 2'!$C$3)</f>
        <v>0</v>
      </c>
      <c r="L14" s="129">
        <f>COUNTIFS('Январь 25'!$C$2:C999, H14, 'Январь 25'!$D$2:D999, 'Служебный лист 2'!$C$4)</f>
        <v>0</v>
      </c>
    </row>
    <row r="15" spans="1:32">
      <c r="A15" s="129">
        <f>'Служебный лист'!A13:A999</f>
        <v>0</v>
      </c>
      <c r="H15" s="129" t="s">
        <v>1115</v>
      </c>
      <c r="I15" s="129">
        <f>COUNTIF('Январь 25'!$C$2:C999, H15)</f>
        <v>0</v>
      </c>
      <c r="J15" s="129">
        <f>COUNTIFS('Январь 25'!$C$2:C999, H15, 'Январь 25'!$D$2:D999, 'Служебный лист 2'!$C$2)</f>
        <v>0</v>
      </c>
      <c r="K15" s="129">
        <f>COUNTIFS('Январь 25'!$C$2:C999, H15, 'Январь 25'!$D$2:D999, 'Служебный лист 2'!$C$3)</f>
        <v>0</v>
      </c>
      <c r="L15" s="129">
        <f>COUNTIFS('Январь 25'!$C$2:C999, H15, 'Январь 25'!$D$2:D999, 'Служебный лист 2'!$C$4)</f>
        <v>0</v>
      </c>
    </row>
    <row r="16" spans="1:32">
      <c r="A16" s="129">
        <f>'Служебный лист'!A14:A999</f>
        <v>0</v>
      </c>
      <c r="H16" s="129" t="s">
        <v>1116</v>
      </c>
      <c r="I16" s="129">
        <f>COUNTIF('Январь 25'!$C$2:C999, H16)</f>
        <v>0</v>
      </c>
      <c r="J16" s="129">
        <f>COUNTIFS('Январь 25'!$C$2:C999, H16, 'Январь 25'!$D$2:D999, 'Служебный лист 2'!$C$2)</f>
        <v>0</v>
      </c>
      <c r="K16" s="129">
        <f>COUNTIFS('Январь 25'!$C$2:C999, H16, 'Январь 25'!$D$2:D999, 'Служебный лист 2'!$C$3)</f>
        <v>0</v>
      </c>
      <c r="L16" s="129">
        <f>COUNTIFS('Январь 25'!$C$2:C999, H16, 'Январь 25'!$D$2:D999, 'Служебный лист 2'!$C$4)</f>
        <v>0</v>
      </c>
    </row>
    <row r="17" spans="1:12">
      <c r="C17" s="132" t="s">
        <v>1105</v>
      </c>
      <c r="D17" s="129">
        <f>D12</f>
        <v>118</v>
      </c>
      <c r="H17" s="129" t="s">
        <v>1117</v>
      </c>
      <c r="I17" s="129">
        <f>COUNTIF('Январь 25'!$C$2:C999, H17)</f>
        <v>1</v>
      </c>
      <c r="J17" s="129">
        <f>COUNTIFS('Январь 25'!$C$2:C999, H17, 'Январь 25'!$D$2:D999, 'Служебный лист 2'!$C$2)</f>
        <v>1</v>
      </c>
      <c r="K17" s="129">
        <f>COUNTIFS('Январь 25'!$C$2:C999, H17, 'Январь 25'!$D$2:D999, 'Служебный лист 2'!$C$3)</f>
        <v>0</v>
      </c>
      <c r="L17" s="129">
        <f>COUNTIFS('Январь 25'!$C$2:C999, H17, 'Январь 25'!$D$2:D999, 'Служебный лист 2'!$C$4)</f>
        <v>0</v>
      </c>
    </row>
    <row r="18" spans="1:12">
      <c r="A18" s="129">
        <f>'Служебный лист'!A15:A999</f>
        <v>0</v>
      </c>
      <c r="C18" s="132" t="s">
        <v>1106</v>
      </c>
      <c r="D18" s="129">
        <f>E12</f>
        <v>4</v>
      </c>
      <c r="H18" s="129" t="s">
        <v>928</v>
      </c>
      <c r="I18" s="129">
        <f>COUNTIF('Январь 25'!$C$2:C999, H18)</f>
        <v>0</v>
      </c>
      <c r="J18" s="129">
        <f>COUNTIFS('Январь 25'!$C$2:C999, H18, 'Январь 25'!$D$2:D999, 'Служебный лист 2'!$C$2)</f>
        <v>0</v>
      </c>
      <c r="K18" s="129">
        <f>COUNTIFS('Январь 25'!$C$2:C999, H18, 'Январь 25'!$D$2:D999, 'Служебный лист 2'!$C$3)</f>
        <v>0</v>
      </c>
      <c r="L18" s="129">
        <f>COUNTIFS('Январь 25'!$C$2:C999, H18, 'Январь 25'!$D$2:D999, 'Служебный лист 2'!$C$4)</f>
        <v>0</v>
      </c>
    </row>
    <row r="19" spans="1:12">
      <c r="C19" s="132" t="s">
        <v>1107</v>
      </c>
      <c r="D19" s="129">
        <f>F12</f>
        <v>4</v>
      </c>
      <c r="H19" s="129" t="s">
        <v>18</v>
      </c>
      <c r="I19" s="129">
        <f>COUNTIF('Январь 25'!$C$2:C999, H19)</f>
        <v>72</v>
      </c>
      <c r="J19" s="129">
        <f>COUNTIFS('Январь 25'!$C$2:C999, H19, 'Январь 25'!$D$2:D999, 'Служебный лист 2'!$C$2)</f>
        <v>68</v>
      </c>
      <c r="K19" s="129">
        <f>COUNTIFS('Январь 25'!$C$2:C999, H19, 'Январь 25'!$D$2:D999, 'Служебный лист 2'!$C$3)</f>
        <v>2</v>
      </c>
      <c r="L19" s="129">
        <f>COUNTIFS('Январь 25'!$C$2:C999, H19, 'Январь 25'!$D$2:D999, 'Служебный лист 2'!$C$4)</f>
        <v>2</v>
      </c>
    </row>
    <row r="20" spans="1:12">
      <c r="H20" s="131" t="s">
        <v>1113</v>
      </c>
      <c r="I20" s="129">
        <f t="shared" ref="I20:K20" si="3">SUM(I3:I19)</f>
        <v>124</v>
      </c>
      <c r="J20" s="129">
        <f t="shared" si="3"/>
        <v>116</v>
      </c>
      <c r="K20" s="129">
        <f t="shared" si="3"/>
        <v>4</v>
      </c>
      <c r="L20" s="129">
        <f>SUM(L2:L19)</f>
        <v>4</v>
      </c>
    </row>
    <row r="21" spans="1:12">
      <c r="H21" s="129">
        <f>'Служебный лист'!B19:B999</f>
        <v>0</v>
      </c>
    </row>
    <row r="22" spans="1:12">
      <c r="H22" s="129">
        <f>'Служебный лист'!B20:B999</f>
        <v>0</v>
      </c>
    </row>
    <row r="23" spans="1:12">
      <c r="H23" s="129">
        <f>'Служебный лист'!B21:B999</f>
        <v>0</v>
      </c>
    </row>
    <row r="24" spans="1:12">
      <c r="H24" s="129">
        <f>'Служебный лист'!B22:B999</f>
        <v>0</v>
      </c>
    </row>
    <row r="25" spans="1:12">
      <c r="H25" s="129">
        <f>'Служебный лист'!B23:B999</f>
        <v>0</v>
      </c>
    </row>
    <row r="26" spans="1:12">
      <c r="H26" s="129">
        <f>'Служебный лист'!B24:B999</f>
        <v>0</v>
      </c>
    </row>
    <row r="27" spans="1:12">
      <c r="H27" s="129">
        <f>'Служебный лист'!B25:B999</f>
        <v>0</v>
      </c>
    </row>
    <row r="28" spans="1:12">
      <c r="H28" s="129">
        <f>'Служебный лист'!B26:B999</f>
        <v>0</v>
      </c>
    </row>
    <row r="29" spans="1:12">
      <c r="H29" s="129">
        <f>'Служебный лист'!B27:B999</f>
        <v>0</v>
      </c>
    </row>
    <row r="30" spans="1:12">
      <c r="H30" s="129">
        <f>'Служебный лист'!B28:B999</f>
        <v>0</v>
      </c>
    </row>
    <row r="31" spans="1:12">
      <c r="H31" s="129">
        <f>'Служебный лист'!B29:B999</f>
        <v>0</v>
      </c>
    </row>
    <row r="40" spans="1:32">
      <c r="A40" s="279" t="s">
        <v>1118</v>
      </c>
      <c r="B40" s="278"/>
    </row>
    <row r="42" spans="1:32">
      <c r="A42" s="185" t="s">
        <v>1102</v>
      </c>
      <c r="B42" s="186">
        <v>45597</v>
      </c>
      <c r="C42" s="186">
        <v>45598</v>
      </c>
      <c r="D42" s="186">
        <v>45599</v>
      </c>
      <c r="E42" s="186">
        <v>45600</v>
      </c>
      <c r="F42" s="186">
        <v>45601</v>
      </c>
      <c r="G42" s="186">
        <v>45602</v>
      </c>
      <c r="H42" s="186">
        <v>45603</v>
      </c>
      <c r="I42" s="186">
        <v>45604</v>
      </c>
      <c r="J42" s="186">
        <v>45605</v>
      </c>
      <c r="K42" s="186">
        <v>45606</v>
      </c>
      <c r="L42" s="186">
        <v>45607</v>
      </c>
      <c r="M42" s="186">
        <v>45608</v>
      </c>
      <c r="N42" s="186">
        <v>45609</v>
      </c>
      <c r="O42" s="186">
        <v>45610</v>
      </c>
      <c r="P42" s="186">
        <v>45611</v>
      </c>
      <c r="Q42" s="186">
        <v>45612</v>
      </c>
      <c r="R42" s="186">
        <v>45613</v>
      </c>
      <c r="S42" s="186">
        <v>45614</v>
      </c>
      <c r="T42" s="186">
        <v>45615</v>
      </c>
      <c r="U42" s="186">
        <v>45616</v>
      </c>
      <c r="V42" s="186">
        <v>45617</v>
      </c>
      <c r="W42" s="186">
        <v>45618</v>
      </c>
      <c r="X42" s="186">
        <v>45619</v>
      </c>
      <c r="Y42" s="186">
        <v>45620</v>
      </c>
      <c r="Z42" s="186">
        <v>45621</v>
      </c>
      <c r="AA42" s="186">
        <v>45622</v>
      </c>
      <c r="AB42" s="186">
        <v>45623</v>
      </c>
      <c r="AC42" s="186">
        <v>45624</v>
      </c>
      <c r="AD42" s="186">
        <v>45625</v>
      </c>
      <c r="AE42" s="186">
        <v>45626</v>
      </c>
      <c r="AF42" s="186">
        <v>45657</v>
      </c>
    </row>
    <row r="43" spans="1:32">
      <c r="A43" s="129" t="s">
        <v>2020</v>
      </c>
    </row>
    <row r="44" spans="1:32">
      <c r="A44" s="129" t="s">
        <v>2021</v>
      </c>
      <c r="E44" s="135"/>
      <c r="I44" s="135"/>
      <c r="L44" s="135"/>
      <c r="M44" s="135"/>
      <c r="O44" s="135"/>
      <c r="U44" s="135"/>
      <c r="V44" s="135"/>
    </row>
    <row r="45" spans="1:32">
      <c r="A45" s="129" t="s">
        <v>1271</v>
      </c>
    </row>
    <row r="46" spans="1:32">
      <c r="A46" s="129" t="s">
        <v>2022</v>
      </c>
      <c r="S46" s="136"/>
      <c r="T46" s="136"/>
      <c r="U46" s="136"/>
    </row>
    <row r="47" spans="1:32">
      <c r="A47" s="129" t="s">
        <v>1774</v>
      </c>
    </row>
  </sheetData>
  <mergeCells count="3">
    <mergeCell ref="A1:F1"/>
    <mergeCell ref="H1:L1"/>
    <mergeCell ref="A40:B40"/>
  </mergeCells>
  <conditionalFormatting sqref="L3:L20">
    <cfRule type="cellIs" dxfId="19" priority="1" operator="greaterThanOrEqual">
      <formula>1</formula>
    </cfRule>
  </conditionalFormatting>
  <conditionalFormatting sqref="F3:F14">
    <cfRule type="cellIs" dxfId="18" priority="2" operator="greaterThanOrEqual">
      <formula>1</formula>
    </cfRule>
  </conditionalFormatting>
  <pageMargins left="0.7" right="0.7" top="0.75" bottom="0.75" header="0.3" footer="0.3"/>
  <drawing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AF48"/>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1271</v>
      </c>
      <c r="B3" s="129">
        <f>COUNTIF('Декабрь 24'!$B$2:B999, A3)</f>
        <v>0</v>
      </c>
      <c r="C3" s="129">
        <f>SUM(B43:AE43)</f>
        <v>0</v>
      </c>
      <c r="D3" s="129">
        <f>COUNTIFS('Декабрь 24'!$B$2:B999, A3, 'Декабрь 24'!$D$2:D999, 'Служебный лист 2'!$C$2)</f>
        <v>0</v>
      </c>
      <c r="E3" s="129">
        <f>COUNTIFS('Декабрь 24'!$B$2:B999, A3, 'Декабрь 24'!$D$2:D999, 'Служебный лист 2'!$C$3)</f>
        <v>0</v>
      </c>
      <c r="F3" s="129">
        <f>COUNTIFS('Декабрь 24'!$B$2:B999, A3, 'Декабрь 24'!$D$2:D999, 'Служебный лист 2'!$C$4)</f>
        <v>0</v>
      </c>
      <c r="H3" s="129" t="s">
        <v>75</v>
      </c>
      <c r="I3" s="129">
        <f>COUNTIF('Декабрь 24'!$C$2:C999, H3)</f>
        <v>0</v>
      </c>
      <c r="J3" s="129">
        <f>COUNTIFS('Декабрь 24'!$C$2:C999, H3, 'Декабрь 24'!$D$2:D999, 'Служебный лист 2'!$C$2)</f>
        <v>0</v>
      </c>
      <c r="K3" s="129">
        <f>COUNTIFS('Декабрь 24'!$C$2:C999, H3, 'Декабрь 24'!$D$2:D999, 'Служебный лист 2'!$C$3)</f>
        <v>0</v>
      </c>
      <c r="L3" s="129">
        <f>COUNTIFS('Декабрь 24'!$C$2:C999, H3, 'Декабрь 24'!$D$2:D999, 'Служебный лист 2'!$C$4)</f>
        <v>0</v>
      </c>
    </row>
    <row r="4" spans="1:32">
      <c r="A4" s="129" t="s">
        <v>1774</v>
      </c>
      <c r="B4" s="129">
        <f>COUNTIF('Декабрь 24'!$B$2:B999, A4)</f>
        <v>69</v>
      </c>
      <c r="C4" s="129">
        <f>SUM(B47:AF47)</f>
        <v>35</v>
      </c>
      <c r="D4" s="129">
        <f>COUNTIFS('Декабрь 24'!$B$2:B999, A4, 'Декабрь 24'!$D$2:D999, 'Служебный лист 2'!$C$2)</f>
        <v>3</v>
      </c>
      <c r="E4" s="129">
        <f>COUNTIFS('Декабрь 24'!$B$2:B999, A4, 'Декабрь 24'!$D$2:D999, 'Служебный лист 2'!$C$3)</f>
        <v>0</v>
      </c>
      <c r="F4" s="129">
        <f>COUNTIFS('Декабрь 24'!$B$2:B999, A4, 'Декабрь 24'!$D$2:D999, 'Служебный лист 2'!$C$4)</f>
        <v>0</v>
      </c>
      <c r="H4" s="129" t="s">
        <v>44</v>
      </c>
      <c r="I4" s="129">
        <f>COUNTIF('Декабрь 24'!$C$2:C999, H4)</f>
        <v>3</v>
      </c>
      <c r="J4" s="129">
        <f>COUNTIFS('Декабрь 24'!$C$2:C999, H4, 'Декабрь 24'!$D$2:D999, 'Служебный лист 2'!$C$2)</f>
        <v>3</v>
      </c>
      <c r="K4" s="129">
        <f>COUNTIFS('Декабрь 24'!$C$2:C999, H4, 'Декабрь 24'!$D$2:D999, 'Служебный лист 2'!$C$3)</f>
        <v>0</v>
      </c>
      <c r="L4" s="129">
        <f>COUNTIFS('Декабрь 24'!$C$2:C999, H4, 'Декабрь 24'!$D$2:D999, 'Служебный лист 2'!$C$4)</f>
        <v>0</v>
      </c>
    </row>
    <row r="5" spans="1:32">
      <c r="A5" s="129" t="s">
        <v>78</v>
      </c>
      <c r="B5" s="129">
        <f>COUNTIF('Декабрь 24'!$B$2:B999, A5)</f>
        <v>15</v>
      </c>
      <c r="C5" s="129">
        <f t="shared" ref="C5:C6" si="0">SUM(B45:AE45)</f>
        <v>0</v>
      </c>
      <c r="D5" s="129">
        <f>COUNTIFS('Декабрь 24'!$B$2:B999, A5, 'Декабрь 24'!$D$2:D999, 'Служебный лист 2'!$C$2)</f>
        <v>7</v>
      </c>
      <c r="E5" s="129">
        <f>COUNTIFS('Декабрь 24'!$B$2:B999, A5, 'Декабрь 24'!$D$2:D999, 'Служебный лист 2'!$C$3)</f>
        <v>1</v>
      </c>
      <c r="F5" s="129">
        <f>COUNTIFS('Декабрь 24'!$B$2:B999, A5, 'Декабрь 24'!$D$2:D999, 'Служебный лист 2'!$C$4)</f>
        <v>0</v>
      </c>
      <c r="H5" s="129" t="s">
        <v>541</v>
      </c>
      <c r="I5" s="129">
        <f>COUNTIF('Декабрь 24'!$C$2:C999, H5)</f>
        <v>1</v>
      </c>
      <c r="J5" s="129">
        <f>COUNTIFS('Декабрь 24'!$C$2:C999, H5, 'Декабрь 24'!$D$2:D999, 'Служебный лист 2'!$C$2)</f>
        <v>1</v>
      </c>
      <c r="K5" s="129">
        <f>COUNTIFS('Декабрь 24'!$C$2:C999, H5, 'Декабрь 24'!$D$2:D999, 'Служебный лист 2'!$C$3)</f>
        <v>0</v>
      </c>
      <c r="L5" s="129">
        <f>COUNTIFS('Декабрь 24'!$C$2:C999, H5, 'Декабрь 24'!$D$2:D999, 'Служебный лист 2'!$C$4)</f>
        <v>0</v>
      </c>
    </row>
    <row r="6" spans="1:32">
      <c r="A6" s="129" t="s">
        <v>522</v>
      </c>
      <c r="B6" s="129">
        <f>COUNTIF('Декабрь 24'!$B$2:B999, A6)</f>
        <v>118</v>
      </c>
      <c r="C6" s="129">
        <f t="shared" si="0"/>
        <v>0</v>
      </c>
      <c r="D6" s="129">
        <f>COUNTIFS('Декабрь 24'!$B$2:B999, A6, 'Декабрь 24'!$D$2:D999, 'Служебный лист 2'!$C$2)</f>
        <v>13</v>
      </c>
      <c r="E6" s="129">
        <f>COUNTIFS('Декабрь 24'!$B$2:B999, A6, 'Декабрь 24'!$D$2:D999, 'Служебный лист 2'!$C$3)</f>
        <v>0</v>
      </c>
      <c r="F6" s="129">
        <f>COUNTIFS('Декабрь 24'!$B$2:B999, A6, 'Декабрь 24'!$D$2:D999, 'Служебный лист 2'!$C$4)</f>
        <v>0</v>
      </c>
      <c r="H6" s="129" t="s">
        <v>102</v>
      </c>
      <c r="I6" s="129">
        <f>COUNTIF('Декабрь 24'!$C$2:C999, H6)</f>
        <v>5</v>
      </c>
      <c r="J6" s="129">
        <f>COUNTIFS('Декабрь 24'!$C$2:C999, H6, 'Декабрь 24'!$D$2:D999, 'Служебный лист 2'!$C$2)</f>
        <v>4</v>
      </c>
      <c r="K6" s="129">
        <f>COUNTIFS('Декабрь 24'!$C$2:C999, H6, 'Декабрь 24'!$D$2:D999, 'Служебный лист 2'!$C$3)</f>
        <v>1</v>
      </c>
      <c r="L6" s="129">
        <f>COUNTIFS('Декабрь 24'!$C$2:C999, H6, 'Декабрь 24'!$D$2:D999, 'Служебный лист 2'!$C$4)</f>
        <v>0</v>
      </c>
    </row>
    <row r="7" spans="1:32">
      <c r="A7" s="129" t="s">
        <v>2070</v>
      </c>
      <c r="B7" s="129">
        <f>COUNTIF('Декабрь 24'!$B$2:B999, A7)</f>
        <v>0</v>
      </c>
      <c r="C7" s="129">
        <v>0</v>
      </c>
      <c r="D7" s="129">
        <f>COUNTIFS('Декабрь 24'!$B$2:B999, A7, 'Декабрь 24'!$D$2:D999, 'Служебный лист 2'!$C$2)</f>
        <v>0</v>
      </c>
      <c r="E7" s="129">
        <f>COUNTIFS('Декабрь 24'!$B$2:B999, A7, 'Декабрь 24'!$D$2:D999, 'Служебный лист 2'!$C$3)</f>
        <v>0</v>
      </c>
      <c r="F7" s="129">
        <f>COUNTIFS('Декабрь 24'!$B$2:B999, A7, 'Декабрь 24'!$D$2:D999, 'Служебный лист 2'!$C$4)</f>
        <v>0</v>
      </c>
      <c r="H7" s="129" t="s">
        <v>638</v>
      </c>
      <c r="I7" s="129">
        <f>COUNTIF('Декабрь 24'!$C$2:C999, H7)</f>
        <v>0</v>
      </c>
      <c r="J7" s="129">
        <f>COUNTIFS('Декабрь 24'!$C$2:C999, H7, 'Декабрь 24'!$D$2:D999, 'Служебный лист 2'!$C$2)</f>
        <v>0</v>
      </c>
      <c r="K7" s="129">
        <f>COUNTIFS('Декабрь 24'!$C$2:C999, H7, 'Декабрь 24'!$D$2:D999, 'Служебный лист 2'!$C$3)</f>
        <v>0</v>
      </c>
      <c r="L7" s="129">
        <f>COUNTIFS('Декабрь 24'!$C$2:C999, H7, 'Декабрь 24'!$D$2:D999, 'Служебный лист 2'!$C$4)</f>
        <v>0</v>
      </c>
    </row>
    <row r="8" spans="1:32">
      <c r="A8" s="129" t="s">
        <v>640</v>
      </c>
      <c r="B8" s="129">
        <f>COUNTIF('Декабрь 24'!$B$2:B999, A8)</f>
        <v>98</v>
      </c>
      <c r="C8" s="129">
        <v>0</v>
      </c>
      <c r="D8" s="129">
        <f>COUNTIFS('Декабрь 24'!$B$2:B999, A8, 'Декабрь 24'!$D$2:D999, 'Служебный лист 2'!$C$2)</f>
        <v>15</v>
      </c>
      <c r="E8" s="129">
        <f>COUNTIFS('Декабрь 24'!$B$2:B999, A8, 'Декабрь 24'!$D$2:D999, 'Служебный лист 2'!$C$3)</f>
        <v>0</v>
      </c>
      <c r="F8" s="129">
        <f>COUNTIFS('Декабрь 24'!$B$2:B999, A8, 'Декабрь 24'!$D$2:D999, 'Служебный лист 2'!$C$4)</f>
        <v>0</v>
      </c>
      <c r="H8" s="129" t="s">
        <v>1112</v>
      </c>
      <c r="I8" s="129">
        <f>COUNTIF('Декабрь 24'!$C$2:C999, H8)</f>
        <v>0</v>
      </c>
      <c r="J8" s="129">
        <f>COUNTIFS('Декабрь 24'!$C$2:C999, H8, 'Декабрь 24'!$D$2:D999, 'Служебный лист 2'!$C$2)</f>
        <v>0</v>
      </c>
      <c r="K8" s="129">
        <f>COUNTIFS('Декабрь 24'!$C$2:C999, H8, 'Декабрь 24'!$D$2:D999, 'Служебный лист 2'!$C$3)</f>
        <v>0</v>
      </c>
      <c r="L8" s="129">
        <f>COUNTIFS('Декабрь 24'!$C$2:C999, H8, 'Декабрь 24'!$D$2:D999, 'Служебный лист 2'!$C$4)</f>
        <v>0</v>
      </c>
    </row>
    <row r="9" spans="1:32">
      <c r="A9" s="129" t="s">
        <v>1119</v>
      </c>
      <c r="B9" s="129">
        <f>COUNTIF('Декабрь 24'!$B$2:B999, A9)</f>
        <v>61</v>
      </c>
      <c r="C9" s="129">
        <f t="shared" ref="C9:C11" si="1">SUM(B48:AE48)</f>
        <v>35</v>
      </c>
      <c r="D9" s="129">
        <f>COUNTIFS('Декабрь 24'!$B$2:B999, A9, 'Декабрь 24'!$D$2:D999, 'Служебный лист 2'!$C$2)</f>
        <v>23</v>
      </c>
      <c r="E9" s="129">
        <f>COUNTIFS('Декабрь 24'!$B$2:B999, A9, 'Декабрь 24'!$D$2:D999, 'Служебный лист 2'!$C$3)</f>
        <v>0</v>
      </c>
      <c r="F9" s="129">
        <f>COUNTIFS('Декабрь 24'!$B$2:B999, A9, 'Декабрь 24'!$D$2:D999, 'Служебный лист 2'!$C$4)</f>
        <v>0</v>
      </c>
      <c r="H9" s="129" t="s">
        <v>399</v>
      </c>
      <c r="I9" s="129">
        <f>COUNTIF('Декабрь 24'!$C$2:C999, H9)</f>
        <v>1</v>
      </c>
      <c r="J9" s="129">
        <f>COUNTIFS('Декабрь 24'!$C$2:C999, H9, 'Декабрь 24'!$D$2:D999, 'Служебный лист 2'!$C$2)</f>
        <v>1</v>
      </c>
      <c r="K9" s="129">
        <f>COUNTIFS('Декабрь 24'!$C$2:C999, H9, 'Декабрь 24'!$D$2:D999, 'Служебный лист 2'!$C$3)</f>
        <v>0</v>
      </c>
      <c r="L9" s="129">
        <f>COUNTIFS('Декабрь 24'!$C$2:C999, H9, 'Декабрь 24'!$D$2:D999, 'Служебный лист 2'!$C$4)</f>
        <v>0</v>
      </c>
    </row>
    <row r="10" spans="1:32">
      <c r="A10" s="129" t="s">
        <v>1574</v>
      </c>
      <c r="B10" s="129">
        <f>COUNTIF('Декабрь 24'!$B$2:B999, A10)</f>
        <v>60</v>
      </c>
      <c r="C10" s="129">
        <f t="shared" si="1"/>
        <v>0</v>
      </c>
      <c r="D10" s="129">
        <f>COUNTIFS('Декабрь 24'!$B$2:B999, A10, 'Декабрь 24'!$D$2:D999, 'Служебный лист 2'!$C$2)</f>
        <v>5</v>
      </c>
      <c r="E10" s="129">
        <f>COUNTIFS('Декабрь 24'!$B$2:B999, A10, 'Декабрь 24'!$D$2:D999, 'Служебный лист 2'!$C$3)</f>
        <v>1</v>
      </c>
      <c r="F10" s="129">
        <f>COUNTIFS('Декабрь 24'!$B$2:B999, A10, 'Декабрь 24'!$D$2:D999, 'Служебный лист 2'!$C$4)</f>
        <v>0</v>
      </c>
      <c r="H10" s="129" t="s">
        <v>41</v>
      </c>
      <c r="I10" s="129">
        <f>COUNTIF('Декабрь 24'!$C$2:C999, H10)</f>
        <v>13</v>
      </c>
      <c r="J10" s="129">
        <f>COUNTIFS('Декабрь 24'!$C$2:C999, H10, 'Декабрь 24'!$D$2:D999, 'Служебный лист 2'!$C$2)</f>
        <v>13</v>
      </c>
      <c r="K10" s="129">
        <f>COUNTIFS('Декабрь 24'!$C$2:C999, H10, 'Декабрь 24'!$D$2:D999, 'Служебный лист 2'!$C$3)</f>
        <v>0</v>
      </c>
      <c r="L10" s="129">
        <f>COUNTIFS('Декабрь 24'!$C$2:C999, H10, 'Декабрь 24'!$D$2:D999, 'Служебный лист 2'!$C$4)</f>
        <v>0</v>
      </c>
    </row>
    <row r="11" spans="1:32">
      <c r="A11" s="129" t="s">
        <v>1601</v>
      </c>
      <c r="B11" s="129">
        <f>COUNTIF('Декабрь 24'!$B$2:B999, A11)</f>
        <v>13</v>
      </c>
      <c r="C11" s="129">
        <f t="shared" si="1"/>
        <v>0</v>
      </c>
      <c r="D11" s="129">
        <f>COUNTIFS('Декабрь 24'!$B$2:B999, A11, 'Декабрь 24'!$D$2:D999, 'Служебный лист 2'!$C$2)</f>
        <v>2</v>
      </c>
      <c r="E11" s="129">
        <f>COUNTIFS('Декабрь 24'!$B$2:B999, A11, 'Декабрь 24'!$D$2:D999, 'Служебный лист 2'!$C$3)</f>
        <v>0</v>
      </c>
      <c r="F11" s="129">
        <f>COUNTIFS('Декабрь 24'!$B$2:B999, A11, 'Декабрь 24'!$D$2:D999, 'Служебный лист 2'!$C$4)</f>
        <v>0</v>
      </c>
      <c r="H11" s="129" t="s">
        <v>355</v>
      </c>
      <c r="I11" s="129">
        <f>COUNTIF('Декабрь 24'!$C$2:C999, H11)</f>
        <v>0</v>
      </c>
      <c r="J11" s="129">
        <f>COUNTIFS('Декабрь 24'!$C$2:C999, H11, 'Декабрь 24'!$D$2:D999, 'Служебный лист 2'!$C$2)</f>
        <v>0</v>
      </c>
      <c r="K11" s="129">
        <f>COUNTIFS('Декабрь 24'!$C$2:C999, H11, 'Декабрь 24'!$D$2:D999, 'Служебный лист 2'!$C$3)</f>
        <v>0</v>
      </c>
      <c r="L11" s="129">
        <f>COUNTIFS('Декабрь 24'!$C$2:C999, H11, 'Декабрь 24'!$D$2:D999, 'Служебный лист 2'!$C$4)</f>
        <v>0</v>
      </c>
    </row>
    <row r="12" spans="1:32">
      <c r="A12" s="131" t="s">
        <v>1113</v>
      </c>
      <c r="B12" s="1">
        <f t="shared" ref="B12:F12" si="2">SUM(B3:B11)</f>
        <v>434</v>
      </c>
      <c r="C12" s="1">
        <f t="shared" si="2"/>
        <v>70</v>
      </c>
      <c r="D12" s="1">
        <f t="shared" si="2"/>
        <v>68</v>
      </c>
      <c r="E12" s="1">
        <f t="shared" si="2"/>
        <v>2</v>
      </c>
      <c r="F12" s="1">
        <f t="shared" si="2"/>
        <v>0</v>
      </c>
      <c r="H12" s="129" t="s">
        <v>154</v>
      </c>
      <c r="I12" s="129">
        <f>COUNTIF('Декабрь 24'!$C$2:C999, H12)</f>
        <v>1</v>
      </c>
      <c r="J12" s="129">
        <f>COUNTIFS('Декабрь 24'!$C$2:C999, H12, 'Декабрь 24'!$D$2:D999, 'Служебный лист 2'!$C$2)</f>
        <v>1</v>
      </c>
      <c r="K12" s="129">
        <f>COUNTIFS('Декабрь 24'!$C$2:C999, H12, 'Декабрь 24'!$D$2:D999, 'Служебный лист 2'!$C$3)</f>
        <v>0</v>
      </c>
      <c r="L12" s="129">
        <f>COUNTIFS('Декабрь 24'!$C$2:C999, H12, 'Декабрь 24'!$D$2:D999, 'Служебный лист 2'!$C$4)</f>
        <v>0</v>
      </c>
    </row>
    <row r="13" spans="1:32">
      <c r="H13" s="129" t="s">
        <v>1114</v>
      </c>
      <c r="I13" s="129">
        <f>COUNTIF('Декабрь 24'!$C$2:C999, H13)</f>
        <v>0</v>
      </c>
      <c r="J13" s="129">
        <f>COUNTIFS('Декабрь 24'!$C$2:C999, H13, 'Декабрь 24'!$D$2:D999, 'Служебный лист 2'!$C$2)</f>
        <v>0</v>
      </c>
      <c r="K13" s="129">
        <f>COUNTIFS('Декабрь 24'!$C$2:C999, H13, 'Декабрь 24'!$D$2:D999, 'Служебный лист 2'!$C$3)</f>
        <v>0</v>
      </c>
      <c r="L13" s="129">
        <f>COUNTIFS('Декабрь 24'!$C$2:C999, H13, 'Декабрь 24'!$D$2:D999, 'Служебный лист 2'!$C$4)</f>
        <v>0</v>
      </c>
    </row>
    <row r="14" spans="1:32">
      <c r="H14" s="129" t="s">
        <v>224</v>
      </c>
      <c r="I14" s="129">
        <f>COUNTIF('Декабрь 24'!$C$2:C999, H14)</f>
        <v>1</v>
      </c>
      <c r="J14" s="129">
        <f>COUNTIFS('Декабрь 24'!$C$2:C999, H14, 'Декабрь 24'!$D$2:D999, 'Служебный лист 2'!$C$2)</f>
        <v>1</v>
      </c>
      <c r="K14" s="129">
        <f>COUNTIFS('Декабрь 24'!$C$2:C999, H14, 'Декабрь 24'!$D$2:D999, 'Служебный лист 2'!$C$3)</f>
        <v>0</v>
      </c>
      <c r="L14" s="129">
        <f>COUNTIFS('Декабрь 24'!$C$2:C999, H14, 'Декабрь 24'!$D$2:D999, 'Служебный лист 2'!$C$4)</f>
        <v>0</v>
      </c>
    </row>
    <row r="15" spans="1:32">
      <c r="A15" s="129">
        <f>'Служебный лист'!A13:A999</f>
        <v>0</v>
      </c>
      <c r="H15" s="129" t="s">
        <v>1115</v>
      </c>
      <c r="I15" s="129">
        <f>COUNTIF('Декабрь 24'!$C$2:C999, H15)</f>
        <v>0</v>
      </c>
      <c r="J15" s="129">
        <f>COUNTIFS('Декабрь 24'!$C$2:C999, H15, 'Декабрь 24'!$D$2:D999, 'Служебный лист 2'!$C$2)</f>
        <v>0</v>
      </c>
      <c r="K15" s="129">
        <f>COUNTIFS('Декабрь 24'!$C$2:C999, H15, 'Декабрь 24'!$D$2:D999, 'Служебный лист 2'!$C$3)</f>
        <v>0</v>
      </c>
      <c r="L15" s="129">
        <f>COUNTIFS('Декабрь 24'!$C$2:C999, H15, 'Декабрь 24'!$D$2:D999, 'Служебный лист 2'!$C$4)</f>
        <v>0</v>
      </c>
    </row>
    <row r="16" spans="1:32">
      <c r="A16" s="129">
        <f>'Служебный лист'!A14:A999</f>
        <v>0</v>
      </c>
      <c r="H16" s="129" t="s">
        <v>1116</v>
      </c>
      <c r="I16" s="129">
        <f>COUNTIF('Декабрь 24'!$C$2:C999, H16)</f>
        <v>0</v>
      </c>
      <c r="J16" s="129">
        <f>COUNTIFS('Декабрь 24'!$C$2:C999, H16, 'Декабрь 24'!$D$2:D999, 'Служебный лист 2'!$C$2)</f>
        <v>0</v>
      </c>
      <c r="K16" s="129">
        <f>COUNTIFS('Декабрь 24'!$C$2:C999, H16, 'Декабрь 24'!$D$2:D999, 'Служебный лист 2'!$C$3)</f>
        <v>0</v>
      </c>
      <c r="L16" s="129">
        <f>COUNTIFS('Декабрь 24'!$C$2:C999, H16, 'Декабрь 24'!$D$2:D999, 'Служебный лист 2'!$C$4)</f>
        <v>0</v>
      </c>
    </row>
    <row r="17" spans="1:12">
      <c r="C17" s="132" t="s">
        <v>1105</v>
      </c>
      <c r="D17" s="129">
        <f>D12</f>
        <v>68</v>
      </c>
      <c r="H17" s="129" t="s">
        <v>1117</v>
      </c>
      <c r="I17" s="129">
        <f>COUNTIF('Декабрь 24'!$C$2:C999, H17)</f>
        <v>0</v>
      </c>
      <c r="J17" s="129">
        <f>COUNTIFS('Декабрь 24'!$C$2:C999, H17, 'Декабрь 24'!$D$2:D999, 'Служебный лист 2'!$C$2)</f>
        <v>0</v>
      </c>
      <c r="K17" s="129">
        <f>COUNTIFS('Декабрь 24'!$C$2:C999, H17, 'Декабрь 24'!$D$2:D999, 'Служебный лист 2'!$C$3)</f>
        <v>0</v>
      </c>
      <c r="L17" s="129">
        <f>COUNTIFS('Декабрь 24'!$C$2:C999, H17, 'Декабрь 24'!$D$2:D999, 'Служебный лист 2'!$C$4)</f>
        <v>0</v>
      </c>
    </row>
    <row r="18" spans="1:12">
      <c r="A18" s="129">
        <f>'Служебный лист'!A15:A999</f>
        <v>0</v>
      </c>
      <c r="C18" s="132" t="s">
        <v>1106</v>
      </c>
      <c r="D18" s="129">
        <f>E12</f>
        <v>2</v>
      </c>
      <c r="H18" s="129" t="s">
        <v>928</v>
      </c>
      <c r="I18" s="129">
        <f>COUNTIF('Декабрь 24'!$C$2:C999, H18)</f>
        <v>0</v>
      </c>
      <c r="J18" s="129">
        <f>COUNTIFS('Декабрь 24'!$C$2:C999, H18, 'Декабрь 24'!$D$2:D999, 'Служебный лист 2'!$C$2)</f>
        <v>0</v>
      </c>
      <c r="K18" s="129">
        <f>COUNTIFS('Декабрь 24'!$C$2:C999, H18, 'Декабрь 24'!$D$2:D999, 'Служебный лист 2'!$C$3)</f>
        <v>0</v>
      </c>
      <c r="L18" s="129">
        <f>COUNTIFS('Декабрь 24'!$C$2:C999, H18, 'Декабрь 24'!$D$2:D999, 'Служебный лист 2'!$C$4)</f>
        <v>0</v>
      </c>
    </row>
    <row r="19" spans="1:12">
      <c r="C19" s="132" t="s">
        <v>1107</v>
      </c>
      <c r="D19" s="129">
        <f>F12</f>
        <v>0</v>
      </c>
      <c r="H19" s="129" t="s">
        <v>18</v>
      </c>
      <c r="I19" s="129">
        <f>COUNTIF('Декабрь 24'!$C$2:C999, H19)</f>
        <v>43</v>
      </c>
      <c r="J19" s="129">
        <f>COUNTIFS('Декабрь 24'!$C$2:C999, H19, 'Декабрь 24'!$D$2:D999, 'Служебный лист 2'!$C$2)</f>
        <v>42</v>
      </c>
      <c r="K19" s="129">
        <f>COUNTIFS('Декабрь 24'!$C$2:C999, H19, 'Декабрь 24'!$D$2:D999, 'Служебный лист 2'!$C$3)</f>
        <v>1</v>
      </c>
      <c r="L19" s="129">
        <f>COUNTIFS('Декабрь 24'!$C$2:C999, H19, 'Декабрь 24'!$D$2:D999, 'Служебный лист 2'!$C$4)</f>
        <v>0</v>
      </c>
    </row>
    <row r="20" spans="1:12">
      <c r="H20" s="131" t="s">
        <v>1113</v>
      </c>
      <c r="I20" s="129">
        <f t="shared" ref="I20:K20" si="3">SUM(I3:I19)</f>
        <v>68</v>
      </c>
      <c r="J20" s="129">
        <f t="shared" si="3"/>
        <v>66</v>
      </c>
      <c r="K20" s="129">
        <f t="shared" si="3"/>
        <v>2</v>
      </c>
      <c r="L20" s="129">
        <f>SUM(L2:L19)</f>
        <v>0</v>
      </c>
    </row>
    <row r="21" spans="1:12">
      <c r="H21" s="129">
        <f>'Служебный лист'!B19:B999</f>
        <v>0</v>
      </c>
    </row>
    <row r="22" spans="1:12">
      <c r="H22" s="129">
        <f>'Служебный лист'!B20:B999</f>
        <v>0</v>
      </c>
    </row>
    <row r="23" spans="1:12">
      <c r="H23" s="129">
        <f>'Служебный лист'!B21:B999</f>
        <v>0</v>
      </c>
    </row>
    <row r="24" spans="1:12">
      <c r="H24" s="129">
        <f>'Служебный лист'!B22:B999</f>
        <v>0</v>
      </c>
    </row>
    <row r="25" spans="1:12">
      <c r="H25" s="129">
        <f>'Служебный лист'!B23:B999</f>
        <v>0</v>
      </c>
    </row>
    <row r="26" spans="1:12">
      <c r="H26" s="129">
        <f>'Служебный лист'!B24:B999</f>
        <v>0</v>
      </c>
    </row>
    <row r="27" spans="1:12">
      <c r="H27" s="129">
        <f>'Служебный лист'!B25:B999</f>
        <v>0</v>
      </c>
    </row>
    <row r="28" spans="1:12">
      <c r="H28" s="129">
        <f>'Служебный лист'!B26:B999</f>
        <v>0</v>
      </c>
    </row>
    <row r="29" spans="1:12">
      <c r="H29" s="129">
        <f>'Служебный лист'!B27:B999</f>
        <v>0</v>
      </c>
    </row>
    <row r="30" spans="1:12">
      <c r="H30" s="129">
        <f>'Служебный лист'!B28:B999</f>
        <v>0</v>
      </c>
    </row>
    <row r="31" spans="1:12">
      <c r="H31" s="129">
        <f>'Служебный лист'!B29:B999</f>
        <v>0</v>
      </c>
    </row>
    <row r="40" spans="1:32">
      <c r="A40" s="279" t="s">
        <v>1118</v>
      </c>
      <c r="B40" s="278"/>
    </row>
    <row r="42" spans="1:32">
      <c r="A42" s="185" t="s">
        <v>1102</v>
      </c>
      <c r="B42" s="186">
        <v>45597</v>
      </c>
      <c r="C42" s="186">
        <v>45598</v>
      </c>
      <c r="D42" s="186">
        <v>45599</v>
      </c>
      <c r="E42" s="186">
        <v>45600</v>
      </c>
      <c r="F42" s="186">
        <v>45601</v>
      </c>
      <c r="G42" s="186">
        <v>45602</v>
      </c>
      <c r="H42" s="186">
        <v>45603</v>
      </c>
      <c r="I42" s="186">
        <v>45604</v>
      </c>
      <c r="J42" s="186">
        <v>45605</v>
      </c>
      <c r="K42" s="186">
        <v>45606</v>
      </c>
      <c r="L42" s="186">
        <v>45607</v>
      </c>
      <c r="M42" s="186">
        <v>45608</v>
      </c>
      <c r="N42" s="186">
        <v>45609</v>
      </c>
      <c r="O42" s="186">
        <v>45610</v>
      </c>
      <c r="P42" s="186">
        <v>45611</v>
      </c>
      <c r="Q42" s="186">
        <v>45612</v>
      </c>
      <c r="R42" s="186">
        <v>45613</v>
      </c>
      <c r="S42" s="186">
        <v>45614</v>
      </c>
      <c r="T42" s="186">
        <v>45615</v>
      </c>
      <c r="U42" s="186">
        <v>45616</v>
      </c>
      <c r="V42" s="186">
        <v>45617</v>
      </c>
      <c r="W42" s="186">
        <v>45618</v>
      </c>
      <c r="X42" s="186">
        <v>45619</v>
      </c>
      <c r="Y42" s="186">
        <v>45620</v>
      </c>
      <c r="Z42" s="186">
        <v>45621</v>
      </c>
      <c r="AA42" s="186">
        <v>45622</v>
      </c>
      <c r="AB42" s="186">
        <v>45623</v>
      </c>
      <c r="AC42" s="186">
        <v>45624</v>
      </c>
      <c r="AD42" s="186">
        <v>45625</v>
      </c>
      <c r="AE42" s="186">
        <v>45626</v>
      </c>
      <c r="AF42" s="186">
        <v>45657</v>
      </c>
    </row>
    <row r="43" spans="1:32">
      <c r="A43" s="129" t="s">
        <v>2020</v>
      </c>
    </row>
    <row r="44" spans="1:32">
      <c r="A44" s="129" t="s">
        <v>2021</v>
      </c>
      <c r="E44" s="135"/>
      <c r="I44" s="135"/>
      <c r="L44" s="135"/>
      <c r="M44" s="135"/>
      <c r="O44" s="135"/>
      <c r="U44" s="135"/>
      <c r="V44" s="135"/>
    </row>
    <row r="45" spans="1:32">
      <c r="A45" s="129" t="s">
        <v>1271</v>
      </c>
    </row>
    <row r="46" spans="1:32">
      <c r="A46" s="129" t="s">
        <v>2022</v>
      </c>
      <c r="S46" s="136"/>
      <c r="T46" s="136"/>
      <c r="U46" s="136"/>
    </row>
    <row r="47" spans="1:32">
      <c r="A47" s="129" t="s">
        <v>1774</v>
      </c>
      <c r="C47" s="129">
        <v>2</v>
      </c>
      <c r="D47" s="129">
        <v>1</v>
      </c>
      <c r="G47" s="129">
        <v>2</v>
      </c>
      <c r="J47" s="129">
        <v>3</v>
      </c>
      <c r="K47" s="129">
        <v>3</v>
      </c>
      <c r="L47" s="129">
        <v>3</v>
      </c>
      <c r="M47" s="129">
        <v>2</v>
      </c>
      <c r="N47" s="129">
        <v>3</v>
      </c>
      <c r="V47" s="129">
        <v>4</v>
      </c>
      <c r="W47" s="129">
        <v>5</v>
      </c>
      <c r="AE47" s="129">
        <v>3</v>
      </c>
      <c r="AF47" s="129">
        <v>4</v>
      </c>
    </row>
    <row r="48" spans="1:32">
      <c r="B48" s="129">
        <f>SUM(B47:AF47)</f>
        <v>35</v>
      </c>
    </row>
  </sheetData>
  <mergeCells count="3">
    <mergeCell ref="A1:F1"/>
    <mergeCell ref="H1:L1"/>
    <mergeCell ref="A40:B40"/>
  </mergeCells>
  <conditionalFormatting sqref="L3:L20">
    <cfRule type="cellIs" dxfId="17" priority="1" operator="greaterThanOrEqual">
      <formula>1</formula>
    </cfRule>
  </conditionalFormatting>
  <conditionalFormatting sqref="F3:F14">
    <cfRule type="cellIs" dxfId="16" priority="2" operator="greaterThanOrEqual">
      <formula>1</formula>
    </cfRule>
  </conditionalFormatting>
  <pageMargins left="0.7" right="0.7" top="0.75" bottom="0.75" header="0.3" footer="0.3"/>
  <drawing r:id="rId1"/>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AF47"/>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1271</v>
      </c>
      <c r="B3" s="129">
        <f>COUNTIF('Ноябрь 24'!$B$2:B999, A3)</f>
        <v>0</v>
      </c>
      <c r="C3" s="129">
        <f>SUM(B43:AE43)</f>
        <v>0</v>
      </c>
      <c r="D3" s="129">
        <f>COUNTIFS('Ноябрь 24'!$B$2:B999, A3, 'Ноябрь 24'!$D$2:D999, 'Служебный лист 2'!$C$2)</f>
        <v>0</v>
      </c>
      <c r="E3" s="129">
        <f>COUNTIFS('Ноябрь 24'!$B$2:B999, A3, 'Ноябрь 24'!$D$2:D999, 'Служебный лист 2'!$C$3)</f>
        <v>0</v>
      </c>
      <c r="F3" s="129">
        <f>COUNTIFS('Ноябрь 24'!$B$2:B999, A3, 'Ноябрь 24'!$D$2:D999, 'Служебный лист 2'!$C$4)</f>
        <v>0</v>
      </c>
      <c r="H3" s="129" t="s">
        <v>75</v>
      </c>
      <c r="I3" s="129">
        <f>COUNTIF('Ноябрь 24'!$C$2:C999, H3)</f>
        <v>0</v>
      </c>
      <c r="J3" s="129">
        <f>COUNTIFS('Ноябрь 24'!$C$2:C999, H3, 'Ноябрь 24'!$D$2:D999, 'Служебный лист 2'!$C$2)</f>
        <v>0</v>
      </c>
      <c r="K3" s="129">
        <f>COUNTIFS('Ноябрь 24'!$C$2:C999, H3, 'Ноябрь 24'!$D$2:D999, 'Служебный лист 2'!$C$3)</f>
        <v>0</v>
      </c>
      <c r="L3" s="129">
        <f>COUNTIFS('Ноябрь 24'!$C$2:C999, H3, 'Ноябрь 24'!$D$2:D999, 'Служебный лист 2'!$C$4)</f>
        <v>0</v>
      </c>
    </row>
    <row r="4" spans="1:32">
      <c r="A4" s="129" t="s">
        <v>1774</v>
      </c>
      <c r="B4" s="129">
        <f>COUNTIF('Ноябрь 24'!$B$2:B999, A4)</f>
        <v>68</v>
      </c>
      <c r="C4" s="129">
        <f>SUM(B47:AE47)</f>
        <v>38</v>
      </c>
      <c r="D4" s="129">
        <f>COUNTIFS('Ноябрь 24'!$B$2:B999, A4, 'Ноябрь 24'!$D$2:D999, 'Служебный лист 2'!$C$2)</f>
        <v>3</v>
      </c>
      <c r="E4" s="129">
        <f>COUNTIFS('Ноябрь 24'!$B$2:B999, A4, 'Ноябрь 24'!$D$2:D999, 'Служебный лист 2'!$C$3)</f>
        <v>0</v>
      </c>
      <c r="F4" s="129">
        <f>COUNTIFS('Ноябрь 24'!$B$2:B999, A4, 'Ноябрь 24'!$D$2:D999, 'Служебный лист 2'!$C$4)</f>
        <v>0</v>
      </c>
      <c r="H4" s="129" t="s">
        <v>44</v>
      </c>
      <c r="I4" s="129">
        <f>COUNTIF('Ноябрь 24'!$C$2:C999, H4)</f>
        <v>0</v>
      </c>
      <c r="J4" s="129">
        <f>COUNTIFS('Ноябрь 24'!$C$2:C999, H4, 'Ноябрь 24'!$D$2:D999, 'Служебный лист 2'!$C$2)</f>
        <v>0</v>
      </c>
      <c r="K4" s="129">
        <f>COUNTIFS('Ноябрь 24'!$C$2:C999, H4, 'Ноябрь 24'!$D$2:D999, 'Служебный лист 2'!$C$3)</f>
        <v>0</v>
      </c>
      <c r="L4" s="129">
        <f>COUNTIFS('Ноябрь 24'!$C$2:C999, H4, 'Ноябрь 24'!$D$2:D999, 'Служебный лист 2'!$C$4)</f>
        <v>0</v>
      </c>
    </row>
    <row r="5" spans="1:32">
      <c r="A5" s="129" t="s">
        <v>78</v>
      </c>
      <c r="B5" s="129">
        <f>COUNTIF('Ноябрь 24'!$B$2:B999, A5)</f>
        <v>186</v>
      </c>
      <c r="C5" s="129">
        <f t="shared" ref="C5:C6" si="0">SUM(B45:AE45)</f>
        <v>0</v>
      </c>
      <c r="D5" s="129">
        <f>COUNTIFS('Ноябрь 24'!$B$2:B999, A5, 'Ноябрь 24'!$D$2:D999, 'Служебный лист 2'!$C$2)</f>
        <v>46</v>
      </c>
      <c r="E5" s="129">
        <f>COUNTIFS('Ноябрь 24'!$B$2:B999, A5, 'Ноябрь 24'!$D$2:D999, 'Служебный лист 2'!$C$3)</f>
        <v>2</v>
      </c>
      <c r="F5" s="129">
        <f>COUNTIFS('Ноябрь 24'!$B$2:B999, A5, 'Ноябрь 24'!$D$2:D999, 'Служебный лист 2'!$C$4)</f>
        <v>0</v>
      </c>
      <c r="H5" s="129" t="s">
        <v>541</v>
      </c>
      <c r="I5" s="129">
        <f>COUNTIF('Ноябрь 24'!$C$2:C999, H5)</f>
        <v>0</v>
      </c>
      <c r="J5" s="129">
        <f>COUNTIFS('Ноябрь 24'!$C$2:C999, H5, 'Ноябрь 24'!$D$2:D999, 'Служебный лист 2'!$C$2)</f>
        <v>0</v>
      </c>
      <c r="K5" s="129">
        <f>COUNTIFS('Ноябрь 24'!$C$2:C999, H5, 'Ноябрь 24'!$D$2:D999, 'Служебный лист 2'!$C$3)</f>
        <v>0</v>
      </c>
      <c r="L5" s="129">
        <f>COUNTIFS('Ноябрь 24'!$C$2:C999, H5, 'Ноябрь 24'!$D$2:D999, 'Служебный лист 2'!$C$4)</f>
        <v>0</v>
      </c>
    </row>
    <row r="6" spans="1:32">
      <c r="A6" s="129" t="s">
        <v>522</v>
      </c>
      <c r="B6" s="129">
        <f>COUNTIF('Ноябрь 24'!$B$2:B999, A6)</f>
        <v>30</v>
      </c>
      <c r="C6" s="129">
        <f t="shared" si="0"/>
        <v>0</v>
      </c>
      <c r="D6" s="129">
        <f>COUNTIFS('Ноябрь 24'!$B$2:B999, A6, 'Ноябрь 24'!$D$2:D999, 'Служебный лист 2'!$C$2)</f>
        <v>9</v>
      </c>
      <c r="E6" s="129">
        <f>COUNTIFS('Ноябрь 24'!$B$2:B999, A6, 'Ноябрь 24'!$D$2:D999, 'Служебный лист 2'!$C$3)</f>
        <v>0</v>
      </c>
      <c r="F6" s="129">
        <f>COUNTIFS('Ноябрь 24'!$B$2:B999, A6, 'Ноябрь 24'!$D$2:D999, 'Служебный лист 2'!$C$4)</f>
        <v>0</v>
      </c>
      <c r="H6" s="129" t="s">
        <v>102</v>
      </c>
      <c r="I6" s="129">
        <f>COUNTIF('Ноябрь 24'!$C$2:C999, H6)</f>
        <v>4</v>
      </c>
      <c r="J6" s="129">
        <f>COUNTIFS('Ноябрь 24'!$C$2:C999, H6, 'Ноябрь 24'!$D$2:D999, 'Служебный лист 2'!$C$2)</f>
        <v>4</v>
      </c>
      <c r="K6" s="129">
        <f>COUNTIFS('Ноябрь 24'!$C$2:C999, H6, 'Ноябрь 24'!$D$2:D999, 'Служебный лист 2'!$C$3)</f>
        <v>0</v>
      </c>
      <c r="L6" s="129">
        <f>COUNTIFS('Ноябрь 24'!$C$2:C999, H6, 'Ноябрь 24'!$D$2:D999, 'Служебный лист 2'!$C$4)</f>
        <v>0</v>
      </c>
    </row>
    <row r="7" spans="1:32">
      <c r="A7" s="129" t="s">
        <v>2070</v>
      </c>
      <c r="B7" s="129">
        <f>COUNTIF('Ноябрь 24'!$B$2:B999, A7)</f>
        <v>0</v>
      </c>
      <c r="C7" s="129">
        <v>0</v>
      </c>
      <c r="D7" s="129">
        <f>COUNTIFS('Ноябрь 24'!$B$2:B999, A7, 'Ноябрь 24'!$D$2:D999, 'Служебный лист 2'!$C$2)</f>
        <v>0</v>
      </c>
      <c r="E7" s="129">
        <f>COUNTIFS('Ноябрь 24'!$B$2:B999, A7, 'Ноябрь 24'!$D$2:D999, 'Служебный лист 2'!$C$3)</f>
        <v>0</v>
      </c>
      <c r="F7" s="129">
        <f>COUNTIFS('Ноябрь 24'!$B$2:B999, A7, 'Ноябрь 24'!$D$2:D999, 'Служебный лист 2'!$C$4)</f>
        <v>0</v>
      </c>
      <c r="H7" s="129" t="s">
        <v>638</v>
      </c>
      <c r="I7" s="129">
        <f>COUNTIF('Ноябрь 24'!$C$2:C999, H7)</f>
        <v>0</v>
      </c>
      <c r="J7" s="129">
        <f>COUNTIFS('Ноябрь 24'!$C$2:C999, H7, 'Ноябрь 24'!$D$2:D999, 'Служебный лист 2'!$C$2)</f>
        <v>0</v>
      </c>
      <c r="K7" s="129">
        <f>COUNTIFS('Ноябрь 24'!$C$2:C999, H7, 'Ноябрь 24'!$D$2:D999, 'Служебный лист 2'!$C$3)</f>
        <v>0</v>
      </c>
      <c r="L7" s="129">
        <f>COUNTIFS('Ноябрь 24'!$C$2:C999, H7, 'Ноябрь 24'!$D$2:D999, 'Служебный лист 2'!$C$4)</f>
        <v>0</v>
      </c>
    </row>
    <row r="8" spans="1:32">
      <c r="A8" s="129" t="s">
        <v>640</v>
      </c>
      <c r="B8" s="129">
        <f>COUNTIF('Ноябрь 24'!$B$2:B999, A8)</f>
        <v>110</v>
      </c>
      <c r="C8" s="129">
        <v>0</v>
      </c>
      <c r="D8" s="129">
        <f>COUNTIFS('Ноябрь 24'!$B$2:B999, A8, 'Ноябрь 24'!$D$2:D999, 'Служебный лист 2'!$C$2)</f>
        <v>17</v>
      </c>
      <c r="E8" s="129">
        <f>COUNTIFS('Ноябрь 24'!$B$2:B999, A8, 'Ноябрь 24'!$D$2:D999, 'Служебный лист 2'!$C$3)</f>
        <v>1</v>
      </c>
      <c r="F8" s="129">
        <f>COUNTIFS('Ноябрь 24'!$B$2:B999, A8, 'Ноябрь 24'!$D$2:D999, 'Служебный лист 2'!$C$4)</f>
        <v>0</v>
      </c>
      <c r="H8" s="129" t="s">
        <v>1112</v>
      </c>
      <c r="I8" s="129">
        <f>COUNTIF('Ноябрь 24'!$C$2:C999, H8)</f>
        <v>0</v>
      </c>
      <c r="J8" s="129">
        <f>COUNTIFS('Ноябрь 24'!$C$2:C999, H8, 'Ноябрь 24'!$D$2:D999, 'Служебный лист 2'!$C$2)</f>
        <v>0</v>
      </c>
      <c r="K8" s="129">
        <f>COUNTIFS('Ноябрь 24'!$C$2:C999, H8, 'Ноябрь 24'!$D$2:D999, 'Служебный лист 2'!$C$3)</f>
        <v>0</v>
      </c>
      <c r="L8" s="129">
        <f>COUNTIFS('Ноябрь 24'!$C$2:C999, H8, 'Ноябрь 24'!$D$2:D999, 'Служебный лист 2'!$C$4)</f>
        <v>0</v>
      </c>
    </row>
    <row r="9" spans="1:32">
      <c r="A9" s="129" t="s">
        <v>1119</v>
      </c>
      <c r="B9" s="129">
        <f>COUNTIF('Ноябрь 24'!$B$2:B999, A9)</f>
        <v>19</v>
      </c>
      <c r="C9" s="129">
        <f t="shared" ref="C9:C11" si="1">SUM(B48:AE48)</f>
        <v>0</v>
      </c>
      <c r="D9" s="129">
        <f>COUNTIFS('Ноябрь 24'!$B$2:B999, A9, 'Ноябрь 24'!$D$2:D999, 'Служебный лист 2'!$C$2)</f>
        <v>6</v>
      </c>
      <c r="E9" s="129">
        <f>COUNTIFS('Ноябрь 24'!$B$2:B999, A9, 'Ноябрь 24'!$D$2:D999, 'Служебный лист 2'!$C$3)</f>
        <v>0</v>
      </c>
      <c r="F9" s="129">
        <f>COUNTIFS('Ноябрь 24'!$B$2:B999, A9, 'Ноябрь 24'!$D$2:D999, 'Служебный лист 2'!$C$4)</f>
        <v>0</v>
      </c>
      <c r="H9" s="129" t="s">
        <v>399</v>
      </c>
      <c r="I9" s="129">
        <f>COUNTIF('Ноябрь 24'!$C$2:C999, H9)</f>
        <v>0</v>
      </c>
      <c r="J9" s="129">
        <f>COUNTIFS('Ноябрь 24'!$C$2:C999, H9, 'Ноябрь 24'!$D$2:D999, 'Служебный лист 2'!$C$2)</f>
        <v>0</v>
      </c>
      <c r="K9" s="129">
        <f>COUNTIFS('Ноябрь 24'!$C$2:C999, H9, 'Ноябрь 24'!$D$2:D999, 'Служебный лист 2'!$C$3)</f>
        <v>0</v>
      </c>
      <c r="L9" s="129">
        <f>COUNTIFS('Ноябрь 24'!$C$2:C999, H9, 'Ноябрь 24'!$D$2:D999, 'Служебный лист 2'!$C$4)</f>
        <v>0</v>
      </c>
    </row>
    <row r="10" spans="1:32">
      <c r="A10" s="129" t="s">
        <v>1574</v>
      </c>
      <c r="B10" s="129">
        <f>COUNTIF('Ноябрь 24'!$B$2:B999, A10)</f>
        <v>3</v>
      </c>
      <c r="C10" s="129">
        <f t="shared" si="1"/>
        <v>0</v>
      </c>
      <c r="D10" s="129">
        <f>COUNTIFS('Ноябрь 24'!$B$2:B999, A10, 'Ноябрь 24'!$D$2:D999, 'Служебный лист 2'!$C$2)</f>
        <v>0</v>
      </c>
      <c r="E10" s="129">
        <f>COUNTIFS('Ноябрь 24'!$B$2:B999, A10, 'Ноябрь 24'!$D$2:D999, 'Служебный лист 2'!$C$3)</f>
        <v>0</v>
      </c>
      <c r="F10" s="129">
        <f>COUNTIFS('Ноябрь 24'!$B$2:B999, A10, 'Ноябрь 24'!$D$2:D999, 'Служебный лист 2'!$C$4)</f>
        <v>0</v>
      </c>
      <c r="H10" s="129" t="s">
        <v>41</v>
      </c>
      <c r="I10" s="129">
        <f>COUNTIF('Ноябрь 24'!$C$2:C999, H10)</f>
        <v>38</v>
      </c>
      <c r="J10" s="129">
        <f>COUNTIFS('Ноябрь 24'!$C$2:C999, H10, 'Ноябрь 24'!$D$2:D999, 'Служебный лист 2'!$C$2)</f>
        <v>35</v>
      </c>
      <c r="K10" s="129">
        <f>COUNTIFS('Ноябрь 24'!$C$2:C999, H10, 'Ноябрь 24'!$D$2:D999, 'Служебный лист 2'!$C$3)</f>
        <v>3</v>
      </c>
      <c r="L10" s="129">
        <f>COUNTIFS('Ноябрь 24'!$C$2:C999, H10, 'Ноябрь 24'!$D$2:D999, 'Служебный лист 2'!$C$4)</f>
        <v>0</v>
      </c>
    </row>
    <row r="11" spans="1:32">
      <c r="A11" s="129" t="s">
        <v>1601</v>
      </c>
      <c r="B11" s="129">
        <f>COUNTIF('Ноябрь 24'!$B$2:B999, A11)</f>
        <v>4</v>
      </c>
      <c r="C11" s="129">
        <f t="shared" si="1"/>
        <v>0</v>
      </c>
      <c r="D11" s="129">
        <f>COUNTIFS('Ноябрь 24'!$B$2:B999, A11, 'Ноябрь 24'!$D$2:D999, 'Служебный лист 2'!$C$2)</f>
        <v>0</v>
      </c>
      <c r="E11" s="129">
        <f>COUNTIFS('Ноябрь 24'!$B$2:B999, A11, 'Ноябрь 24'!$D$2:D999, 'Служебный лист 2'!$C$3)</f>
        <v>0</v>
      </c>
      <c r="F11" s="129">
        <f>COUNTIFS('Ноябрь 24'!$B$2:B999, A11, 'Ноябрь 24'!$D$2:D999, 'Служебный лист 2'!$C$4)</f>
        <v>0</v>
      </c>
      <c r="H11" s="129" t="s">
        <v>355</v>
      </c>
      <c r="I11" s="129">
        <f>COUNTIF('Ноябрь 24'!$C$2:C999, H11)</f>
        <v>0</v>
      </c>
      <c r="J11" s="129">
        <f>COUNTIFS('Ноябрь 24'!$C$2:C999, H11, 'Ноябрь 24'!$D$2:D999, 'Служебный лист 2'!$C$2)</f>
        <v>0</v>
      </c>
      <c r="K11" s="129">
        <f>COUNTIFS('Ноябрь 24'!$C$2:C999, H11, 'Ноябрь 24'!$D$2:D999, 'Служебный лист 2'!$C$3)</f>
        <v>0</v>
      </c>
      <c r="L11" s="129">
        <f>COUNTIFS('Ноябрь 24'!$C$2:C999, H11, 'Ноябрь 24'!$D$2:D999, 'Служебный лист 2'!$C$4)</f>
        <v>0</v>
      </c>
    </row>
    <row r="12" spans="1:32">
      <c r="A12" s="131" t="s">
        <v>1113</v>
      </c>
      <c r="B12" s="1">
        <f t="shared" ref="B12:F12" si="2">SUM(B3:B11)</f>
        <v>420</v>
      </c>
      <c r="C12" s="1">
        <f t="shared" si="2"/>
        <v>38</v>
      </c>
      <c r="D12" s="1">
        <f t="shared" si="2"/>
        <v>81</v>
      </c>
      <c r="E12" s="1">
        <f t="shared" si="2"/>
        <v>3</v>
      </c>
      <c r="F12" s="1">
        <f t="shared" si="2"/>
        <v>0</v>
      </c>
      <c r="H12" s="129" t="s">
        <v>154</v>
      </c>
      <c r="I12" s="129">
        <f>COUNTIF('Ноябрь 24'!$C$2:C999, H12)</f>
        <v>1</v>
      </c>
      <c r="J12" s="129">
        <f>COUNTIFS('Ноябрь 24'!$C$2:C999, H12, 'Ноябрь 24'!$D$2:D999, 'Служебный лист 2'!$C$2)</f>
        <v>1</v>
      </c>
      <c r="K12" s="129">
        <f>COUNTIFS('Ноябрь 24'!$C$2:C999, H12, 'Ноябрь 24'!$D$2:D999, 'Служебный лист 2'!$C$3)</f>
        <v>0</v>
      </c>
      <c r="L12" s="129">
        <f>COUNTIFS('Ноябрь 24'!$C$2:C999, H12, 'Ноябрь 24'!$D$2:D999, 'Служебный лист 2'!$C$4)</f>
        <v>0</v>
      </c>
    </row>
    <row r="13" spans="1:32">
      <c r="H13" s="129" t="s">
        <v>1114</v>
      </c>
      <c r="I13" s="129">
        <f>COUNTIF('Ноябрь 24'!$C$2:C999, H13)</f>
        <v>0</v>
      </c>
      <c r="J13" s="129">
        <f>COUNTIFS('Ноябрь 24'!$C$2:C999, H13, 'Ноябрь 24'!$D$2:D999, 'Служебный лист 2'!$C$2)</f>
        <v>0</v>
      </c>
      <c r="K13" s="129">
        <f>COUNTIFS('Ноябрь 24'!$C$2:C999, H13, 'Ноябрь 24'!$D$2:D999, 'Служебный лист 2'!$C$3)</f>
        <v>0</v>
      </c>
      <c r="L13" s="129">
        <f>COUNTIFS('Ноябрь 24'!$C$2:C999, H13, 'Ноябрь 24'!$D$2:D999, 'Служебный лист 2'!$C$4)</f>
        <v>0</v>
      </c>
    </row>
    <row r="14" spans="1:32">
      <c r="H14" s="129" t="s">
        <v>224</v>
      </c>
      <c r="I14" s="129">
        <f>COUNTIF('Ноябрь 24'!$C$2:C999, H14)</f>
        <v>2</v>
      </c>
      <c r="J14" s="129">
        <f>COUNTIFS('Ноябрь 24'!$C$2:C999, H14, 'Ноябрь 24'!$D$2:D999, 'Служебный лист 2'!$C$2)</f>
        <v>2</v>
      </c>
      <c r="K14" s="129">
        <f>COUNTIFS('Ноябрь 24'!$C$2:C999, H14, 'Ноябрь 24'!$D$2:D999, 'Служебный лист 2'!$C$3)</f>
        <v>0</v>
      </c>
      <c r="L14" s="129">
        <f>COUNTIFS('Ноябрь 24'!$C$2:C999, H14, 'Ноябрь 24'!$D$2:D999, 'Служебный лист 2'!$C$4)</f>
        <v>0</v>
      </c>
    </row>
    <row r="15" spans="1:32">
      <c r="A15" s="129">
        <f>'Служебный лист'!A13:A999</f>
        <v>0</v>
      </c>
      <c r="H15" s="129" t="s">
        <v>1115</v>
      </c>
      <c r="I15" s="129">
        <f>COUNTIF('Ноябрь 24'!$C$2:C999, H15)</f>
        <v>0</v>
      </c>
      <c r="J15" s="129">
        <f>COUNTIFS('Ноябрь 24'!$C$2:C999, H15, 'Ноябрь 24'!$D$2:D999, 'Служебный лист 2'!$C$2)</f>
        <v>0</v>
      </c>
      <c r="K15" s="129">
        <f>COUNTIFS('Ноябрь 24'!$C$2:C999, H15, 'Ноябрь 24'!$D$2:D999, 'Служебный лист 2'!$C$3)</f>
        <v>0</v>
      </c>
      <c r="L15" s="129">
        <f>COUNTIFS('Ноябрь 24'!$C$2:C999, H15, 'Ноябрь 24'!$D$2:D999, 'Служебный лист 2'!$C$4)</f>
        <v>0</v>
      </c>
    </row>
    <row r="16" spans="1:32">
      <c r="A16" s="129">
        <f>'Служебный лист'!A14:A999</f>
        <v>0</v>
      </c>
      <c r="H16" s="129" t="s">
        <v>1116</v>
      </c>
      <c r="I16" s="129">
        <f>COUNTIF('Ноябрь 24'!$C$2:C999, H16)</f>
        <v>0</v>
      </c>
      <c r="J16" s="129">
        <f>COUNTIFS('Ноябрь 24'!$C$2:C999, H16, 'Ноябрь 24'!$D$2:D999, 'Служебный лист 2'!$C$2)</f>
        <v>0</v>
      </c>
      <c r="K16" s="129">
        <f>COUNTIFS('Ноябрь 24'!$C$2:C999, H16, 'Ноябрь 24'!$D$2:D999, 'Служебный лист 2'!$C$3)</f>
        <v>0</v>
      </c>
      <c r="L16" s="129">
        <f>COUNTIFS('Ноябрь 24'!$C$2:C999, H16, 'Ноябрь 24'!$D$2:D999, 'Служебный лист 2'!$C$4)</f>
        <v>0</v>
      </c>
    </row>
    <row r="17" spans="1:12">
      <c r="C17" s="132" t="s">
        <v>1105</v>
      </c>
      <c r="D17" s="129">
        <f>D12</f>
        <v>81</v>
      </c>
      <c r="H17" s="129" t="s">
        <v>1117</v>
      </c>
      <c r="I17" s="129">
        <f>COUNTIF('Ноябрь 24'!$C$2:C999, H17)</f>
        <v>0</v>
      </c>
      <c r="J17" s="129">
        <f>COUNTIFS('Ноябрь 24'!$C$2:C999, H17, 'Ноябрь 24'!$D$2:D999, 'Служебный лист 2'!$C$2)</f>
        <v>0</v>
      </c>
      <c r="K17" s="129">
        <f>COUNTIFS('Ноябрь 24'!$C$2:C999, H17, 'Ноябрь 24'!$D$2:D999, 'Служебный лист 2'!$C$3)</f>
        <v>0</v>
      </c>
      <c r="L17" s="129">
        <f>COUNTIFS('Ноябрь 24'!$C$2:C999, H17, 'Ноябрь 24'!$D$2:D999, 'Служебный лист 2'!$C$4)</f>
        <v>0</v>
      </c>
    </row>
    <row r="18" spans="1:12">
      <c r="A18" s="129">
        <f>'Служебный лист'!A15:A999</f>
        <v>0</v>
      </c>
      <c r="C18" s="132" t="s">
        <v>1106</v>
      </c>
      <c r="D18" s="129">
        <f>E12</f>
        <v>3</v>
      </c>
      <c r="H18" s="129" t="s">
        <v>928</v>
      </c>
      <c r="I18" s="129">
        <f>COUNTIF('Ноябрь 24'!$C$2:C999, H18)</f>
        <v>0</v>
      </c>
      <c r="J18" s="129">
        <f>COUNTIFS('Ноябрь 24'!$C$2:C999, H18, 'Ноябрь 24'!$D$2:D999, 'Служебный лист 2'!$C$2)</f>
        <v>0</v>
      </c>
      <c r="K18" s="129">
        <f>COUNTIFS('Ноябрь 24'!$C$2:C999, H18, 'Ноябрь 24'!$D$2:D999, 'Служебный лист 2'!$C$3)</f>
        <v>0</v>
      </c>
      <c r="L18" s="129">
        <f>COUNTIFS('Ноябрь 24'!$C$2:C999, H18, 'Ноябрь 24'!$D$2:D999, 'Служебный лист 2'!$C$4)</f>
        <v>0</v>
      </c>
    </row>
    <row r="19" spans="1:12">
      <c r="C19" s="132" t="s">
        <v>1107</v>
      </c>
      <c r="D19" s="129">
        <f>F12</f>
        <v>0</v>
      </c>
      <c r="H19" s="129" t="s">
        <v>18</v>
      </c>
      <c r="I19" s="129">
        <f>COUNTIF('Ноябрь 24'!$C$2:C999, H19)</f>
        <v>38</v>
      </c>
      <c r="J19" s="129">
        <f>COUNTIFS('Ноябрь 24'!$C$2:C999, H19, 'Ноябрь 24'!$D$2:D999, 'Служебный лист 2'!$C$2)</f>
        <v>38</v>
      </c>
      <c r="K19" s="129">
        <f>COUNTIFS('Ноябрь 24'!$C$2:C999, H19, 'Ноябрь 24'!$D$2:D999, 'Служебный лист 2'!$C$3)</f>
        <v>0</v>
      </c>
      <c r="L19" s="129">
        <f>COUNTIFS('Ноябрь 24'!$C$2:C999, H19, 'Ноябрь 24'!$D$2:D999, 'Служебный лист 2'!$C$4)</f>
        <v>0</v>
      </c>
    </row>
    <row r="20" spans="1:12">
      <c r="H20" s="131" t="s">
        <v>1113</v>
      </c>
      <c r="I20" s="129">
        <f t="shared" ref="I20:K20" si="3">SUM(I3:I19)</f>
        <v>83</v>
      </c>
      <c r="J20" s="129">
        <f t="shared" si="3"/>
        <v>80</v>
      </c>
      <c r="K20" s="129">
        <f t="shared" si="3"/>
        <v>3</v>
      </c>
      <c r="L20" s="129">
        <f>SUM(L2:L19)</f>
        <v>0</v>
      </c>
    </row>
    <row r="21" spans="1:12">
      <c r="H21" s="129">
        <f>'Служебный лист'!B19:B999</f>
        <v>0</v>
      </c>
    </row>
    <row r="22" spans="1:12">
      <c r="H22" s="129">
        <f>'Служебный лист'!B20:B999</f>
        <v>0</v>
      </c>
    </row>
    <row r="23" spans="1:12">
      <c r="H23" s="129">
        <f>'Служебный лист'!B21:B999</f>
        <v>0</v>
      </c>
    </row>
    <row r="24" spans="1:12">
      <c r="H24" s="129">
        <f>'Служебный лист'!B22:B999</f>
        <v>0</v>
      </c>
    </row>
    <row r="25" spans="1:12">
      <c r="H25" s="129">
        <f>'Служебный лист'!B23:B999</f>
        <v>0</v>
      </c>
    </row>
    <row r="26" spans="1:12">
      <c r="H26" s="129">
        <f>'Служебный лист'!B24:B999</f>
        <v>0</v>
      </c>
    </row>
    <row r="27" spans="1:12">
      <c r="H27" s="129">
        <f>'Служебный лист'!B25:B999</f>
        <v>0</v>
      </c>
    </row>
    <row r="28" spans="1:12">
      <c r="H28" s="129">
        <f>'Служебный лист'!B26:B999</f>
        <v>0</v>
      </c>
    </row>
    <row r="29" spans="1:12">
      <c r="H29" s="129">
        <f>'Служебный лист'!B27:B999</f>
        <v>0</v>
      </c>
    </row>
    <row r="30" spans="1:12">
      <c r="H30" s="129">
        <f>'Служебный лист'!B28:B999</f>
        <v>0</v>
      </c>
    </row>
    <row r="31" spans="1:12">
      <c r="H31" s="129">
        <f>'Служебный лист'!B29:B999</f>
        <v>0</v>
      </c>
    </row>
    <row r="40" spans="1:32">
      <c r="A40" s="279" t="s">
        <v>1118</v>
      </c>
      <c r="B40" s="278"/>
    </row>
    <row r="42" spans="1:32">
      <c r="A42" s="185" t="s">
        <v>1102</v>
      </c>
      <c r="B42" s="186">
        <v>45597</v>
      </c>
      <c r="C42" s="186">
        <v>45598</v>
      </c>
      <c r="D42" s="186">
        <v>45599</v>
      </c>
      <c r="E42" s="186">
        <v>45600</v>
      </c>
      <c r="F42" s="186">
        <v>45601</v>
      </c>
      <c r="G42" s="186">
        <v>45602</v>
      </c>
      <c r="H42" s="186">
        <v>45603</v>
      </c>
      <c r="I42" s="186">
        <v>45604</v>
      </c>
      <c r="J42" s="186">
        <v>45605</v>
      </c>
      <c r="K42" s="186">
        <v>45606</v>
      </c>
      <c r="L42" s="186">
        <v>45607</v>
      </c>
      <c r="M42" s="186">
        <v>45608</v>
      </c>
      <c r="N42" s="186">
        <v>45609</v>
      </c>
      <c r="O42" s="186">
        <v>45610</v>
      </c>
      <c r="P42" s="186">
        <v>45611</v>
      </c>
      <c r="Q42" s="186">
        <v>45612</v>
      </c>
      <c r="R42" s="186">
        <v>45613</v>
      </c>
      <c r="S42" s="186">
        <v>45614</v>
      </c>
      <c r="T42" s="186">
        <v>45615</v>
      </c>
      <c r="U42" s="186">
        <v>45616</v>
      </c>
      <c r="V42" s="186">
        <v>45617</v>
      </c>
      <c r="W42" s="186">
        <v>45618</v>
      </c>
      <c r="X42" s="186">
        <v>45619</v>
      </c>
      <c r="Y42" s="186">
        <v>45620</v>
      </c>
      <c r="Z42" s="186">
        <v>45621</v>
      </c>
      <c r="AA42" s="186">
        <v>45622</v>
      </c>
      <c r="AB42" s="186">
        <v>45623</v>
      </c>
      <c r="AC42" s="186">
        <v>45624</v>
      </c>
      <c r="AD42" s="186">
        <v>45625</v>
      </c>
      <c r="AE42" s="186">
        <v>45626</v>
      </c>
      <c r="AF42" s="186"/>
    </row>
    <row r="43" spans="1:32">
      <c r="A43" s="129" t="s">
        <v>2020</v>
      </c>
    </row>
    <row r="44" spans="1:32">
      <c r="A44" s="129" t="s">
        <v>2021</v>
      </c>
      <c r="E44" s="135"/>
      <c r="I44" s="135"/>
      <c r="L44" s="135"/>
      <c r="M44" s="135"/>
      <c r="O44" s="135"/>
      <c r="U44" s="135"/>
      <c r="V44" s="135"/>
    </row>
    <row r="45" spans="1:32">
      <c r="A45" s="129" t="s">
        <v>1271</v>
      </c>
    </row>
    <row r="46" spans="1:32">
      <c r="A46" s="129" t="s">
        <v>2022</v>
      </c>
      <c r="S46" s="136"/>
      <c r="T46" s="136"/>
      <c r="U46" s="136"/>
    </row>
    <row r="47" spans="1:32">
      <c r="A47" s="129" t="s">
        <v>1774</v>
      </c>
      <c r="E47" s="129">
        <v>2</v>
      </c>
      <c r="F47" s="129">
        <v>3</v>
      </c>
      <c r="G47" s="129">
        <v>3</v>
      </c>
      <c r="H47" s="129">
        <v>3</v>
      </c>
      <c r="I47" s="129">
        <v>3</v>
      </c>
      <c r="L47" s="129">
        <v>3</v>
      </c>
      <c r="M47" s="129">
        <v>2</v>
      </c>
      <c r="N47" s="129">
        <v>3</v>
      </c>
      <c r="P47" s="129">
        <v>2</v>
      </c>
      <c r="U47" s="129">
        <v>3</v>
      </c>
      <c r="V47" s="129">
        <v>2</v>
      </c>
      <c r="Z47" s="129">
        <v>3</v>
      </c>
      <c r="AB47" s="129">
        <v>3</v>
      </c>
      <c r="AD47" s="129">
        <v>3</v>
      </c>
      <c r="AF47" s="129">
        <f>SUM(B47:AE47)</f>
        <v>38</v>
      </c>
    </row>
  </sheetData>
  <mergeCells count="3">
    <mergeCell ref="A1:F1"/>
    <mergeCell ref="H1:L1"/>
    <mergeCell ref="A40:B40"/>
  </mergeCells>
  <conditionalFormatting sqref="L3:L20">
    <cfRule type="cellIs" dxfId="15" priority="1" operator="greaterThanOrEqual">
      <formula>1</formula>
    </cfRule>
  </conditionalFormatting>
  <conditionalFormatting sqref="F3:F14">
    <cfRule type="cellIs" dxfId="14" priority="2" operator="greaterThanOrEqual">
      <formula>1</formula>
    </cfRule>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AF48"/>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1271</v>
      </c>
      <c r="B3" s="129">
        <f>COUNTIF('Октябрь 24'!$B$2:B1000, A3)</f>
        <v>0</v>
      </c>
      <c r="C3" s="129">
        <f>SUM(B43:AE43)</f>
        <v>0</v>
      </c>
      <c r="D3" s="129">
        <f>COUNTIFS('Октябрь 24'!$B$2:B1000, A3, 'Октябрь 24'!$D$2:D1000, 'Служебный лист 2'!$C$2)</f>
        <v>0</v>
      </c>
      <c r="E3" s="129">
        <f>COUNTIFS('Октябрь 24'!$B$2:B1000, A3, 'Октябрь 24'!$D$2:D1000, 'Служебный лист 2'!$C$3)</f>
        <v>0</v>
      </c>
      <c r="F3" s="129">
        <f>COUNTIFS('Октябрь 24'!$B$2:B1000, A3, 'Октябрь 24'!$D$2:D1000, 'Служебный лист 2'!$C$4)</f>
        <v>0</v>
      </c>
      <c r="H3" s="129" t="s">
        <v>75</v>
      </c>
      <c r="I3" s="129">
        <f>COUNTIF('Октябрь 24'!$C$2:C1000, H3)</f>
        <v>1</v>
      </c>
      <c r="J3" s="129">
        <f>COUNTIFS('Октябрь 24'!$C$2:C1000, H3, 'Октябрь 24'!$D$2:D1000, 'Служебный лист 2'!$C$2)</f>
        <v>1</v>
      </c>
      <c r="K3" s="129">
        <f>COUNTIFS('Октябрь 24'!$C$2:C1000, H3, 'Октябрь 24'!$D$2:D1000, 'Служебный лист 2'!$C$3)</f>
        <v>0</v>
      </c>
      <c r="L3" s="129">
        <f>COUNTIFS('Октябрь 24'!$C$2:C1000, H3, 'Октябрь 24'!$D$2:D1000, 'Служебный лист 2'!$C$4)</f>
        <v>0</v>
      </c>
    </row>
    <row r="4" spans="1:32">
      <c r="A4" s="129" t="s">
        <v>1774</v>
      </c>
      <c r="B4" s="129">
        <f>COUNTIF('Октябрь 24'!$B$2:B1000, A4)</f>
        <v>81</v>
      </c>
      <c r="C4" s="129">
        <f>SUM(B48:AE48)</f>
        <v>25</v>
      </c>
      <c r="D4" s="129">
        <f>COUNTIFS('Октябрь 24'!$B$2:B1000, A4, 'Октябрь 24'!$D$2:D1000, 'Служебный лист 2'!$C$2)</f>
        <v>1</v>
      </c>
      <c r="E4" s="129">
        <f>COUNTIFS('Октябрь 24'!$B$2:B1000, A4, 'Октябрь 24'!$D$2:D1000, 'Служебный лист 2'!$C$3)</f>
        <v>0</v>
      </c>
      <c r="F4" s="129">
        <f>COUNTIFS('Октябрь 24'!$B$2:B1000, A4, 'Октябрь 24'!$D$2:D1000, 'Служебный лист 2'!$C$4)</f>
        <v>0</v>
      </c>
      <c r="H4" s="129" t="s">
        <v>44</v>
      </c>
      <c r="I4" s="129">
        <f>COUNTIF('Октябрь 24'!$C$2:C1000, H4)</f>
        <v>4</v>
      </c>
      <c r="J4" s="129">
        <f>COUNTIFS('Октябрь 24'!$C$2:C1000, H4, 'Октябрь 24'!$D$2:D1000, 'Служебный лист 2'!$C$2)</f>
        <v>4</v>
      </c>
      <c r="K4" s="129">
        <f>COUNTIFS('Октябрь 24'!$C$2:C1000, H4, 'Октябрь 24'!$D$2:D1000, 'Служебный лист 2'!$C$3)</f>
        <v>0</v>
      </c>
      <c r="L4" s="129">
        <f>COUNTIFS('Октябрь 24'!$C$2:C1000, H4, 'Октябрь 24'!$D$2:D1000, 'Служебный лист 2'!$C$4)</f>
        <v>0</v>
      </c>
    </row>
    <row r="5" spans="1:32">
      <c r="A5" s="129" t="s">
        <v>78</v>
      </c>
      <c r="B5" s="129">
        <f>COUNTIF('Октябрь 24'!$B$2:B1000, A5)</f>
        <v>167</v>
      </c>
      <c r="C5" s="129">
        <f t="shared" ref="C5:C6" si="0">SUM(B45:AE45)</f>
        <v>0</v>
      </c>
      <c r="D5" s="129">
        <f>COUNTIFS('Октябрь 24'!$B$2:B1000, A5, 'Октябрь 24'!$D$2:D1000, 'Служебный лист 2'!$C$2)</f>
        <v>34</v>
      </c>
      <c r="E5" s="129">
        <f>COUNTIFS('Октябрь 24'!$B$2:B1000, A5, 'Октябрь 24'!$D$2:D1000, 'Служебный лист 2'!$C$3)</f>
        <v>0</v>
      </c>
      <c r="F5" s="129">
        <f>COUNTIFS('Октябрь 24'!$B$2:B1000, A5, 'Октябрь 24'!$D$2:D1000, 'Служебный лист 2'!$C$4)</f>
        <v>0</v>
      </c>
      <c r="H5" s="129" t="s">
        <v>541</v>
      </c>
      <c r="I5" s="129">
        <f>COUNTIF('Октябрь 24'!$C$2:C1000, H5)</f>
        <v>0</v>
      </c>
      <c r="J5" s="129">
        <f>COUNTIFS('Октябрь 24'!$C$2:C1000, H5, 'Октябрь 24'!$D$2:D1000, 'Служебный лист 2'!$C$2)</f>
        <v>0</v>
      </c>
      <c r="K5" s="129">
        <f>COUNTIFS('Октябрь 24'!$C$2:C1000, H5, 'Октябрь 24'!$D$2:D1000, 'Служебный лист 2'!$C$3)</f>
        <v>0</v>
      </c>
      <c r="L5" s="129">
        <f>COUNTIFS('Октябрь 24'!$C$2:C1000, H5, 'Октябрь 24'!$D$2:D1000, 'Служебный лист 2'!$C$4)</f>
        <v>0</v>
      </c>
    </row>
    <row r="6" spans="1:32">
      <c r="A6" s="129" t="s">
        <v>522</v>
      </c>
      <c r="B6" s="129">
        <f>COUNTIF('Октябрь 24'!$B$2:B1000, A6)</f>
        <v>76</v>
      </c>
      <c r="C6" s="129">
        <f t="shared" si="0"/>
        <v>0</v>
      </c>
      <c r="D6" s="129">
        <f>COUNTIFS('Октябрь 24'!$B$2:B1000, A6, 'Октябрь 24'!$D$2:D1000, 'Служебный лист 2'!$C$2)</f>
        <v>13</v>
      </c>
      <c r="E6" s="129">
        <f>COUNTIFS('Октябрь 24'!$B$2:B1000, A6, 'Октябрь 24'!$D$2:D1000, 'Служебный лист 2'!$C$3)</f>
        <v>0</v>
      </c>
      <c r="F6" s="129">
        <f>COUNTIFS('Октябрь 24'!$B$2:B1000, A6, 'Октябрь 24'!$D$2:D1000, 'Служебный лист 2'!$C$4)</f>
        <v>0</v>
      </c>
      <c r="H6" s="129" t="s">
        <v>102</v>
      </c>
      <c r="I6" s="129">
        <f>COUNTIF('Октябрь 24'!$C$2:C1000, H6)</f>
        <v>5</v>
      </c>
      <c r="J6" s="129">
        <f>COUNTIFS('Октябрь 24'!$C$2:C1000, H6, 'Октябрь 24'!$D$2:D1000, 'Служебный лист 2'!$C$2)</f>
        <v>5</v>
      </c>
      <c r="K6" s="129">
        <f>COUNTIFS('Октябрь 24'!$C$2:C1000, H6, 'Октябрь 24'!$D$2:D1000, 'Служебный лист 2'!$C$3)</f>
        <v>0</v>
      </c>
      <c r="L6" s="129">
        <f>COUNTIFS('Октябрь 24'!$C$2:C1000, H6, 'Октябрь 24'!$D$2:D1000, 'Служебный лист 2'!$C$4)</f>
        <v>0</v>
      </c>
    </row>
    <row r="7" spans="1:32">
      <c r="A7" s="129" t="s">
        <v>2070</v>
      </c>
      <c r="B7" s="129">
        <f>COUNTIF('Октябрь 24'!$B$2:B1000, A7)</f>
        <v>0</v>
      </c>
      <c r="C7" s="129">
        <v>0</v>
      </c>
      <c r="D7" s="129">
        <f>COUNTIFS('Октябрь 24'!$B$2:B1000, A7, 'Октябрь 24'!$D$2:D1000, 'Служебный лист 2'!$C$2)</f>
        <v>0</v>
      </c>
      <c r="E7" s="129">
        <f>COUNTIFS('Октябрь 24'!$B$2:B1000, A7, 'Октябрь 24'!$D$2:D1000, 'Служебный лист 2'!$C$3)</f>
        <v>0</v>
      </c>
      <c r="F7" s="129">
        <f>COUNTIFS('Октябрь 24'!$B$2:B1000, A7, 'Октябрь 24'!$D$2:D1000, 'Служебный лист 2'!$C$4)</f>
        <v>0</v>
      </c>
      <c r="H7" s="129" t="s">
        <v>638</v>
      </c>
      <c r="I7" s="129">
        <f>COUNTIF('Октябрь 24'!$C$2:C1000, H7)</f>
        <v>0</v>
      </c>
      <c r="J7" s="129">
        <f>COUNTIFS('Октябрь 24'!$C$2:C1000, H7, 'Октябрь 24'!$D$2:D1000, 'Служебный лист 2'!$C$2)</f>
        <v>0</v>
      </c>
      <c r="K7" s="129">
        <f>COUNTIFS('Октябрь 24'!$C$2:C1000, H7, 'Октябрь 24'!$D$2:D1000, 'Служебный лист 2'!$C$3)</f>
        <v>0</v>
      </c>
      <c r="L7" s="129">
        <f>COUNTIFS('Октябрь 24'!$C$2:C1000, H7, 'Октябрь 24'!$D$2:D1000, 'Служебный лист 2'!$C$4)</f>
        <v>0</v>
      </c>
    </row>
    <row r="8" spans="1:32">
      <c r="A8" s="129" t="s">
        <v>640</v>
      </c>
      <c r="B8" s="129">
        <f>COUNTIF('Октябрь 24'!$B$2:B1000, A8)</f>
        <v>76</v>
      </c>
      <c r="C8" s="129">
        <v>0</v>
      </c>
      <c r="D8" s="129">
        <f>COUNTIFS('Октябрь 24'!$B$2:B1000, A8, 'Октябрь 24'!$D$2:D1000, 'Служебный лист 2'!$C$2)</f>
        <v>5</v>
      </c>
      <c r="E8" s="129">
        <f>COUNTIFS('Октябрь 24'!$B$2:B1000, A8, 'Октябрь 24'!$D$2:D1000, 'Служебный лист 2'!$C$3)</f>
        <v>0</v>
      </c>
      <c r="F8" s="129">
        <f>COUNTIFS('Октябрь 24'!$B$2:B1000, A8, 'Октябрь 24'!$D$2:D1000, 'Служебный лист 2'!$C$4)</f>
        <v>0</v>
      </c>
      <c r="H8" s="129" t="s">
        <v>1112</v>
      </c>
      <c r="I8" s="129">
        <f>COUNTIF('Октябрь 24'!$C$2:C1000, H8)</f>
        <v>0</v>
      </c>
      <c r="J8" s="129">
        <f>COUNTIFS('Октябрь 24'!$C$2:C1000, H8, 'Октябрь 24'!$D$2:D1000, 'Служебный лист 2'!$C$2)</f>
        <v>0</v>
      </c>
      <c r="K8" s="129">
        <f>COUNTIFS('Октябрь 24'!$C$2:C1000, H8, 'Октябрь 24'!$D$2:D1000, 'Служебный лист 2'!$C$3)</f>
        <v>0</v>
      </c>
      <c r="L8" s="129">
        <f>COUNTIFS('Октябрь 24'!$C$2:C1000, H8, 'Октябрь 24'!$D$2:D1000, 'Служебный лист 2'!$C$4)</f>
        <v>0</v>
      </c>
    </row>
    <row r="9" spans="1:32">
      <c r="A9" s="129" t="s">
        <v>1119</v>
      </c>
      <c r="B9" s="129">
        <f>COUNTIF('Октябрь 24'!$B$2:B1000, A9)</f>
        <v>32</v>
      </c>
      <c r="C9" s="129">
        <v>0</v>
      </c>
      <c r="D9" s="129">
        <f>COUNTIFS('Октябрь 24'!$B$2:B1000, A9, 'Октябрь 24'!$D$2:D1000, 'Служебный лист 2'!$C$2)</f>
        <v>3</v>
      </c>
      <c r="E9" s="129">
        <f>COUNTIFS('Октябрь 24'!$B$2:B1000, A9, 'Октябрь 24'!$D$2:D1000, 'Служебный лист 2'!$C$3)</f>
        <v>1</v>
      </c>
      <c r="F9" s="129">
        <f>COUNTIFS('Октябрь 24'!$B$2:B1000, A9, 'Октябрь 24'!$D$2:D1000, 'Служебный лист 2'!$C$4)</f>
        <v>0</v>
      </c>
      <c r="H9" s="129" t="s">
        <v>399</v>
      </c>
      <c r="I9" s="129">
        <f>COUNTIF('Октябрь 24'!$C$2:C1000, H9)</f>
        <v>1</v>
      </c>
      <c r="J9" s="129">
        <f>COUNTIFS('Октябрь 24'!$C$2:C1000, H9, 'Октябрь 24'!$D$2:D1000, 'Служебный лист 2'!$C$2)</f>
        <v>1</v>
      </c>
      <c r="K9" s="129">
        <f>COUNTIFS('Октябрь 24'!$C$2:C1000, H9, 'Октябрь 24'!$D$2:D1000, 'Служебный лист 2'!$C$3)</f>
        <v>0</v>
      </c>
      <c r="L9" s="129">
        <f>COUNTIFS('Октябрь 24'!$C$2:C1000, H9, 'Октябрь 24'!$D$2:D1000, 'Служебный лист 2'!$C$4)</f>
        <v>0</v>
      </c>
    </row>
    <row r="10" spans="1:32">
      <c r="A10" s="131" t="s">
        <v>1113</v>
      </c>
      <c r="B10" s="129">
        <f t="shared" ref="B10:F10" si="1">SUM(B3:B9)</f>
        <v>432</v>
      </c>
      <c r="C10" s="129">
        <f t="shared" si="1"/>
        <v>25</v>
      </c>
      <c r="D10" s="129">
        <f t="shared" si="1"/>
        <v>56</v>
      </c>
      <c r="E10" s="129">
        <f t="shared" si="1"/>
        <v>1</v>
      </c>
      <c r="F10" s="129">
        <f t="shared" si="1"/>
        <v>0</v>
      </c>
      <c r="H10" s="129" t="s">
        <v>41</v>
      </c>
      <c r="I10" s="129">
        <f>COUNTIF('Октябрь 24'!$C$2:C1000, H10)</f>
        <v>29</v>
      </c>
      <c r="J10" s="129">
        <f>COUNTIFS('Октябрь 24'!$C$2:C1000, H10, 'Октябрь 24'!$D$2:D1000, 'Служебный лист 2'!$C$2)</f>
        <v>28</v>
      </c>
      <c r="K10" s="129">
        <f>COUNTIFS('Октябрь 24'!$C$2:C1000, H10, 'Октябрь 24'!$D$2:D1000, 'Служебный лист 2'!$C$3)</f>
        <v>1</v>
      </c>
      <c r="L10" s="129">
        <f>COUNTIFS('Октябрь 24'!$C$2:C1000, H10, 'Октябрь 24'!$D$2:D1000, 'Служебный лист 2'!$C$4)</f>
        <v>0</v>
      </c>
    </row>
    <row r="11" spans="1:32">
      <c r="H11" s="129" t="s">
        <v>355</v>
      </c>
      <c r="I11" s="129">
        <f>COUNTIF('Октябрь 24'!$C$2:C1000, H11)</f>
        <v>0</v>
      </c>
      <c r="J11" s="129">
        <f>COUNTIFS('Октябрь 24'!$C$2:C1000, H11, 'Октябрь 24'!$D$2:D1000, 'Служебный лист 2'!$C$2)</f>
        <v>0</v>
      </c>
      <c r="K11" s="129">
        <f>COUNTIFS('Октябрь 24'!$C$2:C1000, H11, 'Октябрь 24'!$D$2:D1000, 'Служебный лист 2'!$C$3)</f>
        <v>0</v>
      </c>
      <c r="L11" s="129">
        <f>COUNTIFS('Октябрь 24'!$C$2:C1000, H11, 'Октябрь 24'!$D$2:D1000, 'Служебный лист 2'!$C$4)</f>
        <v>0</v>
      </c>
    </row>
    <row r="12" spans="1:32">
      <c r="H12" s="129" t="s">
        <v>154</v>
      </c>
      <c r="I12" s="129">
        <f>COUNTIF('Октябрь 24'!$C$2:C1000, H12)</f>
        <v>2</v>
      </c>
      <c r="J12" s="129">
        <f>COUNTIFS('Октябрь 24'!$C$2:C1000, H12, 'Октябрь 24'!$D$2:D1000, 'Служебный лист 2'!$C$2)</f>
        <v>2</v>
      </c>
      <c r="K12" s="129">
        <f>COUNTIFS('Октябрь 24'!$C$2:C1000, H12, 'Октябрь 24'!$D$2:D1000, 'Служебный лист 2'!$C$3)</f>
        <v>0</v>
      </c>
      <c r="L12" s="129">
        <f>COUNTIFS('Октябрь 24'!$C$2:C1000, H12, 'Октябрь 24'!$D$2:D1000, 'Служебный лист 2'!$C$4)</f>
        <v>0</v>
      </c>
    </row>
    <row r="13" spans="1:32">
      <c r="C13" s="132" t="s">
        <v>1105</v>
      </c>
      <c r="D13" s="129">
        <f>D10</f>
        <v>56</v>
      </c>
      <c r="H13" s="129" t="s">
        <v>1114</v>
      </c>
      <c r="I13" s="129">
        <f>COUNTIF('Октябрь 24'!$C$2:C1000, H13)</f>
        <v>0</v>
      </c>
      <c r="J13" s="129">
        <f>COUNTIFS('Октябрь 24'!$C$2:C1000, H13, 'Октябрь 24'!$D$2:D1000, 'Служебный лист 2'!$C$2)</f>
        <v>0</v>
      </c>
      <c r="K13" s="129">
        <f>COUNTIFS('Октябрь 24'!$C$2:C1000, H13, 'Октябрь 24'!$D$2:D1000, 'Служебный лист 2'!$C$3)</f>
        <v>0</v>
      </c>
      <c r="L13" s="129">
        <f>COUNTIFS('Октябрь 24'!$C$2:C1000, H13, 'Октябрь 24'!$D$2:D1000, 'Служебный лист 2'!$C$4)</f>
        <v>0</v>
      </c>
    </row>
    <row r="14" spans="1:32">
      <c r="C14" s="132" t="s">
        <v>1106</v>
      </c>
      <c r="D14" s="129">
        <f>E10</f>
        <v>1</v>
      </c>
      <c r="H14" s="129" t="s">
        <v>224</v>
      </c>
      <c r="I14" s="129">
        <f>COUNTIF('Октябрь 24'!$C$2:C1000, H14)</f>
        <v>1</v>
      </c>
      <c r="J14" s="129">
        <f>COUNTIFS('Октябрь 24'!$C$2:C1000, H14, 'Октябрь 24'!$D$2:D1000, 'Служебный лист 2'!$C$2)</f>
        <v>1</v>
      </c>
      <c r="K14" s="129">
        <f>COUNTIFS('Октябрь 24'!$C$2:C1000, H14, 'Октябрь 24'!$D$2:D1000, 'Служебный лист 2'!$C$3)</f>
        <v>0</v>
      </c>
      <c r="L14" s="129">
        <f>COUNTIFS('Октябрь 24'!$C$2:C1000, H14, 'Октябрь 24'!$D$2:D1000, 'Служебный лист 2'!$C$4)</f>
        <v>0</v>
      </c>
    </row>
    <row r="15" spans="1:32">
      <c r="A15" s="129">
        <f>'Служебный лист'!A13:A1000</f>
        <v>0</v>
      </c>
      <c r="C15" s="132" t="s">
        <v>1107</v>
      </c>
      <c r="D15" s="129">
        <f>F10</f>
        <v>0</v>
      </c>
      <c r="H15" s="129" t="s">
        <v>1115</v>
      </c>
      <c r="I15" s="129">
        <f>COUNTIF('Октябрь 24'!$C$2:C1000, H15)</f>
        <v>0</v>
      </c>
      <c r="J15" s="129">
        <f>COUNTIFS('Октябрь 24'!$C$2:C1000, H15, 'Октябрь 24'!$D$2:D1000, 'Служебный лист 2'!$C$2)</f>
        <v>0</v>
      </c>
      <c r="K15" s="129">
        <f>COUNTIFS('Октябрь 24'!$C$2:C1000, H15, 'Октябрь 24'!$D$2:D1000, 'Служебный лист 2'!$C$3)</f>
        <v>0</v>
      </c>
      <c r="L15" s="129">
        <f>COUNTIFS('Октябрь 24'!$C$2:C1000, H15, 'Октябрь 24'!$D$2:D1000, 'Служебный лист 2'!$C$4)</f>
        <v>0</v>
      </c>
    </row>
    <row r="16" spans="1:32">
      <c r="A16" s="129">
        <f>'Служебный лист'!A14:A1000</f>
        <v>0</v>
      </c>
      <c r="H16" s="129" t="s">
        <v>1116</v>
      </c>
      <c r="I16" s="129">
        <f>COUNTIF('Октябрь 24'!$C$2:C1000, H16)</f>
        <v>0</v>
      </c>
      <c r="J16" s="129">
        <f>COUNTIFS('Октябрь 24'!$C$2:C1000, H16, 'Октябрь 24'!$D$2:D1000, 'Служебный лист 2'!$C$2)</f>
        <v>0</v>
      </c>
      <c r="K16" s="129">
        <f>COUNTIFS('Октябрь 24'!$C$2:C1000, H16, 'Октябрь 24'!$D$2:D1000, 'Служебный лист 2'!$C$3)</f>
        <v>0</v>
      </c>
      <c r="L16" s="129">
        <f>COUNTIFS('Октябрь 24'!$C$2:C1000, H16, 'Октябрь 24'!$D$2:D1000, 'Служебный лист 2'!$C$4)</f>
        <v>0</v>
      </c>
    </row>
    <row r="17" spans="1:12">
      <c r="H17" s="129" t="s">
        <v>1117</v>
      </c>
      <c r="I17" s="129">
        <f>COUNTIF('Октябрь 24'!$C$2:C1000, H17)</f>
        <v>1</v>
      </c>
      <c r="J17" s="129">
        <f>COUNTIFS('Октябрь 24'!$C$2:C1000, H17, 'Октябрь 24'!$D$2:D1000, 'Служебный лист 2'!$C$2)</f>
        <v>1</v>
      </c>
      <c r="K17" s="129">
        <f>COUNTIFS('Октябрь 24'!$C$2:C1000, H17, 'Октябрь 24'!$D$2:D1000, 'Служебный лист 2'!$C$3)</f>
        <v>0</v>
      </c>
      <c r="L17" s="129">
        <f>COUNTIFS('Октябрь 24'!$C$2:C1000, H17, 'Октябрь 24'!$D$2:D1000, 'Служебный лист 2'!$C$4)</f>
        <v>0</v>
      </c>
    </row>
    <row r="18" spans="1:12">
      <c r="A18" s="129">
        <f>'Служебный лист'!A15:A1000</f>
        <v>0</v>
      </c>
      <c r="H18" s="129" t="s">
        <v>928</v>
      </c>
      <c r="I18" s="129">
        <f>COUNTIF('Октябрь 24'!$C$2:C1000, H18)</f>
        <v>0</v>
      </c>
      <c r="J18" s="129">
        <f>COUNTIFS('Октябрь 24'!$C$2:C1000, H18, 'Октябрь 24'!$D$2:D1000, 'Служебный лист 2'!$C$2)</f>
        <v>0</v>
      </c>
      <c r="K18" s="129">
        <f>COUNTIFS('Октябрь 24'!$C$2:C1000, H18, 'Октябрь 24'!$D$2:D1000, 'Служебный лист 2'!$C$3)</f>
        <v>0</v>
      </c>
      <c r="L18" s="129">
        <f>COUNTIFS('Октябрь 24'!$C$2:C1000, H18, 'Октябрь 24'!$D$2:D1000, 'Служебный лист 2'!$C$4)</f>
        <v>0</v>
      </c>
    </row>
    <row r="19" spans="1:12">
      <c r="H19" s="129" t="s">
        <v>18</v>
      </c>
      <c r="I19" s="129">
        <f>COUNTIF('Октябрь 24'!$C$2:C1000, H19)</f>
        <v>12</v>
      </c>
      <c r="J19" s="129">
        <f>COUNTIFS('Октябрь 24'!$C$2:C1000, H19, 'Октябрь 24'!$D$2:D1000, 'Служебный лист 2'!$C$2)</f>
        <v>12</v>
      </c>
      <c r="K19" s="129">
        <f>COUNTIFS('Октябрь 24'!$C$2:C1000, H19, 'Октябрь 24'!$D$2:D1000, 'Служебный лист 2'!$C$3)</f>
        <v>0</v>
      </c>
      <c r="L19" s="129">
        <f>COUNTIFS('Октябрь 24'!$C$2:C1000, H19, 'Октябрь 24'!$D$2:D1000, 'Служебный лист 2'!$C$4)</f>
        <v>0</v>
      </c>
    </row>
    <row r="20" spans="1:12">
      <c r="H20" s="131" t="s">
        <v>1113</v>
      </c>
      <c r="I20" s="129">
        <f t="shared" ref="I20:K20" si="2">SUM(I3:I18)</f>
        <v>44</v>
      </c>
      <c r="J20" s="129">
        <f t="shared" si="2"/>
        <v>43</v>
      </c>
      <c r="K20" s="129">
        <f t="shared" si="2"/>
        <v>1</v>
      </c>
      <c r="L20" s="129">
        <f>SUM(L2:L18)</f>
        <v>0</v>
      </c>
    </row>
    <row r="21" spans="1:12">
      <c r="H21" s="129">
        <f>'Служебный лист'!B19:B1000</f>
        <v>0</v>
      </c>
    </row>
    <row r="22" spans="1:12">
      <c r="H22" s="129">
        <f>'Служебный лист'!B20:B1000</f>
        <v>0</v>
      </c>
    </row>
    <row r="23" spans="1:12">
      <c r="H23" s="129">
        <f>'Служебный лист'!B21:B1000</f>
        <v>0</v>
      </c>
    </row>
    <row r="24" spans="1:12">
      <c r="H24" s="129">
        <f>'Служебный лист'!B22:B1000</f>
        <v>0</v>
      </c>
    </row>
    <row r="25" spans="1:12">
      <c r="H25" s="129">
        <f>'Служебный лист'!B23:B1000</f>
        <v>0</v>
      </c>
    </row>
    <row r="26" spans="1:12">
      <c r="H26" s="129">
        <f>'Служебный лист'!B24:B1000</f>
        <v>0</v>
      </c>
    </row>
    <row r="27" spans="1:12">
      <c r="H27" s="129">
        <f>'Служебный лист'!B25:B1000</f>
        <v>0</v>
      </c>
    </row>
    <row r="28" spans="1:12">
      <c r="H28" s="129">
        <f>'Служебный лист'!B26:B1000</f>
        <v>0</v>
      </c>
    </row>
    <row r="29" spans="1:12">
      <c r="H29" s="129">
        <f>'Служебный лист'!B27:B1000</f>
        <v>0</v>
      </c>
    </row>
    <row r="30" spans="1:12">
      <c r="H30" s="129">
        <f>'Служебный лист'!B28:B1000</f>
        <v>0</v>
      </c>
    </row>
    <row r="31" spans="1:12">
      <c r="H31" s="129">
        <f>'Служебный лист'!B29:B1000</f>
        <v>0</v>
      </c>
    </row>
    <row r="40" spans="1:32">
      <c r="A40" s="279" t="s">
        <v>1118</v>
      </c>
      <c r="B40" s="278"/>
    </row>
    <row r="42" spans="1:32">
      <c r="A42" s="185" t="s">
        <v>1102</v>
      </c>
      <c r="B42" s="186">
        <v>45566</v>
      </c>
      <c r="C42" s="186">
        <v>45567</v>
      </c>
      <c r="D42" s="186">
        <v>45568</v>
      </c>
      <c r="E42" s="186">
        <v>45569</v>
      </c>
      <c r="F42" s="186">
        <v>45570</v>
      </c>
      <c r="G42" s="186">
        <v>45571</v>
      </c>
      <c r="H42" s="186">
        <v>45572</v>
      </c>
      <c r="I42" s="186">
        <v>45573</v>
      </c>
      <c r="J42" s="186">
        <v>45574</v>
      </c>
      <c r="K42" s="186">
        <v>45575</v>
      </c>
      <c r="L42" s="186">
        <v>45576</v>
      </c>
      <c r="M42" s="186">
        <v>45577</v>
      </c>
      <c r="N42" s="186">
        <v>45578</v>
      </c>
      <c r="O42" s="186">
        <v>45579</v>
      </c>
      <c r="P42" s="186">
        <v>45580</v>
      </c>
      <c r="Q42" s="186">
        <v>45581</v>
      </c>
      <c r="R42" s="186">
        <v>45582</v>
      </c>
      <c r="S42" s="186">
        <v>45583</v>
      </c>
      <c r="T42" s="186">
        <v>45584</v>
      </c>
      <c r="U42" s="186">
        <v>45585</v>
      </c>
      <c r="V42" s="186">
        <v>45586</v>
      </c>
      <c r="W42" s="186">
        <v>45587</v>
      </c>
      <c r="X42" s="186">
        <v>45588</v>
      </c>
      <c r="Y42" s="186">
        <v>45589</v>
      </c>
      <c r="Z42" s="186">
        <v>45590</v>
      </c>
      <c r="AA42" s="186">
        <v>45591</v>
      </c>
      <c r="AB42" s="186">
        <v>45592</v>
      </c>
      <c r="AC42" s="186">
        <v>45593</v>
      </c>
      <c r="AD42" s="186">
        <v>45594</v>
      </c>
      <c r="AE42" s="186">
        <v>45595</v>
      </c>
      <c r="AF42" s="186">
        <v>45596</v>
      </c>
    </row>
    <row r="43" spans="1:32">
      <c r="A43" s="129" t="s">
        <v>2020</v>
      </c>
    </row>
    <row r="44" spans="1:32">
      <c r="A44" s="129" t="s">
        <v>2021</v>
      </c>
      <c r="E44" s="135"/>
      <c r="I44" s="135"/>
      <c r="L44" s="135"/>
      <c r="M44" s="135"/>
      <c r="O44" s="135"/>
      <c r="U44" s="135"/>
      <c r="V44" s="135"/>
    </row>
    <row r="45" spans="1:32">
      <c r="A45" s="129" t="s">
        <v>1271</v>
      </c>
    </row>
    <row r="46" spans="1:32">
      <c r="A46" s="129" t="s">
        <v>2022</v>
      </c>
      <c r="S46" s="136"/>
      <c r="T46" s="136"/>
      <c r="U46" s="136"/>
    </row>
    <row r="47" spans="1:32">
      <c r="A47" s="129" t="s">
        <v>2310</v>
      </c>
    </row>
    <row r="48" spans="1:32">
      <c r="A48" s="129" t="s">
        <v>1774</v>
      </c>
      <c r="C48" s="129">
        <v>2</v>
      </c>
      <c r="F48" s="129">
        <v>4</v>
      </c>
      <c r="I48" s="129">
        <v>2</v>
      </c>
      <c r="J48" s="129">
        <v>1</v>
      </c>
      <c r="K48" s="129">
        <v>1</v>
      </c>
      <c r="N48" s="129">
        <v>4</v>
      </c>
      <c r="O48" s="129">
        <v>1</v>
      </c>
      <c r="P48" s="129">
        <v>1</v>
      </c>
      <c r="Q48" s="129">
        <v>1</v>
      </c>
      <c r="R48" s="129">
        <v>1</v>
      </c>
      <c r="T48" s="129">
        <v>4</v>
      </c>
      <c r="AD48" s="129">
        <v>3</v>
      </c>
    </row>
  </sheetData>
  <mergeCells count="3">
    <mergeCell ref="A1:F1"/>
    <mergeCell ref="H1:L1"/>
    <mergeCell ref="A40:B40"/>
  </mergeCells>
  <conditionalFormatting sqref="L3:L20">
    <cfRule type="cellIs" dxfId="13" priority="1" operator="greaterThanOrEqual">
      <formula>1</formula>
    </cfRule>
  </conditionalFormatting>
  <conditionalFormatting sqref="F3:F14">
    <cfRule type="cellIs" dxfId="12" priority="2" operator="greaterThanOrEqual">
      <formula>1</formula>
    </cfRule>
  </conditionalFormatting>
  <pageMargins left="0.7" right="0.7" top="0.75" bottom="0.75" header="0.3" footer="0.3"/>
  <drawing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AF49"/>
  <sheetViews>
    <sheetView workbookViewId="0"/>
  </sheetViews>
  <sheetFormatPr defaultColWidth="12.7109375" defaultRowHeight="15.75" customHeight="1"/>
  <cols>
    <col min="1" max="1" width="19.4257812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2020</v>
      </c>
      <c r="B3" s="129">
        <f>COUNTIF('Сентябрь 24'!$B$2:B1001, A3)</f>
        <v>0</v>
      </c>
      <c r="C3" s="129">
        <f t="shared" ref="C3:C6" si="0">SUM(B43:AE43)</f>
        <v>0</v>
      </c>
      <c r="D3" s="129">
        <f>COUNTIFS('Сентябрь 24'!$B$2:B1001, A3, 'Сентябрь 24'!$D$2:D1001, 'Служебный лист 2'!$C$2)</f>
        <v>0</v>
      </c>
      <c r="E3" s="129">
        <f>COUNTIFS('Сентябрь 24'!$B$2:B1001, A3, 'Сентябрь 24'!$D$2:D1001, 'Служебный лист 2'!$C$3)</f>
        <v>0</v>
      </c>
      <c r="F3" s="129">
        <f>COUNTIFS('Сентябрь 24'!$B$2:B1001, A3, 'Сентябрь 24'!$D$2:D1001, 'Служебный лист 2'!$C$4)</f>
        <v>0</v>
      </c>
      <c r="H3" s="129" t="s">
        <v>75</v>
      </c>
      <c r="I3" s="129">
        <f>COUNTIF('Сентябрь 24'!$C$2:C1001, H3)</f>
        <v>3</v>
      </c>
      <c r="J3" s="129">
        <f>COUNTIFS('Сентябрь 24'!$C$2:C1001, H3, 'Сентябрь 24'!$D$2:D1001, 'Служебный лист 2'!$C$2)</f>
        <v>3</v>
      </c>
      <c r="K3" s="129">
        <f>COUNTIFS('Сентябрь 24'!$C$2:C1001, H3, 'Сентябрь 24'!$D$2:D1001, 'Служебный лист 2'!$C$3)</f>
        <v>0</v>
      </c>
      <c r="L3" s="129">
        <f>COUNTIFS('Сентябрь 24'!$C$2:C1001, H3, 'Сентябрь 24'!$D$2:D1001, 'Служебный лист 2'!$C$4)</f>
        <v>0</v>
      </c>
    </row>
    <row r="4" spans="1:32">
      <c r="A4" s="129" t="s">
        <v>2021</v>
      </c>
      <c r="B4" s="129">
        <f>COUNTIF('Сентябрь 24'!$B$2:B1001, A4)</f>
        <v>0</v>
      </c>
      <c r="C4" s="129">
        <f t="shared" si="0"/>
        <v>0</v>
      </c>
      <c r="D4" s="129">
        <f>COUNTIFS('Сентябрь 24'!$B$2:B1001, A4, 'Сентябрь 24'!$D$2:D1001, 'Служебный лист 2'!$C$2)</f>
        <v>0</v>
      </c>
      <c r="E4" s="129">
        <f>COUNTIFS('Сентябрь 24'!$B$2:B1001, A4, 'Сентябрь 24'!$D$2:D1001, 'Служебный лист 2'!$C$3)</f>
        <v>0</v>
      </c>
      <c r="F4" s="129">
        <f>COUNTIFS('Сентябрь 24'!$B$2:B1001, A4, 'Сентябрь 24'!$D$2:D1001, 'Служебный лист 2'!$C$4)</f>
        <v>0</v>
      </c>
      <c r="H4" s="129" t="s">
        <v>44</v>
      </c>
      <c r="I4" s="129">
        <f>COUNTIF('Сентябрь 24'!$C$2:C1001, H4)</f>
        <v>3</v>
      </c>
      <c r="J4" s="129">
        <f>COUNTIFS('Сентябрь 24'!$C$2:C1001, H4, 'Сентябрь 24'!$D$2:D1001, 'Служебный лист'!$C$2)</f>
        <v>3</v>
      </c>
      <c r="K4" s="129">
        <f>COUNTIFS('Сентябрь 24'!$C$2:C1001, H4, 'Сентябрь 24'!$D$2:D1001, 'Служебный лист 2'!$C$3)</f>
        <v>0</v>
      </c>
      <c r="L4" s="129">
        <f>COUNTIFS('Сентябрь 24'!$C$2:C1001, H4, 'Сентябрь 24'!$D$2:D1001, 'Служебный лист 2'!$C$4)</f>
        <v>0</v>
      </c>
    </row>
    <row r="5" spans="1:32">
      <c r="A5" s="129" t="s">
        <v>1271</v>
      </c>
      <c r="B5" s="129">
        <f>COUNTIF('Сентябрь 24'!$B$2:B1001, A5)</f>
        <v>5</v>
      </c>
      <c r="C5" s="129">
        <f t="shared" si="0"/>
        <v>5</v>
      </c>
      <c r="D5" s="129">
        <f>COUNTIFS('Сентябрь 24'!$B$2:B1001, A5, 'Сентябрь 24'!$D$2:D1001, 'Служебный лист 2'!$C$2)</f>
        <v>0</v>
      </c>
      <c r="E5" s="129">
        <f>COUNTIFS('Сентябрь 24'!$B$2:B1001, A5, 'Сентябрь 24'!$D$2:D1001, 'Служебный лист 2'!$C$3)</f>
        <v>0</v>
      </c>
      <c r="F5" s="129">
        <f>COUNTIFS('Сентябрь 24'!$B$2:B1001, A5, 'Сентябрь 24'!$D$2:D1001, 'Служебный лист 2'!$C$4)</f>
        <v>0</v>
      </c>
      <c r="H5" s="129" t="s">
        <v>541</v>
      </c>
      <c r="I5" s="129">
        <f>COUNTIF('Сентябрь 24'!$C$2:C1001, H5)</f>
        <v>0</v>
      </c>
      <c r="J5" s="129">
        <f>COUNTIFS('Сентябрь 24'!$C$2:C1001, H5, 'Сентябрь 24'!$D$2:D1001, 'Служебный лист'!$C$2)</f>
        <v>0</v>
      </c>
      <c r="K5" s="129">
        <f>COUNTIFS('Сентябрь 24'!$C$2:C1001, H5, 'Сентябрь 24'!$D$2:D1001, 'Служебный лист 2'!$C$3)</f>
        <v>0</v>
      </c>
      <c r="L5" s="129">
        <f>COUNTIFS('Сентябрь 24'!$C$2:C1001, H5, 'Сентябрь 24'!$D$2:D1001, 'Служебный лист 2'!$C$4)</f>
        <v>0</v>
      </c>
    </row>
    <row r="6" spans="1:32">
      <c r="A6" s="129" t="s">
        <v>2022</v>
      </c>
      <c r="B6" s="129">
        <f>COUNTIF('Сентябрь 24'!$B$2:B1001, A6)</f>
        <v>0</v>
      </c>
      <c r="C6" s="129">
        <f t="shared" si="0"/>
        <v>0</v>
      </c>
      <c r="D6" s="129">
        <f>COUNTIFS('Сентябрь 24'!$B$2:B1001, A6, 'Сентябрь 24'!$D$2:D1001, 'Служебный лист 2'!$C$2)</f>
        <v>0</v>
      </c>
      <c r="E6" s="129">
        <f>COUNTIFS('Сентябрь 24'!$B$2:B1001, A6, 'Сентябрь 24'!$D$2:D1001, 'Служебный лист 2'!$C$3)</f>
        <v>0</v>
      </c>
      <c r="F6" s="129">
        <f>COUNTIFS('Сентябрь 24'!$B$2:B1001, A6, 'Сентябрь 24'!$D$2:D1001, 'Служебный лист 2'!$C$4)</f>
        <v>0</v>
      </c>
      <c r="H6" s="129" t="s">
        <v>102</v>
      </c>
      <c r="I6" s="129">
        <f>COUNTIF('Сентябрь 24'!$C$2:C1001, H6)</f>
        <v>18</v>
      </c>
      <c r="J6" s="129">
        <f>COUNTIFS('Сентябрь 24'!$C$2:C1001, H6, 'Сентябрь 24'!$D$2:D1001, 'Служебный лист'!$C$2)</f>
        <v>18</v>
      </c>
      <c r="K6" s="129">
        <f>COUNTIFS('Сентябрь 24'!$C$2:C1001, H6, 'Сентябрь 24'!$D$2:D1001, 'Служебный лист 2'!$C$3)</f>
        <v>0</v>
      </c>
      <c r="L6" s="129">
        <f>COUNTIFS('Сентябрь 24'!$C$2:C1001, H6, 'Сентябрь 24'!$D$2:D1001, 'Служебный лист 2'!$C$4)</f>
        <v>0</v>
      </c>
    </row>
    <row r="7" spans="1:32">
      <c r="A7" s="129" t="s">
        <v>1774</v>
      </c>
      <c r="B7" s="129">
        <f>COUNTIF('Сентябрь 24'!$B$2:B1001, A7)</f>
        <v>100</v>
      </c>
      <c r="C7" s="129">
        <f>SUM(B49:AE49)</f>
        <v>25</v>
      </c>
      <c r="D7" s="129">
        <f>COUNTIFS('Сентябрь 24'!$B$2:B1001, A7, 'Сентябрь 24'!$D$2:D1001, 'Служебный лист 2'!$C$2)</f>
        <v>4</v>
      </c>
      <c r="E7" s="129">
        <f>COUNTIFS('Сентябрь 24'!$B$2:B1001, A7, 'Сентябрь 24'!$D$2:D1001, 'Служебный лист 2'!$C$3)</f>
        <v>0</v>
      </c>
      <c r="F7" s="129">
        <f>COUNTIFS('Сентябрь 24'!$B$2:B1001, A7, 'Сентябрь 24'!$D$2:D1001, 'Служебный лист 2'!$C$4)</f>
        <v>0</v>
      </c>
      <c r="H7" s="129" t="s">
        <v>638</v>
      </c>
      <c r="I7" s="129">
        <f>COUNTIF('Сентябрь 24'!$C$2:C1001, H7)</f>
        <v>0</v>
      </c>
      <c r="J7" s="129">
        <f>COUNTIFS('Сентябрь 24'!$C$2:C1001, H7, 'Сентябрь 24'!$D$2:D1001, 'Служебный лист'!$C$2)</f>
        <v>0</v>
      </c>
      <c r="K7" s="129">
        <f>COUNTIFS('Сентябрь 24'!$C$2:C1001, H7, 'Сентябрь 24'!$D$2:D1001, 'Служебный лист 2'!$C$3)</f>
        <v>0</v>
      </c>
      <c r="L7" s="129">
        <f>COUNTIFS('Сентябрь 24'!$C$2:C1001, H7, 'Сентябрь 24'!$D$2:D1001, 'Служебный лист 2'!$C$4)</f>
        <v>0</v>
      </c>
    </row>
    <row r="8" spans="1:32">
      <c r="A8" s="129" t="s">
        <v>2310</v>
      </c>
      <c r="B8" s="129">
        <f>COUNTIF('Сентябрь 24'!$B$2:B1001, A8)</f>
        <v>0</v>
      </c>
      <c r="C8" s="129">
        <f t="shared" ref="C8:C13" si="1">SUM(B48:AE48)</f>
        <v>0</v>
      </c>
      <c r="D8" s="129">
        <f>COUNTIFS('Сентябрь 24'!$B$2:B1001, A8, 'Сентябрь 24'!$D$2:D1001, 'Служебный лист 2'!$C$2)</f>
        <v>0</v>
      </c>
      <c r="E8" s="129">
        <f>COUNTIFS('Сентябрь 24'!$B$2:B1001, A8, 'Сентябрь 24'!$D$2:D1001, 'Служебный лист 2'!$C$3)</f>
        <v>0</v>
      </c>
      <c r="F8" s="129">
        <f>COUNTIFS('Сентябрь 24'!$B$2:B1001, A8, 'Сентябрь 24'!$D$2:D1001, 'Служебный лист 2'!$C$4)</f>
        <v>0</v>
      </c>
      <c r="H8" s="129" t="s">
        <v>1112</v>
      </c>
      <c r="I8" s="129">
        <f>COUNTIF('Сентябрь 24'!$C$2:C1001, H8)</f>
        <v>0</v>
      </c>
      <c r="J8" s="129">
        <f>COUNTIFS('Сентябрь 24'!$C$2:C1001, H8, 'Сентябрь 24'!$D$2:D1001, 'Служебный лист'!$C$2)</f>
        <v>0</v>
      </c>
      <c r="K8" s="129">
        <f>COUNTIFS('Сентябрь 24'!$C$2:C1001, H8, 'Сентябрь 24'!$D$2:D1001, 'Служебный лист 2'!$C$3)</f>
        <v>0</v>
      </c>
      <c r="L8" s="129">
        <f>COUNTIFS('Сентябрь 24'!$C$2:C1001, H8, 'Сентябрь 24'!$D$2:D1001, 'Служебный лист 2'!$C$4)</f>
        <v>0</v>
      </c>
    </row>
    <row r="9" spans="1:32">
      <c r="A9" s="129" t="s">
        <v>78</v>
      </c>
      <c r="B9" s="129">
        <f>COUNTIF('Сентябрь 24'!$B$2:B1001, A9)</f>
        <v>200</v>
      </c>
      <c r="C9" s="129">
        <f t="shared" si="1"/>
        <v>25</v>
      </c>
      <c r="D9" s="129">
        <f>COUNTIFS('Сентябрь 24'!$B$2:B1001, A9, 'Сентябрь 24'!$D$2:D1001, 'Служебный лист 2'!$C$2)</f>
        <v>42</v>
      </c>
      <c r="E9" s="129">
        <f>COUNTIFS('Сентябрь 24'!$B$2:B1001, A9, 'Сентябрь 24'!$D$2:D1001, 'Служебный лист 2'!$C$3)</f>
        <v>0</v>
      </c>
      <c r="F9" s="129">
        <f>COUNTIFS('Сентябрь 24'!$B$2:B1001, A9, 'Сентябрь 24'!$D$2:D1001, 'Служебный лист 2'!$C$4)</f>
        <v>0</v>
      </c>
      <c r="H9" s="129" t="s">
        <v>399</v>
      </c>
      <c r="I9" s="129">
        <f>COUNTIF('Сентябрь 24'!$C$2:C1001, H9)</f>
        <v>1</v>
      </c>
      <c r="J9" s="129">
        <f>COUNTIFS('Сентябрь 24'!$C$2:C1001, H9, 'Сентябрь 24'!$D$2:D1001, 'Служебный лист'!$C$2)</f>
        <v>1</v>
      </c>
      <c r="K9" s="129">
        <f>COUNTIFS('Сентябрь 24'!$C$2:C1001, H9, 'Сентябрь 24'!$D$2:D1001, 'Служебный лист 2'!$C$3)</f>
        <v>0</v>
      </c>
      <c r="L9" s="129">
        <f>COUNTIFS('Сентябрь 24'!$C$2:C1001, H9, 'Сентябрь 24'!$D$2:D1001, 'Служебный лист 2'!$C$4)</f>
        <v>0</v>
      </c>
    </row>
    <row r="10" spans="1:32">
      <c r="A10" s="129" t="s">
        <v>522</v>
      </c>
      <c r="B10" s="129">
        <f>COUNTIF('Сентябрь 24'!$B$2:B1001, A10)</f>
        <v>86</v>
      </c>
      <c r="C10" s="129">
        <f t="shared" si="1"/>
        <v>0</v>
      </c>
      <c r="D10" s="129">
        <f>COUNTIFS('Сентябрь 24'!$B$2:B1001, A10, 'Сентябрь 24'!$D$2:D1001, 'Служебный лист 2'!$C$2)</f>
        <v>10</v>
      </c>
      <c r="E10" s="129">
        <f>COUNTIFS('Сентябрь 24'!$B$2:B1001, A10, 'Сентябрь 24'!$D$2:D1001, 'Служебный лист 2'!$C$3)</f>
        <v>0</v>
      </c>
      <c r="F10" s="129">
        <f>COUNTIFS('Сентябрь 24'!$B$2:B1001, A10, 'Сентябрь 24'!$D$2:D1001, 'Служебный лист 2'!$C$4)</f>
        <v>0</v>
      </c>
      <c r="H10" s="129" t="s">
        <v>41</v>
      </c>
      <c r="I10" s="129">
        <f>COUNTIF('Сентябрь 24'!$C$2:C1001, H10)</f>
        <v>28</v>
      </c>
      <c r="J10" s="129">
        <f>COUNTIFS('Сентябрь 24'!$C$2:C1001, H10, 'Сентябрь 24'!$D$2:D1001, 'Служебный лист'!$C$2)</f>
        <v>28</v>
      </c>
      <c r="K10" s="129">
        <f>COUNTIFS('Сентябрь 24'!$C$2:C1001, H10, 'Сентябрь 24'!$D$2:D1001, 'Служебный лист 2'!$C$3)</f>
        <v>0</v>
      </c>
      <c r="L10" s="129">
        <f>COUNTIFS('Сентябрь 24'!$C$2:C1001, H10, 'Сентябрь 24'!$D$2:D1001, 'Служебный лист 2'!$C$4)</f>
        <v>0</v>
      </c>
    </row>
    <row r="11" spans="1:32">
      <c r="A11" s="129" t="s">
        <v>2070</v>
      </c>
      <c r="B11" s="129">
        <f>COUNTIF('Сентябрь 24'!$B$2:B1001, A11)</f>
        <v>2</v>
      </c>
      <c r="C11" s="129">
        <f t="shared" si="1"/>
        <v>0</v>
      </c>
      <c r="D11" s="129">
        <f>COUNTIFS('Сентябрь 24'!$B$2:B1001, A11, 'Сентябрь 24'!$D$2:D1001, 'Служебный лист 2'!$C$2)</f>
        <v>0</v>
      </c>
      <c r="E11" s="129">
        <f>COUNTIFS('Сентябрь 24'!$B$2:B1001, A11, 'Сентябрь 24'!$D$2:D1001, 'Служебный лист 2'!$C$3)</f>
        <v>0</v>
      </c>
      <c r="F11" s="129">
        <f>COUNTIFS('Сентябрь 24'!$B$2:B1001, A11, 'Сентябрь 24'!$D$2:D1001, 'Служебный лист 2'!$C$4)</f>
        <v>0</v>
      </c>
      <c r="H11" s="129" t="s">
        <v>355</v>
      </c>
      <c r="I11" s="129">
        <f>COUNTIF('Сентябрь 24'!$C$2:C1001, H11)</f>
        <v>1</v>
      </c>
      <c r="J11" s="129">
        <f>COUNTIFS('Сентябрь 24'!$C$2:C1001, H11, 'Сентябрь 24'!$D$2:D1001, 'Служебный лист'!$C$2)</f>
        <v>1</v>
      </c>
      <c r="K11" s="129">
        <f>COUNTIFS('Сентябрь 24'!$C$2:C1001, H11, 'Сентябрь 24'!$D$2:D1001, 'Служебный лист 2'!$C$3)</f>
        <v>0</v>
      </c>
      <c r="L11" s="129">
        <f>COUNTIFS('Сентябрь 24'!$C$2:C1001, H11, 'Сентябрь 24'!$D$2:D1001, 'Служебный лист 2'!$C$4)</f>
        <v>0</v>
      </c>
    </row>
    <row r="12" spans="1:32">
      <c r="A12" s="129" t="s">
        <v>640</v>
      </c>
      <c r="B12" s="129">
        <f>COUNTIF('Сентябрь 24'!$B$2:B1001, A12)</f>
        <v>5</v>
      </c>
      <c r="C12" s="129">
        <f t="shared" si="1"/>
        <v>0</v>
      </c>
      <c r="D12" s="129">
        <f>COUNTIFS('Сентябрь 24'!$B$2:B1001, A12, 'Сентябрь 24'!$D$2:D1001, 'Служебный лист 2'!$C$2)</f>
        <v>0</v>
      </c>
      <c r="E12" s="129">
        <f>COUNTIFS('Сентябрь 24'!$B$2:B1001, A12, 'Сентябрь 24'!$D$2:D1001, 'Служебный лист 2'!$C$3)</f>
        <v>0</v>
      </c>
      <c r="F12" s="129">
        <f>COUNTIFS('Сентябрь 24'!$B$2:B1001, A12, 'Сентябрь 24'!$D$2:D1001, 'Служебный лист 2'!$C$4)</f>
        <v>0</v>
      </c>
      <c r="H12" s="129" t="s">
        <v>154</v>
      </c>
      <c r="I12" s="129">
        <f>COUNTIF('Сентябрь 24'!$C$2:C1001, H12)</f>
        <v>0</v>
      </c>
      <c r="J12" s="129">
        <f>COUNTIFS('Сентябрь 24'!$C$2:C1001, H12, 'Сентябрь 24'!$D$2:D1001, 'Служебный лист'!$C$2)</f>
        <v>0</v>
      </c>
      <c r="K12" s="129">
        <f>COUNTIFS('Сентябрь 24'!$C$2:C1001, H12, 'Сентябрь 24'!$D$2:D1001, 'Служебный лист 2'!$C$3)</f>
        <v>0</v>
      </c>
      <c r="L12" s="129">
        <f>COUNTIFS('Сентябрь 24'!$C$2:C1001, H12, 'Сентябрь 24'!$D$2:D1001, 'Служебный лист 2'!$C$4)</f>
        <v>0</v>
      </c>
    </row>
    <row r="13" spans="1:32">
      <c r="A13" s="129" t="s">
        <v>2454</v>
      </c>
      <c r="B13" s="129">
        <f>COUNTIF('Сентябрь 24'!$B$2:B1001, A13)</f>
        <v>0</v>
      </c>
      <c r="C13" s="129">
        <f t="shared" si="1"/>
        <v>0</v>
      </c>
      <c r="D13" s="129">
        <f>COUNTIFS('Сентябрь 24'!$B$2:B1001, A13, 'Сентябрь 24'!$D$2:D1001, 'Служебный лист 2'!$C$2)</f>
        <v>0</v>
      </c>
      <c r="E13" s="129">
        <f>COUNTIFS('Сентябрь 24'!$B$2:B1001, A13, 'Сентябрь 24'!$D$2:D1001, 'Служебный лист 2'!$C$3)</f>
        <v>0</v>
      </c>
      <c r="F13" s="129">
        <f>COUNTIFS('Сентябрь 24'!$B$2:B1001, A13, 'Сентябрь 24'!$D$2:D1001, 'Служебный лист 2'!$C$4)</f>
        <v>0</v>
      </c>
      <c r="H13" s="129" t="s">
        <v>1114</v>
      </c>
      <c r="I13" s="129">
        <f>COUNTIF('Сентябрь 24'!$C$2:C1001, H13)</f>
        <v>0</v>
      </c>
      <c r="J13" s="129">
        <f>COUNTIFS('Сентябрь 24'!$C$2:C1001, H13, 'Сентябрь 24'!$D$2:D1001, 'Служебный лист'!$C$2)</f>
        <v>0</v>
      </c>
      <c r="K13" s="129">
        <f>COUNTIFS('Сентябрь 24'!$C$2:C1001, H13, 'Сентябрь 24'!$D$2:D1001, 'Служебный лист 2'!$C$3)</f>
        <v>0</v>
      </c>
      <c r="L13" s="129">
        <f>COUNTIFS('Сентябрь 24'!$C$2:C1001, H13, 'Сентябрь 24'!$D$2:D1001, 'Служебный лист 2'!$C$4)</f>
        <v>0</v>
      </c>
    </row>
    <row r="14" spans="1:32">
      <c r="A14" s="131" t="s">
        <v>1113</v>
      </c>
      <c r="D14" s="129">
        <f t="shared" ref="D14:F14" si="2">SUM(D3:D13)</f>
        <v>56</v>
      </c>
      <c r="E14" s="129">
        <f t="shared" si="2"/>
        <v>0</v>
      </c>
      <c r="F14" s="129">
        <f t="shared" si="2"/>
        <v>0</v>
      </c>
      <c r="H14" s="129" t="s">
        <v>224</v>
      </c>
      <c r="I14" s="129">
        <f>COUNTIF('Сентябрь 24'!$C$2:C1001, H14)</f>
        <v>2</v>
      </c>
      <c r="J14" s="129">
        <f>COUNTIFS('Сентябрь 24'!$C$2:C1001, H14, 'Сентябрь 24'!$D$2:D1001, 'Служебный лист'!$C$2)</f>
        <v>2</v>
      </c>
      <c r="K14" s="129">
        <f>COUNTIFS('Сентябрь 24'!$C$2:C1001, H14, 'Сентябрь 24'!$D$2:D1001, 'Служебный лист 2'!$C$3)</f>
        <v>0</v>
      </c>
      <c r="L14" s="129">
        <f>COUNTIFS('Сентябрь 24'!$C$2:C1001, H14, 'Сентябрь 24'!$D$2:D1001, 'Служебный лист 2'!$C$4)</f>
        <v>0</v>
      </c>
    </row>
    <row r="15" spans="1:32">
      <c r="A15" s="129">
        <f>'Служебный лист'!A13:A1001</f>
        <v>0</v>
      </c>
      <c r="H15" s="129" t="s">
        <v>1115</v>
      </c>
      <c r="I15" s="129">
        <f>COUNTIF('Сентябрь 24'!$C$2:C1001, H15)</f>
        <v>0</v>
      </c>
      <c r="J15" s="129">
        <f>COUNTIFS('Сентябрь 24'!$C$2:C1001, H15, 'Сентябрь 24'!$D$2:D1001, 'Служебный лист'!$C$2)</f>
        <v>0</v>
      </c>
      <c r="K15" s="129">
        <f>COUNTIFS('Сентябрь 24'!$C$2:C1001, H15, 'Сентябрь 24'!$D$2:D1001, 'Служебный лист 2'!$C$3)</f>
        <v>0</v>
      </c>
      <c r="L15" s="129">
        <f>COUNTIFS('Сентябрь 24'!$C$2:C1001, H15, 'Сентябрь 24'!$D$2:D1001, 'Служебный лист 2'!$C$4)</f>
        <v>0</v>
      </c>
    </row>
    <row r="16" spans="1:32">
      <c r="A16" s="129">
        <f>'Служебный лист'!A14:A1001</f>
        <v>0</v>
      </c>
      <c r="H16" s="129" t="s">
        <v>1116</v>
      </c>
      <c r="I16" s="129">
        <f>COUNTIF('Сентябрь 24'!$C$2:C1001, H16)</f>
        <v>0</v>
      </c>
      <c r="J16" s="129">
        <f>COUNTIFS('Сентябрь 24'!$C$2:C1001, H16, 'Сентябрь 24'!$D$2:D1001, 'Служебный лист'!$C$2)</f>
        <v>0</v>
      </c>
      <c r="K16" s="129">
        <f>COUNTIFS('Сентябрь 24'!$C$2:C1001, H16, 'Сентябрь 24'!$D$2:D1001, 'Служебный лист 2'!$C$3)</f>
        <v>0</v>
      </c>
      <c r="L16" s="129">
        <f>COUNTIFS('Сентябрь 24'!$C$2:C1001, H16, 'Сентябрь 24'!$D$2:D1001, 'Служебный лист 2'!$C$4)</f>
        <v>0</v>
      </c>
    </row>
    <row r="17" spans="1:12">
      <c r="C17" s="132" t="s">
        <v>1105</v>
      </c>
      <c r="D17" s="129">
        <f>D14</f>
        <v>56</v>
      </c>
      <c r="H17" s="129" t="s">
        <v>1117</v>
      </c>
      <c r="I17" s="129">
        <f>COUNTIF('Сентябрь 24'!$C$2:C1001, H17)</f>
        <v>0</v>
      </c>
      <c r="J17" s="129">
        <f>COUNTIFS('Сентябрь 24'!$C$2:C1001, H17, 'Сентябрь 24'!$D$2:D1001, 'Служебный лист'!$C$2)</f>
        <v>0</v>
      </c>
      <c r="K17" s="129">
        <f>COUNTIFS('Сентябрь 24'!$C$2:C1001, H17, 'Сентябрь 24'!$D$2:D1001, 'Служебный лист 2'!$C$3)</f>
        <v>0</v>
      </c>
      <c r="L17" s="129">
        <f>COUNTIFS('Сентябрь 24'!$C$2:C1001, H17, 'Сентябрь 24'!$D$2:D1001, 'Служебный лист 2'!$C$4)</f>
        <v>0</v>
      </c>
    </row>
    <row r="18" spans="1:12">
      <c r="A18" s="129">
        <f>'Служебный лист'!A15:A1001</f>
        <v>0</v>
      </c>
      <c r="C18" s="132" t="s">
        <v>1106</v>
      </c>
      <c r="D18" s="129">
        <f>E14</f>
        <v>0</v>
      </c>
      <c r="H18" s="129" t="s">
        <v>928</v>
      </c>
      <c r="I18" s="129">
        <f>COUNTIF('Сентябрь 24'!$C$2:C1001, H18)</f>
        <v>0</v>
      </c>
      <c r="J18" s="129">
        <f>COUNTIFS('Сентябрь 24'!$C$2:C1001, H18, 'Сентябрь 24'!$D$2:D1001, 'Служебный лист'!$C$2)</f>
        <v>0</v>
      </c>
      <c r="K18" s="129">
        <f>COUNTIFS('Сентябрь 24'!$C$2:C1001, H18, 'Сентябрь 24'!$D$2:D1001, 'Служебный лист 2'!$C$3)</f>
        <v>0</v>
      </c>
      <c r="L18" s="129">
        <f>COUNTIFS('Сентябрь 24'!$C$2:C1001, H18, 'Сентябрь 24'!$D$2:D1001, 'Служебный лист 2'!$C$4)</f>
        <v>0</v>
      </c>
    </row>
    <row r="19" spans="1:12">
      <c r="C19" s="132" t="s">
        <v>1107</v>
      </c>
      <c r="D19" s="129">
        <f>F14</f>
        <v>0</v>
      </c>
      <c r="H19" s="131" t="s">
        <v>1113</v>
      </c>
      <c r="I19" s="129">
        <f t="shared" ref="I19:K19" si="3">SUM(I3:I18)</f>
        <v>56</v>
      </c>
      <c r="J19" s="129">
        <f t="shared" si="3"/>
        <v>56</v>
      </c>
      <c r="K19" s="129">
        <f t="shared" si="3"/>
        <v>0</v>
      </c>
      <c r="L19" s="129">
        <f>SUM(L2:L18)</f>
        <v>0</v>
      </c>
    </row>
    <row r="20" spans="1:12">
      <c r="H20" s="129">
        <f>'Служебный лист'!B18:B1001</f>
        <v>0</v>
      </c>
    </row>
    <row r="21" spans="1:12">
      <c r="H21" s="129">
        <f>'Служебный лист'!B19:B1001</f>
        <v>0</v>
      </c>
    </row>
    <row r="22" spans="1:12">
      <c r="H22" s="129">
        <f>'Служебный лист'!B20:B1001</f>
        <v>0</v>
      </c>
    </row>
    <row r="23" spans="1:12">
      <c r="H23" s="129">
        <f>'Служебный лист'!B21:B1001</f>
        <v>0</v>
      </c>
    </row>
    <row r="24" spans="1:12">
      <c r="H24" s="129">
        <f>'Служебный лист'!B22:B1001</f>
        <v>0</v>
      </c>
    </row>
    <row r="25" spans="1:12">
      <c r="H25" s="129">
        <f>'Служебный лист'!B23:B1001</f>
        <v>0</v>
      </c>
    </row>
    <row r="26" spans="1:12">
      <c r="H26" s="129">
        <f>'Служебный лист'!B24:B1001</f>
        <v>0</v>
      </c>
    </row>
    <row r="27" spans="1:12">
      <c r="H27" s="129">
        <f>'Служебный лист'!B25:B1001</f>
        <v>0</v>
      </c>
    </row>
    <row r="28" spans="1:12">
      <c r="H28" s="129">
        <f>'Служебный лист'!B26:B1001</f>
        <v>0</v>
      </c>
    </row>
    <row r="29" spans="1:12">
      <c r="H29" s="129">
        <f>'Служебный лист'!B27:B1001</f>
        <v>0</v>
      </c>
    </row>
    <row r="30" spans="1:12">
      <c r="H30" s="129">
        <f>'Служебный лист'!B28:B1001</f>
        <v>0</v>
      </c>
    </row>
    <row r="31" spans="1:12">
      <c r="H31" s="129">
        <f>'Служебный лист'!B29:B1001</f>
        <v>0</v>
      </c>
    </row>
    <row r="40" spans="1:32">
      <c r="A40" s="279" t="s">
        <v>1118</v>
      </c>
      <c r="B40" s="278"/>
    </row>
    <row r="42" spans="1:32">
      <c r="A42" s="185" t="s">
        <v>1102</v>
      </c>
      <c r="B42" s="186">
        <v>45536</v>
      </c>
      <c r="C42" s="186">
        <v>45537</v>
      </c>
      <c r="D42" s="186">
        <v>45538</v>
      </c>
      <c r="E42" s="186">
        <v>45539</v>
      </c>
      <c r="F42" s="186">
        <v>45540</v>
      </c>
      <c r="G42" s="186">
        <v>45541</v>
      </c>
      <c r="H42" s="186">
        <v>45542</v>
      </c>
      <c r="I42" s="186">
        <v>45543</v>
      </c>
      <c r="J42" s="186">
        <v>45544</v>
      </c>
      <c r="K42" s="186">
        <v>45545</v>
      </c>
      <c r="L42" s="186">
        <v>45546</v>
      </c>
      <c r="M42" s="186">
        <v>45547</v>
      </c>
      <c r="N42" s="186">
        <v>45548</v>
      </c>
      <c r="O42" s="186">
        <v>45549</v>
      </c>
      <c r="P42" s="186">
        <v>45550</v>
      </c>
      <c r="Q42" s="186">
        <v>45551</v>
      </c>
      <c r="R42" s="186">
        <v>45552</v>
      </c>
      <c r="S42" s="186">
        <v>45553</v>
      </c>
      <c r="T42" s="186">
        <v>45554</v>
      </c>
      <c r="U42" s="186">
        <v>45555</v>
      </c>
      <c r="V42" s="186">
        <v>45556</v>
      </c>
      <c r="W42" s="186">
        <v>45557</v>
      </c>
      <c r="X42" s="186">
        <v>45558</v>
      </c>
      <c r="Y42" s="186">
        <v>45559</v>
      </c>
      <c r="Z42" s="186">
        <v>45560</v>
      </c>
      <c r="AA42" s="186">
        <v>45561</v>
      </c>
      <c r="AB42" s="186">
        <v>45562</v>
      </c>
      <c r="AC42" s="186">
        <v>45563</v>
      </c>
      <c r="AD42" s="186">
        <v>45564</v>
      </c>
      <c r="AE42" s="186">
        <v>45565</v>
      </c>
      <c r="AF42" s="186"/>
    </row>
    <row r="43" spans="1:32">
      <c r="A43" s="129" t="s">
        <v>2020</v>
      </c>
    </row>
    <row r="44" spans="1:32">
      <c r="A44" s="129" t="s">
        <v>2021</v>
      </c>
      <c r="E44" s="135"/>
      <c r="I44" s="135"/>
      <c r="L44" s="135"/>
      <c r="M44" s="135"/>
      <c r="O44" s="135"/>
      <c r="U44" s="135"/>
      <c r="V44" s="135"/>
    </row>
    <row r="45" spans="1:32">
      <c r="A45" s="129" t="s">
        <v>1271</v>
      </c>
      <c r="H45" s="129">
        <v>2</v>
      </c>
      <c r="M45" s="129">
        <v>3</v>
      </c>
    </row>
    <row r="46" spans="1:32">
      <c r="A46" s="129" t="s">
        <v>2022</v>
      </c>
      <c r="S46" s="136"/>
      <c r="T46" s="136"/>
      <c r="U46" s="136"/>
    </row>
    <row r="47" spans="1:32">
      <c r="A47" s="129" t="s">
        <v>2310</v>
      </c>
    </row>
    <row r="48" spans="1:32">
      <c r="A48" s="129" t="s">
        <v>2455</v>
      </c>
    </row>
    <row r="49" spans="1:32">
      <c r="A49" s="129" t="s">
        <v>1774</v>
      </c>
      <c r="N49" s="129">
        <v>3</v>
      </c>
      <c r="P49" s="129">
        <v>3</v>
      </c>
      <c r="Q49" s="129">
        <v>3</v>
      </c>
      <c r="V49" s="129">
        <v>4</v>
      </c>
      <c r="W49" s="129">
        <v>4</v>
      </c>
      <c r="AC49" s="129">
        <v>4</v>
      </c>
      <c r="AD49" s="129">
        <v>4</v>
      </c>
      <c r="AF49" s="129">
        <f>SUM(B49:AE49)</f>
        <v>25</v>
      </c>
    </row>
  </sheetData>
  <mergeCells count="3">
    <mergeCell ref="A1:F1"/>
    <mergeCell ref="H1:L1"/>
    <mergeCell ref="A40:B40"/>
  </mergeCells>
  <conditionalFormatting sqref="L3:L19">
    <cfRule type="cellIs" dxfId="11" priority="1" operator="greaterThanOrEqual">
      <formula>1</formula>
    </cfRule>
  </conditionalFormatting>
  <conditionalFormatting sqref="F3:F14">
    <cfRule type="cellIs" dxfId="10" priority="2" operator="greaterThanOrEqual">
      <formula>1</formula>
    </cfRule>
  </conditionalFormatting>
  <pageMargins left="0.7" right="0.7" top="0.75" bottom="0.75" header="0.3" footer="0.3"/>
  <drawing r:id="rId1"/>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AF49"/>
  <sheetViews>
    <sheetView workbookViewId="0"/>
  </sheetViews>
  <sheetFormatPr defaultColWidth="12.7109375" defaultRowHeight="15.75" customHeight="1"/>
  <cols>
    <col min="1" max="1" width="17.710937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2020</v>
      </c>
      <c r="B3" s="129">
        <f>COUNTIF('Август 24'!$B$2:B1001, A3)</f>
        <v>0</v>
      </c>
      <c r="C3" s="129">
        <f t="shared" ref="C3:C6" si="0">SUM(B43:AE43)</f>
        <v>0</v>
      </c>
      <c r="D3" s="129">
        <f>COUNTIFS('Август 24'!$B$2:B1001, A3, 'Август 24'!$D$2:D1001, 'Служебный лист'!$C$2)</f>
        <v>0</v>
      </c>
      <c r="E3" s="129">
        <f>COUNTIFS('Август 24'!$B$2:B1001, A3, 'Август 24'!$D$2:D1001, 'Служебный лист'!$C$3)</f>
        <v>0</v>
      </c>
      <c r="F3" s="129">
        <f>COUNTIFS('Август 24'!$B$2:B1001, A3, 'Август 24'!$D$2:D1001, 'Служебный лист'!$C$4)</f>
        <v>0</v>
      </c>
      <c r="H3" s="129" t="s">
        <v>75</v>
      </c>
      <c r="I3" s="129">
        <f>COUNTIF('Август 24'!$C$2:C1001, H3)</f>
        <v>0</v>
      </c>
      <c r="J3" s="129">
        <f>COUNTIFS('Август 24'!$C$2:C1001, H3, 'Август 24'!$D$2:D1001, 'Служебный лист'!$C$2)</f>
        <v>0</v>
      </c>
      <c r="K3" s="129">
        <f>COUNTIFS('Август 24'!$C$2:C1001, H3, 'Август 24'!$D$2:D1001, 'Служебный лист'!$C$3)</f>
        <v>0</v>
      </c>
      <c r="L3" s="129">
        <f>COUNTIFS('Август 24'!$C$2:C1001, H3, 'Август 24'!$D$2:D1001, 'Служебный лист'!$C$4)</f>
        <v>0</v>
      </c>
    </row>
    <row r="4" spans="1:32">
      <c r="A4" s="129" t="s">
        <v>2021</v>
      </c>
      <c r="B4" s="129">
        <f>COUNTIF('Август 24'!$B$2:B1001, A4)</f>
        <v>0</v>
      </c>
      <c r="C4" s="129">
        <f t="shared" si="0"/>
        <v>0</v>
      </c>
      <c r="D4" s="129">
        <f>COUNTIFS('Август 24'!$B$2:B1001, A4, 'Август 24'!$D$2:D1001, 'Служебный лист'!$C$2)</f>
        <v>0</v>
      </c>
      <c r="E4" s="129">
        <f>COUNTIFS('Август 24'!$B$2:B1001, A4, 'Август 24'!$D$2:D1001, 'Служебный лист'!$C$3)</f>
        <v>0</v>
      </c>
      <c r="F4" s="129">
        <f>COUNTIFS('Август 24'!$B$2:B1001, A4, 'Август 24'!$D$2:D1001, 'Служебный лист'!$C$4)</f>
        <v>0</v>
      </c>
      <c r="H4" s="129" t="s">
        <v>44</v>
      </c>
      <c r="I4" s="129">
        <f>COUNTIF('Август 24'!$C$2:C1001, H4)</f>
        <v>0</v>
      </c>
      <c r="J4" s="129">
        <f>COUNTIFS('Август 24'!$C$2:C1001, H4, 'Август 24'!$D$2:D1001, 'Служебный лист'!$C$2)</f>
        <v>0</v>
      </c>
      <c r="K4" s="129">
        <f>COUNTIFS('Август 24'!$C$2:C1001, H4, 'Август 24'!$D$2:D1001, 'Служебный лист'!$C$3)</f>
        <v>0</v>
      </c>
      <c r="L4" s="129">
        <f>COUNTIFS('Август 24'!$C$2:C1001, H4, 'Август 24'!$D$2:D1001, 'Служебный лист'!$C$4)</f>
        <v>0</v>
      </c>
    </row>
    <row r="5" spans="1:32">
      <c r="A5" s="129" t="s">
        <v>2120</v>
      </c>
      <c r="B5" s="129">
        <f>COUNTIF('Август 24'!$B$2:B1001, A5)</f>
        <v>4</v>
      </c>
      <c r="C5" s="129">
        <f t="shared" si="0"/>
        <v>18.5</v>
      </c>
      <c r="D5" s="129">
        <f>COUNTIFS('Август 24'!$B$2:B1001, A5, 'Август 24'!$D$2:D1001, 'Служебный лист'!$C$2)</f>
        <v>0</v>
      </c>
      <c r="E5" s="129">
        <f>COUNTIFS('Август 24'!$B$2:B1001, A5, 'Август 24'!$D$2:D1001, 'Служебный лист'!$C$3)</f>
        <v>0</v>
      </c>
      <c r="F5" s="129">
        <f>COUNTIFS('Август 24'!$B$2:B1001, A5, 'Август 24'!$D$2:D1001, 'Служебный лист'!$C$4)</f>
        <v>0</v>
      </c>
      <c r="H5" s="129" t="s">
        <v>541</v>
      </c>
      <c r="I5" s="129">
        <f>COUNTIF('Август 24'!$C$2:C1001, H5)</f>
        <v>0</v>
      </c>
      <c r="J5" s="129">
        <f>COUNTIFS('Август 24'!$C$2:C1001, H5, 'Август 24'!$D$2:D1001, 'Служебный лист'!$C$2)</f>
        <v>0</v>
      </c>
      <c r="K5" s="129">
        <f>COUNTIFS('Август 24'!$C$2:C1001, H5, 'Август 24'!$D$2:D1001, 'Служебный лист'!$C$3)</f>
        <v>0</v>
      </c>
      <c r="L5" s="129">
        <f>COUNTIFS('Август 24'!$C$2:C1001, H5, 'Август 24'!$D$2:D1001, 'Служебный лист'!$C$4)</f>
        <v>0</v>
      </c>
    </row>
    <row r="6" spans="1:32">
      <c r="A6" s="129" t="s">
        <v>2022</v>
      </c>
      <c r="B6" s="129">
        <f>COUNTIF('Август 24'!$B$2:B1001, A6)</f>
        <v>7</v>
      </c>
      <c r="C6" s="129">
        <f t="shared" si="0"/>
        <v>0</v>
      </c>
      <c r="D6" s="129">
        <f>COUNTIFS('Август 24'!$B$2:B1001, A6, 'Август 24'!$D$2:D1001, 'Служебный лист'!$C$2)</f>
        <v>3</v>
      </c>
      <c r="E6" s="129">
        <f>COUNTIFS('Август 24'!$B$2:B1001, A6, 'Август 24'!$D$2:D1001, 'Служебный лист'!$C$3)</f>
        <v>0</v>
      </c>
      <c r="F6" s="129">
        <f>COUNTIFS('Август 24'!$B$2:B1001, A6, 'Август 24'!$D$2:D1001, 'Служебный лист'!$C$4)</f>
        <v>0</v>
      </c>
      <c r="H6" s="129" t="s">
        <v>102</v>
      </c>
      <c r="I6" s="129">
        <f>COUNTIF('Август 24'!$C$2:C1001, H6)</f>
        <v>13</v>
      </c>
      <c r="J6" s="129">
        <f>COUNTIFS('Август 24'!$C$2:C1001, H6, 'Август 24'!$D$2:D1001, 'Служебный лист'!$C$2)</f>
        <v>12</v>
      </c>
      <c r="K6" s="129">
        <f>COUNTIFS('Август 24'!$C$2:C1001, H6, 'Август 24'!$D$2:D1001, 'Служебный лист'!$C$3)</f>
        <v>1</v>
      </c>
      <c r="L6" s="129">
        <f>COUNTIFS('Август 24'!$C$2:C1001, H6, 'Август 24'!$D$2:D1001, 'Служебный лист'!$C$4)</f>
        <v>0</v>
      </c>
    </row>
    <row r="7" spans="1:32">
      <c r="A7" s="129" t="s">
        <v>1774</v>
      </c>
      <c r="B7" s="129">
        <f>COUNTIF('Август 24'!$B$2:B1001, A7)</f>
        <v>86</v>
      </c>
      <c r="C7" s="129">
        <f>SUM(B49:AE49)</f>
        <v>36</v>
      </c>
      <c r="D7" s="129">
        <f>COUNTIFS('Август 24'!$B$2:B1001, A7, 'Август 24'!$D$2:D1001, 'Служебный лист'!$C$2)</f>
        <v>9</v>
      </c>
      <c r="E7" s="129">
        <f>COUNTIFS('Август 24'!$B$2:B1001, A7, 'Август 24'!$D$2:D1001, 'Служебный лист'!$C$3)</f>
        <v>1</v>
      </c>
      <c r="F7" s="129">
        <f>COUNTIFS('Август 24'!$B$2:B1001, A7, 'Август 24'!$D$2:D1001, 'Служебный лист'!$C$4)</f>
        <v>0</v>
      </c>
      <c r="H7" s="129" t="s">
        <v>638</v>
      </c>
      <c r="I7" s="129">
        <f>COUNTIF('Август 24'!$C$2:C1001, H7)</f>
        <v>0</v>
      </c>
      <c r="J7" s="129">
        <f>COUNTIFS('Август 24'!$C$2:C1001, H7, 'Август 24'!$D$2:D1001, 'Служебный лист'!$C$2)</f>
        <v>0</v>
      </c>
      <c r="K7" s="129">
        <f>COUNTIFS('Август 24'!$C$2:C1001, H7, 'Август 24'!$D$2:D1001, 'Служебный лист'!$C$3)</f>
        <v>0</v>
      </c>
      <c r="L7" s="129">
        <f>COUNTIFS('Август 24'!$C$2:C1001, H7, 'Август 24'!$D$2:D1001, 'Служебный лист'!$C$4)</f>
        <v>0</v>
      </c>
    </row>
    <row r="8" spans="1:32">
      <c r="A8" s="129" t="s">
        <v>2310</v>
      </c>
      <c r="B8" s="129">
        <f>COUNTIF('Август 24'!$B$2:B1001, A8)</f>
        <v>0</v>
      </c>
      <c r="C8" s="129">
        <f>SUM(B48:AE48)</f>
        <v>0</v>
      </c>
      <c r="D8" s="129">
        <f>COUNTIFS('Август 24'!$B$2:B1001, A8, 'Август 24'!$D$2:D1001, 'Служебный лист'!$C$2)</f>
        <v>0</v>
      </c>
      <c r="E8" s="129">
        <f>COUNTIFS('Август 24'!$B$2:B1001, A8, 'Август 24'!$D$2:D1001, 'Служебный лист'!$C$3)</f>
        <v>0</v>
      </c>
      <c r="F8" s="129">
        <f>COUNTIFS('Август 24'!$B$2:B1001, A8, 'Август 24'!$D$2:D1001, 'Служебный лист'!$C$4)</f>
        <v>0</v>
      </c>
      <c r="H8" s="129" t="s">
        <v>1112</v>
      </c>
      <c r="I8" s="129">
        <f>COUNTIF('Август 24'!$C$2:C1001, H8)</f>
        <v>0</v>
      </c>
      <c r="J8" s="129">
        <f>COUNTIFS('Август 24'!$C$2:C1001, H8, 'Август 24'!$D$2:D1001, 'Служебный лист'!$C$2)</f>
        <v>0</v>
      </c>
      <c r="K8" s="129">
        <f>COUNTIFS('Август 24'!$C$2:C1001, H8, 'Август 24'!$D$2:D1001, 'Служебный лист'!$C$3)</f>
        <v>0</v>
      </c>
      <c r="L8" s="129">
        <f>COUNTIFS('Август 24'!$C$2:C1001, H8, 'Август 24'!$D$2:D1001, 'Служебный лист'!$C$4)</f>
        <v>0</v>
      </c>
    </row>
    <row r="9" spans="1:32">
      <c r="A9" s="129" t="s">
        <v>78</v>
      </c>
      <c r="B9" s="129">
        <f>COUNTIF('Август 24'!$B$2:B1001, A9)</f>
        <v>171</v>
      </c>
      <c r="D9" s="129">
        <f>COUNTIFS('Август 24'!$B$2:B1001, A9, 'Август 24'!$D$2:D1001, 'Служебный лист'!$C$2)</f>
        <v>23</v>
      </c>
      <c r="E9" s="129">
        <f>COUNTIFS('Август 24'!$B$2:B1001, A9, 'Август 24'!$D$2:D1001, 'Служебный лист'!$C$3)</f>
        <v>1</v>
      </c>
      <c r="F9" s="129">
        <f>COUNTIFS('Август 24'!$B$2:B1001, A9, 'Август 24'!$D$2:D1001, 'Служебный лист'!$C$4)</f>
        <v>0</v>
      </c>
      <c r="H9" s="129" t="s">
        <v>399</v>
      </c>
      <c r="I9" s="129">
        <f>COUNTIF('Август 24'!$C$2:C1001, H9)</f>
        <v>2</v>
      </c>
      <c r="J9" s="129">
        <f>COUNTIFS('Август 24'!$C$2:C1001, H9, 'Август 24'!$D$2:D1001, 'Служебный лист'!$C$2)</f>
        <v>2</v>
      </c>
      <c r="K9" s="129">
        <f>COUNTIFS('Август 24'!$C$2:C1001, H9, 'Август 24'!$D$2:D1001, 'Служебный лист'!$C$3)</f>
        <v>0</v>
      </c>
      <c r="L9" s="129">
        <f>COUNTIFS('Август 24'!$C$2:C1001, H9, 'Август 24'!$D$2:D1001, 'Служебный лист'!$C$4)</f>
        <v>0</v>
      </c>
    </row>
    <row r="10" spans="1:32">
      <c r="A10" s="129" t="s">
        <v>522</v>
      </c>
      <c r="B10" s="129">
        <f>COUNTIF('Август 24'!$B$2:B1001, A10)</f>
        <v>137</v>
      </c>
      <c r="C10" s="129">
        <f t="shared" ref="C10:C11" si="1">SUM(B50:AE50)</f>
        <v>0</v>
      </c>
      <c r="D10" s="129">
        <f>COUNTIFS('Август 24'!$B$2:B1001, A10, 'Август 24'!$D$2:D1001, 'Служебный лист'!$C$2)</f>
        <v>18</v>
      </c>
      <c r="E10" s="129">
        <f>COUNTIFS('Август 24'!$B$2:B1001, A10, 'Август 24'!$D$2:D1001, 'Служебный лист'!$C$3)</f>
        <v>0</v>
      </c>
      <c r="F10" s="129">
        <f>COUNTIFS('Август 24'!$B$2:B1001, A10, 'Август 24'!$D$2:D1001, 'Служебный лист'!$C$4)</f>
        <v>0</v>
      </c>
      <c r="H10" s="129" t="s">
        <v>41</v>
      </c>
      <c r="I10" s="129">
        <f>COUNTIF('Август 24'!$C$2:C1001, H10)</f>
        <v>29</v>
      </c>
      <c r="J10" s="129">
        <f>COUNTIFS('Август 24'!$C$2:C1001, H10, 'Август 24'!$D$2:D1001, 'Служебный лист'!$C$2)</f>
        <v>29</v>
      </c>
      <c r="K10" s="129">
        <f>COUNTIFS('Август 24'!$C$2:C1001, H10, 'Август 24'!$D$2:D1001, 'Служебный лист'!$C$3)</f>
        <v>0</v>
      </c>
      <c r="L10" s="129">
        <f>COUNTIFS('Август 24'!$C$2:C1001, H10, 'Август 24'!$D$2:D1001, 'Служебный лист'!$C$4)</f>
        <v>0</v>
      </c>
    </row>
    <row r="11" spans="1:32">
      <c r="A11" s="129" t="s">
        <v>2096</v>
      </c>
      <c r="B11" s="129">
        <f>COUNTIF('Август 24'!$B$2:B1001, A11)</f>
        <v>24</v>
      </c>
      <c r="C11" s="129">
        <f t="shared" si="1"/>
        <v>0</v>
      </c>
      <c r="D11" s="129">
        <f>COUNTIFS('Август 24'!$B$2:B1001, A11, 'Август 24'!$D$2:D1001, 'Служебный лист'!$C$2)</f>
        <v>2</v>
      </c>
      <c r="E11" s="129">
        <f>COUNTIFS('Август 24'!$B$2:B1001, A11, 'Август 24'!$D$2:D1001, 'Служебный лист'!$C$3)</f>
        <v>0</v>
      </c>
      <c r="F11" s="129">
        <f>COUNTIFS('Август 24'!$B$2:B1001, A11, 'Август 24'!$D$2:D1001, 'Служебный лист'!$C$4)</f>
        <v>0</v>
      </c>
      <c r="H11" s="129" t="s">
        <v>355</v>
      </c>
      <c r="I11" s="129">
        <f>COUNTIF('Август 24'!$C$2:C1001, H11)</f>
        <v>1</v>
      </c>
      <c r="J11" s="129">
        <f>COUNTIFS('Август 24'!$C$2:C1001, H11, 'Август 24'!$D$2:D1001, 'Служебный лист'!$C$2)</f>
        <v>1</v>
      </c>
      <c r="K11" s="129">
        <f>COUNTIFS('Август 24'!$C$2:C1001, H11, 'Август 24'!$D$2:D1001, 'Служебный лист'!$C$3)</f>
        <v>0</v>
      </c>
      <c r="L11" s="129">
        <f>COUNTIFS('Август 24'!$C$2:C1001, H11, 'Август 24'!$D$2:D1001, 'Служебный лист'!$C$4)</f>
        <v>0</v>
      </c>
    </row>
    <row r="12" spans="1:32">
      <c r="A12" s="131" t="s">
        <v>1113</v>
      </c>
      <c r="D12" s="129">
        <f t="shared" ref="D12:E12" si="2">SUM(D3:D11)</f>
        <v>55</v>
      </c>
      <c r="E12" s="129">
        <f t="shared" si="2"/>
        <v>2</v>
      </c>
      <c r="F12" s="129">
        <f>COUNTIFS('Июль 24'!$B$2:B1001, A12, 'Июль 24'!$D$2:D1001, 'Служебный лист'!$C$4)</f>
        <v>0</v>
      </c>
      <c r="H12" s="129" t="s">
        <v>154</v>
      </c>
      <c r="I12" s="129">
        <f>COUNTIF('Август 24'!$C$2:C1001, H12)</f>
        <v>6</v>
      </c>
      <c r="J12" s="129">
        <f>COUNTIFS('Август 24'!$C$2:C1001, H12, 'Август 24'!$D$2:D1001, 'Служебный лист'!$C$2)</f>
        <v>5</v>
      </c>
      <c r="K12" s="129">
        <f>COUNTIFS('Август 24'!$C$2:C1001, H12, 'Август 24'!$D$2:D1001, 'Служебный лист'!$C$3)</f>
        <v>1</v>
      </c>
      <c r="L12" s="129">
        <f>COUNTIFS('Август 24'!$C$2:C1001, H12, 'Август 24'!$D$2:D1001, 'Служебный лист'!$C$4)</f>
        <v>0</v>
      </c>
    </row>
    <row r="13" spans="1:32">
      <c r="A13" s="129">
        <f>'Служебный лист'!A11:A1001</f>
        <v>0</v>
      </c>
      <c r="H13" s="129" t="s">
        <v>1114</v>
      </c>
      <c r="I13" s="129">
        <f>COUNTIF('Август 24'!$C$2:C1001, H13)</f>
        <v>0</v>
      </c>
      <c r="J13" s="129">
        <f>COUNTIFS('Август 24'!$C$2:C1001, H13, 'Август 24'!$D$2:D1001, 'Служебный лист'!$C$2)</f>
        <v>0</v>
      </c>
      <c r="K13" s="129">
        <f>COUNTIFS('Август 24'!$C$2:C1001, H13, 'Август 24'!$D$2:D1001, 'Служебный лист'!$C$3)</f>
        <v>0</v>
      </c>
      <c r="L13" s="129">
        <f>COUNTIFS('Август 24'!$C$2:C1001, H13, 'Август 24'!$D$2:D1001, 'Служебный лист'!$C$4)</f>
        <v>0</v>
      </c>
    </row>
    <row r="14" spans="1:32">
      <c r="A14" s="129">
        <f>'Служебный лист'!A12:A1001</f>
        <v>0</v>
      </c>
      <c r="C14" s="132" t="s">
        <v>1105</v>
      </c>
      <c r="D14" s="129">
        <f>D12</f>
        <v>55</v>
      </c>
      <c r="H14" s="129" t="s">
        <v>224</v>
      </c>
      <c r="I14" s="129">
        <f>COUNTIF('Август 24'!$C$2:C1001, H14)</f>
        <v>0</v>
      </c>
      <c r="J14" s="129">
        <f>COUNTIFS('Август 24'!$C$2:C1001, H14, 'Август 24'!$D$2:D1001, 'Служебный лист'!$C$2)</f>
        <v>0</v>
      </c>
      <c r="K14" s="129">
        <f>COUNTIFS('Август 24'!$C$2:C1001, H14, 'Август 24'!$D$2:D1001, 'Служебный лист'!$C$3)</f>
        <v>0</v>
      </c>
      <c r="L14" s="129">
        <f>COUNTIFS('Август 24'!$C$2:C1001, H14, 'Август 24'!$D$2:D1001, 'Служебный лист'!$C$4)</f>
        <v>0</v>
      </c>
    </row>
    <row r="15" spans="1:32">
      <c r="A15" s="129">
        <f>'Служебный лист'!A13:A1001</f>
        <v>0</v>
      </c>
      <c r="C15" s="132" t="s">
        <v>1106</v>
      </c>
      <c r="D15" s="129">
        <f>E12</f>
        <v>2</v>
      </c>
      <c r="H15" s="129" t="s">
        <v>1115</v>
      </c>
      <c r="I15" s="129">
        <f>COUNTIF('Август 24'!$C$2:C1001, H15)</f>
        <v>1</v>
      </c>
      <c r="J15" s="129">
        <f>COUNTIFS('Август 24'!$C$2:C1001, H15, 'Август 24'!$D$2:D1001, 'Служебный лист'!$C$2)</f>
        <v>1</v>
      </c>
      <c r="K15" s="129">
        <f>COUNTIFS('Август 24'!$C$2:C1001, H15, 'Август 24'!$D$2:D1001, 'Служебный лист'!$C$3)</f>
        <v>0</v>
      </c>
      <c r="L15" s="129">
        <f>COUNTIFS('Август 24'!$C$2:C1001, H15, 'Август 24'!$D$2:D1001, 'Служебный лист'!$C$4)</f>
        <v>0</v>
      </c>
    </row>
    <row r="16" spans="1:32">
      <c r="A16" s="129">
        <f>'Служебный лист'!A14:A1001</f>
        <v>0</v>
      </c>
      <c r="C16" s="132" t="s">
        <v>1107</v>
      </c>
      <c r="D16" s="129">
        <f>F12</f>
        <v>0</v>
      </c>
      <c r="H16" s="129" t="s">
        <v>1116</v>
      </c>
      <c r="I16" s="129">
        <f>COUNTIF('Август 24'!$C$2:C1001, H16)</f>
        <v>1</v>
      </c>
      <c r="J16" s="129">
        <f>COUNTIFS('Август 24'!$C$2:C1001, H16, 'Август 24'!$D$2:D1001, 'Служебный лист'!$C$2)</f>
        <v>1</v>
      </c>
      <c r="K16" s="129">
        <f>COUNTIFS('Август 24'!$C$2:C1001, H16, 'Август 24'!$D$2:D1001, 'Служебный лист'!$C$3)</f>
        <v>0</v>
      </c>
      <c r="L16" s="129">
        <f>COUNTIFS('Август 24'!$C$2:C1001, H16, 'Август 24'!$D$2:D1001, 'Служебный лист'!$C$4)</f>
        <v>0</v>
      </c>
    </row>
    <row r="17" spans="1:12">
      <c r="H17" s="129" t="s">
        <v>1117</v>
      </c>
      <c r="I17" s="129">
        <f>COUNTIF('Август 24'!$C$2:C1001, H17)</f>
        <v>0</v>
      </c>
      <c r="J17" s="129">
        <f>COUNTIFS('Август 24'!$C$2:C1001, H17, 'Август 24'!$D$2:D1001, 'Служебный лист'!$C$2)</f>
        <v>0</v>
      </c>
      <c r="K17" s="129">
        <f>COUNTIFS('Август 24'!$C$2:C1001, H17, 'Август 24'!$D$2:D1001, 'Служебный лист'!$C$3)</f>
        <v>0</v>
      </c>
      <c r="L17" s="129">
        <f>COUNTIFS('Август 24'!$C$2:C1001, H17, 'Август 24'!$D$2:D1001, 'Служебный лист'!$C$4)</f>
        <v>0</v>
      </c>
    </row>
    <row r="18" spans="1:12">
      <c r="A18" s="129">
        <f>'Служебный лист'!A15:A1001</f>
        <v>0</v>
      </c>
      <c r="H18" s="129" t="s">
        <v>928</v>
      </c>
      <c r="I18" s="129">
        <f>COUNTIF('Август 24'!$C$2:C1001, H18)</f>
        <v>3</v>
      </c>
      <c r="J18" s="129">
        <f>COUNTIFS('Август 24'!$C$2:C1001, H18, 'Август 24'!$D$2:D1001, 'Служебный лист'!$C$2)</f>
        <v>3</v>
      </c>
      <c r="K18" s="129">
        <f>COUNTIFS('Август 24'!$C$2:C1001, H18, 'Август 24'!$D$2:D1001, 'Служебный лист'!$C$3)</f>
        <v>0</v>
      </c>
      <c r="L18" s="129">
        <f>COUNTIFS('Август 24'!$C$2:C1001, H18, 'Август 24'!$D$2:D1001, 'Служебный лист'!$C$4)</f>
        <v>0</v>
      </c>
    </row>
    <row r="19" spans="1:12">
      <c r="H19" s="131" t="s">
        <v>1113</v>
      </c>
      <c r="I19" s="129">
        <f t="shared" ref="I19:K19" si="3">SUM(I3:I18)</f>
        <v>56</v>
      </c>
      <c r="J19" s="129">
        <f t="shared" si="3"/>
        <v>54</v>
      </c>
      <c r="K19" s="129">
        <f t="shared" si="3"/>
        <v>2</v>
      </c>
      <c r="L19" s="129">
        <f>SUM(L2:L18)</f>
        <v>0</v>
      </c>
    </row>
    <row r="20" spans="1:12">
      <c r="H20" s="129">
        <f>'Служебный лист'!B18:B1001</f>
        <v>0</v>
      </c>
    </row>
    <row r="21" spans="1:12">
      <c r="H21" s="129">
        <f>'Служебный лист'!B19:B1001</f>
        <v>0</v>
      </c>
    </row>
    <row r="22" spans="1:12">
      <c r="H22" s="129">
        <f>'Служебный лист'!B20:B1001</f>
        <v>0</v>
      </c>
    </row>
    <row r="23" spans="1:12">
      <c r="H23" s="129">
        <f>'Служебный лист'!B21:B1001</f>
        <v>0</v>
      </c>
    </row>
    <row r="24" spans="1:12">
      <c r="H24" s="129">
        <f>'Служебный лист'!B22:B1001</f>
        <v>0</v>
      </c>
    </row>
    <row r="25" spans="1:12">
      <c r="H25" s="129">
        <f>'Служебный лист'!B23:B1001</f>
        <v>0</v>
      </c>
    </row>
    <row r="26" spans="1:12">
      <c r="H26" s="129">
        <f>'Служебный лист'!B24:B1001</f>
        <v>0</v>
      </c>
    </row>
    <row r="27" spans="1:12">
      <c r="H27" s="129">
        <f>'Служебный лист'!B25:B1001</f>
        <v>0</v>
      </c>
    </row>
    <row r="28" spans="1:12">
      <c r="H28" s="129">
        <f>'Служебный лист'!B26:B1001</f>
        <v>0</v>
      </c>
    </row>
    <row r="29" spans="1:12">
      <c r="H29" s="129">
        <f>'Служебный лист'!B27:B1001</f>
        <v>0</v>
      </c>
    </row>
    <row r="30" spans="1:12">
      <c r="H30" s="129">
        <f>'Служебный лист'!B28:B1001</f>
        <v>0</v>
      </c>
    </row>
    <row r="31" spans="1:12">
      <c r="H31" s="129">
        <f>'Служебный лист'!B29:B1001</f>
        <v>0</v>
      </c>
    </row>
    <row r="40" spans="1:32">
      <c r="A40" s="279" t="s">
        <v>1118</v>
      </c>
      <c r="B40" s="278"/>
    </row>
    <row r="42" spans="1:32">
      <c r="A42" s="185" t="s">
        <v>1102</v>
      </c>
      <c r="B42" s="186">
        <v>45474</v>
      </c>
      <c r="C42" s="186">
        <v>45475</v>
      </c>
      <c r="D42" s="186">
        <v>45476</v>
      </c>
      <c r="E42" s="186">
        <v>45477</v>
      </c>
      <c r="F42" s="186">
        <v>45478</v>
      </c>
      <c r="G42" s="186">
        <v>45479</v>
      </c>
      <c r="H42" s="186">
        <v>45480</v>
      </c>
      <c r="I42" s="186">
        <v>45481</v>
      </c>
      <c r="J42" s="186">
        <v>45482</v>
      </c>
      <c r="K42" s="186">
        <v>45483</v>
      </c>
      <c r="L42" s="186">
        <v>45484</v>
      </c>
      <c r="M42" s="186">
        <v>45485</v>
      </c>
      <c r="N42" s="186">
        <v>45486</v>
      </c>
      <c r="O42" s="186">
        <v>45487</v>
      </c>
      <c r="P42" s="186">
        <v>45488</v>
      </c>
      <c r="Q42" s="186">
        <v>45489</v>
      </c>
      <c r="R42" s="186">
        <v>45490</v>
      </c>
      <c r="S42" s="186">
        <v>45491</v>
      </c>
      <c r="T42" s="186">
        <v>45492</v>
      </c>
      <c r="U42" s="186">
        <v>45493</v>
      </c>
      <c r="V42" s="186">
        <v>45494</v>
      </c>
      <c r="W42" s="186">
        <v>45495</v>
      </c>
      <c r="X42" s="186">
        <v>45496</v>
      </c>
      <c r="Y42" s="186">
        <v>45497</v>
      </c>
      <c r="Z42" s="186">
        <v>45498</v>
      </c>
      <c r="AA42" s="186">
        <v>45499</v>
      </c>
      <c r="AB42" s="186">
        <v>45500</v>
      </c>
      <c r="AC42" s="186">
        <v>45501</v>
      </c>
      <c r="AD42" s="186">
        <v>45502</v>
      </c>
      <c r="AE42" s="186">
        <v>45503</v>
      </c>
      <c r="AF42" s="186">
        <v>45504</v>
      </c>
    </row>
    <row r="43" spans="1:32">
      <c r="A43" s="129" t="s">
        <v>2020</v>
      </c>
    </row>
    <row r="44" spans="1:32">
      <c r="A44" s="129" t="s">
        <v>2021</v>
      </c>
      <c r="E44" s="135"/>
      <c r="I44" s="135"/>
      <c r="L44" s="135"/>
      <c r="M44" s="135"/>
      <c r="O44" s="135"/>
      <c r="U44" s="135"/>
      <c r="V44" s="135"/>
    </row>
    <row r="45" spans="1:32">
      <c r="A45" s="129" t="s">
        <v>2120</v>
      </c>
      <c r="B45" s="129">
        <v>3</v>
      </c>
      <c r="J45" s="129">
        <v>1.5</v>
      </c>
      <c r="O45" s="129">
        <v>5.5</v>
      </c>
      <c r="P45" s="129">
        <v>1.5</v>
      </c>
      <c r="V45" s="129">
        <v>3</v>
      </c>
      <c r="X45" s="129">
        <v>3</v>
      </c>
      <c r="Y45" s="129">
        <v>1</v>
      </c>
    </row>
    <row r="46" spans="1:32">
      <c r="A46" s="129" t="s">
        <v>2022</v>
      </c>
    </row>
    <row r="47" spans="1:32">
      <c r="A47" s="129" t="s">
        <v>2310</v>
      </c>
    </row>
    <row r="48" spans="1:32">
      <c r="A48" s="129" t="s">
        <v>2455</v>
      </c>
    </row>
    <row r="49" spans="1:26">
      <c r="A49" s="129" t="s">
        <v>1774</v>
      </c>
      <c r="F49" s="129">
        <v>5</v>
      </c>
      <c r="I49" s="129">
        <v>2</v>
      </c>
      <c r="J49" s="129">
        <v>3</v>
      </c>
      <c r="M49" s="129">
        <v>3</v>
      </c>
      <c r="O49" s="129">
        <v>2</v>
      </c>
      <c r="Q49" s="129">
        <v>3</v>
      </c>
      <c r="R49" s="129">
        <v>5</v>
      </c>
      <c r="T49" s="129">
        <v>3</v>
      </c>
      <c r="U49" s="129">
        <v>3</v>
      </c>
      <c r="W49" s="129">
        <v>2</v>
      </c>
      <c r="Z49" s="129">
        <v>5</v>
      </c>
    </row>
  </sheetData>
  <mergeCells count="3">
    <mergeCell ref="A1:F1"/>
    <mergeCell ref="H1:L1"/>
    <mergeCell ref="A40:B40"/>
  </mergeCells>
  <conditionalFormatting sqref="L3:L19">
    <cfRule type="cellIs" dxfId="9" priority="1" operator="greaterThanOrEqual">
      <formula>1</formula>
    </cfRule>
  </conditionalFormatting>
  <conditionalFormatting sqref="F3:F12">
    <cfRule type="cellIs" dxfId="8" priority="2" operator="greaterThanOrEqual">
      <formula>1</formula>
    </cfRule>
  </conditionalFormatting>
  <pageMargins left="0.7" right="0.7" top="0.75" bottom="0.75" header="0.3" footer="0.3"/>
  <drawing r:id="rId1"/>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AF49"/>
  <sheetViews>
    <sheetView workbookViewId="0"/>
  </sheetViews>
  <sheetFormatPr defaultColWidth="12.7109375" defaultRowHeight="15.75" customHeight="1"/>
  <cols>
    <col min="1" max="1" width="17.710937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1111</v>
      </c>
      <c r="M2" s="8"/>
      <c r="N2" s="8"/>
      <c r="O2" s="8"/>
      <c r="P2" s="8"/>
      <c r="Q2" s="8"/>
      <c r="R2" s="8"/>
      <c r="S2" s="8"/>
      <c r="T2" s="8"/>
      <c r="U2" s="8"/>
      <c r="V2" s="8"/>
      <c r="W2" s="8"/>
      <c r="X2" s="8"/>
      <c r="Y2" s="8"/>
      <c r="Z2" s="8"/>
      <c r="AA2" s="8"/>
      <c r="AB2" s="8"/>
      <c r="AC2" s="8"/>
      <c r="AD2" s="8"/>
      <c r="AE2" s="8"/>
      <c r="AF2" s="8"/>
    </row>
    <row r="3" spans="1:32">
      <c r="A3" s="129" t="s">
        <v>2020</v>
      </c>
      <c r="B3" s="129">
        <f>COUNTIF('Июль 24'!$B$2:B1001, A3)</f>
        <v>0</v>
      </c>
      <c r="C3" s="129">
        <f t="shared" ref="C3:C6" si="0">SUM(B43:AE43)</f>
        <v>0</v>
      </c>
      <c r="D3" s="129">
        <f>COUNTIFS('Июль 24'!$B$2:B1001, A3, 'Июль 24'!$D$2:D1001, 'Служебный лист'!$C$2)</f>
        <v>0</v>
      </c>
      <c r="E3" s="129">
        <f>COUNTIFS('Июль 24'!$B$2:B1001, A3, 'Июль 24'!$D$2:D1001, 'Служебный лист'!$C$3)</f>
        <v>0</v>
      </c>
      <c r="F3" s="129">
        <f>COUNTIFS('Июль 24'!$B$2:B1001, A3, 'Июль 24'!$D$2:D1001, 'Служебный лист'!$C$4)</f>
        <v>0</v>
      </c>
      <c r="H3" s="129" t="s">
        <v>75</v>
      </c>
      <c r="I3" s="129">
        <f>COUNTIF('Июль 24'!$C$2:C1001, H3)</f>
        <v>0</v>
      </c>
      <c r="J3" s="129">
        <f>COUNTIFS('Июль 24'!$C$2:C1001, H3, 'Июль 24'!$D$2:D1001, 'Служебный лист'!$C$2)</f>
        <v>0</v>
      </c>
      <c r="K3" s="129">
        <f>COUNTIFS('Июль 24'!$C$2:C1001, H3, 'Июль 24'!$D$2:D1001, 'Служебный лист'!$C$3)</f>
        <v>0</v>
      </c>
      <c r="L3" s="129">
        <f>COUNTIFS('Июль 24'!$C$2:C1001, H3, 'Июль 24'!$D$2:D1001, 'Служебный лист'!$C$4)</f>
        <v>0</v>
      </c>
    </row>
    <row r="4" spans="1:32">
      <c r="A4" s="129" t="s">
        <v>2021</v>
      </c>
      <c r="B4" s="129">
        <f>COUNTIF('Июль 24'!$B$2:B1001, A4)</f>
        <v>0</v>
      </c>
      <c r="C4" s="129">
        <f t="shared" si="0"/>
        <v>0</v>
      </c>
      <c r="D4" s="129">
        <f>COUNTIFS('Июль 24'!$B$2:B1001, A4, 'Июль 24'!$D$2:D1001, 'Служебный лист'!$C$2)</f>
        <v>0</v>
      </c>
      <c r="E4" s="129">
        <f>COUNTIFS('Июль 24'!$B$2:B1001, A4, 'Июль 24'!$D$2:D1001, 'Служебный лист'!$C$3)</f>
        <v>0</v>
      </c>
      <c r="F4" s="129">
        <f>COUNTIFS('Июль 24'!$B$2:B1001, A4, 'Июль 24'!$D$2:D1001, 'Служебный лист'!$C$4)</f>
        <v>0</v>
      </c>
      <c r="H4" s="129" t="s">
        <v>44</v>
      </c>
      <c r="I4" s="129">
        <f>COUNTIF('Июль 24'!$C$2:C1001, H4)</f>
        <v>0</v>
      </c>
      <c r="J4" s="129">
        <f>COUNTIFS('Июль 24'!$C$2:C1001, H4, 'Июль 24'!$D$2:D1001, 'Служебный лист'!$C$2)</f>
        <v>0</v>
      </c>
      <c r="K4" s="129">
        <f>COUNTIFS('Июль 24'!$C$2:C1001, H4, 'Июль 24'!$D$2:D1001, 'Служебный лист'!$C$3)</f>
        <v>0</v>
      </c>
      <c r="L4" s="129">
        <f>COUNTIFS('Июль 24'!$C$2:C1001, H4, 'Июль 24'!$D$2:D1001, 'Служебный лист'!$C$4)</f>
        <v>0</v>
      </c>
    </row>
    <row r="5" spans="1:32">
      <c r="A5" s="129" t="s">
        <v>2120</v>
      </c>
      <c r="B5" s="129">
        <f>COUNTIF('Июль 24'!$B$2:B1001, A5)</f>
        <v>0</v>
      </c>
      <c r="C5" s="129">
        <f t="shared" si="0"/>
        <v>10</v>
      </c>
      <c r="D5" s="129">
        <f>COUNTIFS('Июль 24'!$B$2:B1001, A5, 'Июль 24'!$D$2:D1001, 'Служебный лист'!$C$2)</f>
        <v>0</v>
      </c>
      <c r="E5" s="129">
        <f>COUNTIFS('Июль 24'!$B$2:B1001, A5, 'Июль 24'!$D$2:D1001, 'Служебный лист'!$C$3)</f>
        <v>0</v>
      </c>
      <c r="F5" s="129">
        <f>COUNTIFS('Июль 24'!$B$2:B1001, A5, 'Июль 24'!$D$2:D1001, 'Служебный лист'!$C$4)</f>
        <v>0</v>
      </c>
      <c r="H5" s="129" t="s">
        <v>541</v>
      </c>
      <c r="I5" s="129">
        <f>COUNTIF('Июль 24'!$C$2:C1001, H5)</f>
        <v>0</v>
      </c>
      <c r="J5" s="129">
        <f>COUNTIFS('Июль 24'!$C$2:C1001, H5, 'Июль 24'!$D$2:D1001, 'Служебный лист'!$C$2)</f>
        <v>0</v>
      </c>
      <c r="K5" s="129">
        <f>COUNTIFS('Июль 24'!$C$2:C1001, H5, 'Июль 24'!$D$2:D1001, 'Служебный лист'!$C$3)</f>
        <v>0</v>
      </c>
      <c r="L5" s="129">
        <f>COUNTIFS('Июль 24'!$C$2:C1001, H5, 'Июль 24'!$D$2:D1001, 'Служебный лист'!$C$4)</f>
        <v>0</v>
      </c>
    </row>
    <row r="6" spans="1:32">
      <c r="A6" s="129" t="s">
        <v>2022</v>
      </c>
      <c r="B6" s="129">
        <f>COUNTIF('Июль 24'!$B$2:B1001, A6)</f>
        <v>3</v>
      </c>
      <c r="C6" s="129">
        <f t="shared" si="0"/>
        <v>3</v>
      </c>
      <c r="D6" s="129">
        <f>COUNTIFS('Июль 24'!$B$2:B1001, A6, 'Июль 24'!$D$2:D1001, 'Служебный лист'!$C$2)</f>
        <v>1</v>
      </c>
      <c r="E6" s="129">
        <f>COUNTIFS('Июль 24'!$B$2:B1001, A6, 'Июль 24'!$D$2:D1001, 'Служебный лист'!$C$3)</f>
        <v>0</v>
      </c>
      <c r="F6" s="129">
        <f>COUNTIFS('Июль 24'!$B$2:B1001, A6, 'Июль 24'!$D$2:D1001, 'Служебный лист'!$C$4)</f>
        <v>0</v>
      </c>
      <c r="H6" s="129" t="s">
        <v>102</v>
      </c>
      <c r="I6" s="129">
        <f>COUNTIF('Июль 24'!$C$2:C1001, H6)</f>
        <v>3</v>
      </c>
      <c r="J6" s="129">
        <f>COUNTIFS('Июль 24'!$C$2:C1001, H6, 'Июль 24'!$D$2:D1001, 'Служебный лист'!$C$2)</f>
        <v>3</v>
      </c>
      <c r="K6" s="129">
        <f>COUNTIFS('Июль 24'!$C$2:C1001, H6, 'Июль 24'!$D$2:D1001, 'Служебный лист'!$C$3)</f>
        <v>0</v>
      </c>
      <c r="L6" s="129">
        <f>COUNTIFS('Июль 24'!$C$2:C1001, H6, 'Июль 24'!$D$2:D1001, 'Служебный лист'!$C$4)</f>
        <v>0</v>
      </c>
    </row>
    <row r="7" spans="1:32">
      <c r="A7" s="129" t="s">
        <v>1774</v>
      </c>
      <c r="B7" s="129">
        <f>COUNTIF('Июль 24'!$B$2:B1001, A7)</f>
        <v>64</v>
      </c>
      <c r="C7" s="129">
        <f>SUM(B49:AE49)</f>
        <v>22</v>
      </c>
      <c r="D7" s="129">
        <f>COUNTIFS('Июль 24'!$B$2:B1001, A7, 'Июль 24'!$D$2:D1001, 'Служебный лист'!$C$2)</f>
        <v>4</v>
      </c>
      <c r="E7" s="129">
        <f>COUNTIFS('Июль 24'!$B$2:B1001, A7, 'Июль 24'!$D$2:D1001, 'Служебный лист'!$C$3)</f>
        <v>0</v>
      </c>
      <c r="F7" s="129">
        <f>COUNTIFS('Июль 24'!$B$2:B1001, A7, 'Июль 24'!$D$2:D1001, 'Служебный лист'!$C$4)</f>
        <v>0</v>
      </c>
      <c r="H7" s="129" t="s">
        <v>638</v>
      </c>
      <c r="I7" s="129">
        <f>COUNTIF('Июль 24'!$C$2:C1001, H7)</f>
        <v>0</v>
      </c>
      <c r="J7" s="129">
        <f>COUNTIFS('Июль 24'!$C$2:C1001, H7, 'Июль 24'!$D$2:D1001, 'Служебный лист'!$C$2)</f>
        <v>0</v>
      </c>
      <c r="K7" s="129">
        <f>COUNTIFS('Июль 24'!$C$2:C1001, H7, 'Июль 24'!$D$2:D1001, 'Служебный лист'!$C$3)</f>
        <v>0</v>
      </c>
      <c r="L7" s="129">
        <f>COUNTIFS('Июль 24'!$C$2:C1001, H7, 'Июль 24'!$D$2:D1001, 'Служебный лист'!$C$4)</f>
        <v>0</v>
      </c>
    </row>
    <row r="8" spans="1:32">
      <c r="A8" s="129" t="s">
        <v>2310</v>
      </c>
      <c r="B8" s="129">
        <f>COUNTIF('Июль 24'!$B$2:B1001, A8)</f>
        <v>0</v>
      </c>
      <c r="C8" s="129">
        <f t="shared" ref="C8:C11" si="1">SUM(B48:AE48)</f>
        <v>0</v>
      </c>
      <c r="D8" s="129">
        <f>COUNTIFS('Июль 24'!$B$2:B1001, A8, 'Июль 24'!$D$2:D1001, 'Служебный лист'!$C$2)</f>
        <v>0</v>
      </c>
      <c r="E8" s="129">
        <f>COUNTIFS('Июль 24'!$B$2:B1001, A8, 'Июль 24'!$D$2:D1001, 'Служебный лист'!$C$3)</f>
        <v>0</v>
      </c>
      <c r="F8" s="129">
        <f>COUNTIFS('Июль 24'!$B$2:B1001, A8, 'Июль 24'!$D$2:D1001, 'Служебный лист'!$C$4)</f>
        <v>0</v>
      </c>
      <c r="H8" s="129" t="s">
        <v>1112</v>
      </c>
      <c r="I8" s="129">
        <f>COUNTIF('Июль 24'!$C$2:C1001, H8)</f>
        <v>0</v>
      </c>
      <c r="J8" s="129">
        <f>COUNTIFS('Июль 24'!$C$2:C1001, H8, 'Июль 24'!$D$2:D1001, 'Служебный лист'!$C$2)</f>
        <v>0</v>
      </c>
      <c r="K8" s="129">
        <f>COUNTIFS('Июль 24'!$C$2:C1001, H8, 'Июль 24'!$D$2:D1001, 'Служебный лист'!$C$3)</f>
        <v>0</v>
      </c>
      <c r="L8" s="129">
        <f>COUNTIFS('Июль 24'!$C$2:C1001, H8, 'Июль 24'!$D$2:D1001, 'Служебный лист'!$C$4)</f>
        <v>0</v>
      </c>
    </row>
    <row r="9" spans="1:32">
      <c r="A9" s="129" t="s">
        <v>78</v>
      </c>
      <c r="B9" s="129">
        <f>COUNTIF('Июль 24'!$B$2:B1001, A9)</f>
        <v>173</v>
      </c>
      <c r="C9" s="129">
        <f t="shared" si="1"/>
        <v>22</v>
      </c>
      <c r="D9" s="129">
        <f>COUNTIFS('Июль 24'!$B$2:B1001, A9, 'Июль 24'!$D$2:D1001, 'Служебный лист'!$C$2)</f>
        <v>16</v>
      </c>
      <c r="E9" s="129">
        <f>COUNTIFS('Июль 24'!$B$2:B1001, A9, 'Июль 24'!$D$2:D1001, 'Служебный лист'!$C$3)</f>
        <v>1</v>
      </c>
      <c r="F9" s="129">
        <f>COUNTIFS('Июль 24'!$B$2:B1001, A9, 'Июль 24'!$D$2:D1001, 'Служебный лист'!$C$4)</f>
        <v>0</v>
      </c>
      <c r="H9" s="129" t="s">
        <v>399</v>
      </c>
      <c r="I9" s="129">
        <f>COUNTIF('Июль 24'!$C$2:C1001, H9)</f>
        <v>0</v>
      </c>
      <c r="J9" s="129">
        <f>COUNTIFS('Июль 24'!$C$2:C1001, H9, 'Июль 24'!$D$2:D1001, 'Служебный лист'!$C$2)</f>
        <v>0</v>
      </c>
      <c r="K9" s="129">
        <f>COUNTIFS('Июль 24'!$C$2:C1001, H9, 'Июль 24'!$D$2:D1001, 'Служебный лист'!$C$3)</f>
        <v>0</v>
      </c>
      <c r="L9" s="129">
        <f>COUNTIFS('Июль 24'!$C$2:C1001, H9, 'Июль 24'!$D$2:D1001, 'Служебный лист'!$C$4)</f>
        <v>0</v>
      </c>
    </row>
    <row r="10" spans="1:32">
      <c r="A10" s="129" t="s">
        <v>522</v>
      </c>
      <c r="B10" s="129">
        <f>COUNTIF('Июль 24'!$B$2:B1001, A10)</f>
        <v>147</v>
      </c>
      <c r="C10" s="129">
        <f t="shared" si="1"/>
        <v>0</v>
      </c>
      <c r="D10" s="129">
        <f>COUNTIFS('Июль 24'!$B$2:B1001, A10, 'Июль 24'!$D$2:D1001, 'Служебный лист'!$C$2)</f>
        <v>14</v>
      </c>
      <c r="E10" s="129">
        <f>COUNTIFS('Июль 24'!$B$2:B1001, A10, 'Июль 24'!$D$2:D1001, 'Служебный лист'!$C$3)</f>
        <v>0</v>
      </c>
      <c r="F10" s="129">
        <f>COUNTIFS('Июль 24'!$B$2:B1001, A10, 'Июль 24'!$D$2:D1001, 'Служебный лист'!$C$4)</f>
        <v>0</v>
      </c>
      <c r="H10" s="129" t="s">
        <v>41</v>
      </c>
      <c r="I10" s="129">
        <f>COUNTIF('Июль 24'!$C$2:C1001, H10)</f>
        <v>29</v>
      </c>
      <c r="J10" s="129">
        <f>COUNTIFS('Июль 24'!$C$2:C1001, H10, 'Июль 24'!$D$2:D1001, 'Служебный лист'!$C$2)</f>
        <v>28</v>
      </c>
      <c r="K10" s="129">
        <f>COUNTIFS('Июль 24'!$C$2:C1001, H10, 'Июль 24'!$D$2:D1001, 'Служебный лист'!$C$3)</f>
        <v>1</v>
      </c>
      <c r="L10" s="129">
        <f>COUNTIFS('Июль 24'!$C$2:C1001, H10, 'Июль 24'!$D$2:D1001, 'Служебный лист'!$C$4)</f>
        <v>0</v>
      </c>
    </row>
    <row r="11" spans="1:32">
      <c r="A11" s="129" t="s">
        <v>2096</v>
      </c>
      <c r="B11" s="129">
        <f>COUNTIF('Июль 24'!$B$2:B1001, A11)</f>
        <v>30</v>
      </c>
      <c r="C11" s="129">
        <f t="shared" si="1"/>
        <v>0</v>
      </c>
      <c r="D11" s="129">
        <f>COUNTIFS('Июль 24'!$B$2:B1001, A11, 'Июль 24'!$D$2:D1001, 'Служебный лист'!$C$2)</f>
        <v>1</v>
      </c>
      <c r="E11" s="129">
        <f>COUNTIFS('Июль 24'!$B$2:B1001, A11, 'Июль 24'!$D$2:D1001, 'Служебный лист'!$C$3)</f>
        <v>0</v>
      </c>
      <c r="F11" s="129">
        <f>COUNTIFS('Июль 24'!$B$2:B1001, A11, 'Июль 24'!$D$2:D1001, 'Служебный лист'!$C$4)</f>
        <v>0</v>
      </c>
      <c r="H11" s="129" t="s">
        <v>355</v>
      </c>
      <c r="I11" s="129">
        <f>COUNTIF('Июль 24'!$C$2:C1001, H11)</f>
        <v>2</v>
      </c>
      <c r="J11" s="129">
        <f>COUNTIFS('Июль 24'!$C$2:C1001, H11, 'Июль 24'!$D$2:D1001, 'Служебный лист'!$C$2)</f>
        <v>2</v>
      </c>
      <c r="K11" s="129">
        <f>COUNTIFS('Июль 24'!$C$2:C1001, H11, 'Июль 24'!$D$2:D1001, 'Служебный лист'!$C$3)</f>
        <v>0</v>
      </c>
      <c r="L11" s="129">
        <f>COUNTIFS('Июль 24'!$C$2:C1001, H11, 'Июль 24'!$D$2:D1001, 'Служебный лист'!$C$4)</f>
        <v>0</v>
      </c>
    </row>
    <row r="12" spans="1:32">
      <c r="A12" s="131" t="s">
        <v>1113</v>
      </c>
      <c r="D12" s="129">
        <f t="shared" ref="D12:E12" si="2">SUM(D3:D11)</f>
        <v>36</v>
      </c>
      <c r="E12" s="129">
        <f t="shared" si="2"/>
        <v>1</v>
      </c>
      <c r="F12" s="129">
        <f>COUNTIFS('Июль 24'!$B$2:B1001, A12, 'Июль 24'!$D$2:D1001, 'Служебный лист'!$C$4)</f>
        <v>0</v>
      </c>
      <c r="H12" s="129" t="s">
        <v>154</v>
      </c>
      <c r="I12" s="129">
        <f>COUNTIF('Июль 24'!$C$2:C1001, H12)</f>
        <v>0</v>
      </c>
      <c r="J12" s="129">
        <f>COUNTIFS('Июль 24'!$C$2:C1001, H12, 'Июль 24'!$D$2:D1001, 'Служебный лист'!$C$2)</f>
        <v>0</v>
      </c>
      <c r="K12" s="129">
        <f>COUNTIFS('Июль 24'!$C$2:C1001, H12, 'Июль 24'!$D$2:D1001, 'Служебный лист'!$C$3)</f>
        <v>0</v>
      </c>
      <c r="L12" s="129">
        <f>COUNTIFS('Июль 24'!$C$2:C1001, H12, 'Июль 24'!$D$2:D1001, 'Служебный лист'!$C$4)</f>
        <v>0</v>
      </c>
    </row>
    <row r="13" spans="1:32">
      <c r="A13" s="129">
        <f>'Служебный лист'!A11:A1001</f>
        <v>0</v>
      </c>
      <c r="H13" s="129" t="s">
        <v>1114</v>
      </c>
      <c r="I13" s="129">
        <f>COUNTIF('Июль 24'!$C$2:C1001, H13)</f>
        <v>0</v>
      </c>
      <c r="J13" s="129">
        <f>COUNTIFS('Июль 24'!$C$2:C1001, H13, 'Июль 24'!$D$2:D1001, 'Служебный лист'!$C$2)</f>
        <v>0</v>
      </c>
      <c r="K13" s="129">
        <f>COUNTIFS('Июль 24'!$C$2:C1001, H13, 'Июль 24'!$D$2:D1001, 'Служебный лист'!$C$3)</f>
        <v>0</v>
      </c>
      <c r="L13" s="129">
        <f>COUNTIFS('Июль 24'!$C$2:C1001, H13, 'Июль 24'!$D$2:D1001, 'Служебный лист'!$C$4)</f>
        <v>0</v>
      </c>
    </row>
    <row r="14" spans="1:32">
      <c r="A14" s="129">
        <f>'Служебный лист'!A12:A1001</f>
        <v>0</v>
      </c>
      <c r="C14" s="132" t="s">
        <v>1105</v>
      </c>
      <c r="D14" s="129">
        <f>D12</f>
        <v>36</v>
      </c>
      <c r="H14" s="129" t="s">
        <v>224</v>
      </c>
      <c r="I14" s="129">
        <f>COUNTIF('Июль 24'!$C$2:C1001, H14)</f>
        <v>1</v>
      </c>
      <c r="J14" s="129">
        <f>COUNTIFS('Июль 24'!$C$2:C1001, H14, 'Июль 24'!$D$2:D1001, 'Служебный лист'!$C$2)</f>
        <v>1</v>
      </c>
      <c r="K14" s="129">
        <f>COUNTIFS('Июль 24'!$C$2:C1001, H14, 'Июль 24'!$D$2:D1001, 'Служебный лист'!$C$3)</f>
        <v>0</v>
      </c>
      <c r="L14" s="129">
        <f>COUNTIFS('Июль 24'!$C$2:C1001, H14, 'Июль 24'!$D$2:D1001, 'Служебный лист'!$C$4)</f>
        <v>0</v>
      </c>
    </row>
    <row r="15" spans="1:32">
      <c r="A15" s="129">
        <f>'Служебный лист'!A13:A1001</f>
        <v>0</v>
      </c>
      <c r="C15" s="132" t="s">
        <v>1106</v>
      </c>
      <c r="D15" s="129">
        <f>E12</f>
        <v>1</v>
      </c>
      <c r="H15" s="129" t="s">
        <v>1115</v>
      </c>
      <c r="I15" s="129">
        <f>COUNTIF('Июль 24'!$C$2:C1001, H15)</f>
        <v>0</v>
      </c>
      <c r="J15" s="129">
        <f>COUNTIFS('Июль 24'!$C$2:C1001, H15, 'Июль 24'!$D$2:D1001, 'Служебный лист'!$C$2)</f>
        <v>0</v>
      </c>
      <c r="K15" s="129">
        <f>COUNTIFS('Июль 24'!$C$2:C1001, H15, 'Июль 24'!$D$2:D1001, 'Служебный лист'!$C$3)</f>
        <v>0</v>
      </c>
      <c r="L15" s="129">
        <f>COUNTIFS('Июль 24'!$C$2:C1001, H15, 'Июль 24'!$D$2:D1001, 'Служебный лист'!$C$4)</f>
        <v>0</v>
      </c>
    </row>
    <row r="16" spans="1:32">
      <c r="A16" s="129">
        <f>'Служебный лист'!A14:A1001</f>
        <v>0</v>
      </c>
      <c r="C16" s="132" t="s">
        <v>1107</v>
      </c>
      <c r="D16" s="129">
        <f>F12</f>
        <v>0</v>
      </c>
      <c r="H16" s="129" t="s">
        <v>1116</v>
      </c>
      <c r="I16" s="129">
        <f>COUNTIF('Июль 24'!$C$2:C1001, H16)</f>
        <v>1</v>
      </c>
      <c r="J16" s="129">
        <f>COUNTIFS('Июль 24'!$C$2:C1001, H16, 'Июль 24'!$D$2:D1001, 'Служебный лист'!$C$2)</f>
        <v>1</v>
      </c>
      <c r="K16" s="129">
        <f>COUNTIFS('Июль 24'!$C$2:C1001, H16, 'Июль 24'!$D$2:D1001, 'Служебный лист'!$C$3)</f>
        <v>0</v>
      </c>
      <c r="L16" s="129">
        <f>COUNTIFS('Июль 24'!$C$2:C1001, H16, 'Июль 24'!$D$2:D1001, 'Служебный лист'!$C$4)</f>
        <v>0</v>
      </c>
    </row>
    <row r="17" spans="1:12">
      <c r="H17" s="129" t="s">
        <v>1117</v>
      </c>
      <c r="I17" s="129">
        <f>COUNTIF('Июль 24'!$C$2:C1001, H17)</f>
        <v>0</v>
      </c>
      <c r="J17" s="129">
        <f>COUNTIFS('Июль 24'!$C$2:C1001, H17, 'Июль 24'!$D$2:D1001, 'Служебный лист'!$C$2)</f>
        <v>0</v>
      </c>
      <c r="K17" s="129">
        <f>COUNTIFS('Июль 24'!$C$2:C1001, H17, 'Июль 24'!$D$2:D1001, 'Служебный лист'!$C$3)</f>
        <v>0</v>
      </c>
      <c r="L17" s="129">
        <f>COUNTIFS('Июль 24'!$C$2:C1001, H17, 'Июль 24'!$D$2:D1001, 'Служебный лист'!$C$4)</f>
        <v>0</v>
      </c>
    </row>
    <row r="18" spans="1:12">
      <c r="A18" s="129">
        <f>'Служебный лист'!A15:A1001</f>
        <v>0</v>
      </c>
      <c r="H18" s="129" t="s">
        <v>928</v>
      </c>
      <c r="I18" s="129">
        <f>COUNTIF('Июль 24'!$C$2:C1001, H18)</f>
        <v>1</v>
      </c>
      <c r="J18" s="129">
        <f>COUNTIFS('Июль 24'!$C$2:C1001, H18, 'Июль 24'!$D$2:D1001, 'Служебный лист'!$C$2)</f>
        <v>1</v>
      </c>
      <c r="K18" s="129">
        <f>COUNTIFS('Июль 24'!$C$2:C1001, H18, 'Июль 24'!$D$2:D1001, 'Служебный лист'!$C$3)</f>
        <v>0</v>
      </c>
      <c r="L18" s="129">
        <f>COUNTIFS('Июль 24'!$C$2:C1001, H18, 'Июль 24'!$D$2:D1001, 'Служебный лист'!$C$4)</f>
        <v>0</v>
      </c>
    </row>
    <row r="19" spans="1:12">
      <c r="H19" s="131" t="s">
        <v>1113</v>
      </c>
      <c r="I19" s="129">
        <f t="shared" ref="I19:K19" si="3">SUM(I3:I18)</f>
        <v>37</v>
      </c>
      <c r="J19" s="129">
        <f t="shared" si="3"/>
        <v>36</v>
      </c>
      <c r="K19" s="129">
        <f t="shared" si="3"/>
        <v>1</v>
      </c>
      <c r="L19" s="129">
        <f>SUM(L2:L18)</f>
        <v>0</v>
      </c>
    </row>
    <row r="20" spans="1:12">
      <c r="H20" s="129">
        <f>'Служебный лист'!B18:B1001</f>
        <v>0</v>
      </c>
    </row>
    <row r="21" spans="1:12">
      <c r="H21" s="129">
        <f>'Служебный лист'!B19:B1001</f>
        <v>0</v>
      </c>
    </row>
    <row r="22" spans="1:12">
      <c r="H22" s="129">
        <f>'Служебный лист'!B20:B1001</f>
        <v>0</v>
      </c>
    </row>
    <row r="23" spans="1:12">
      <c r="H23" s="129">
        <f>'Служебный лист'!B21:B1001</f>
        <v>0</v>
      </c>
    </row>
    <row r="24" spans="1:12">
      <c r="H24" s="129">
        <f>'Служебный лист'!B22:B1001</f>
        <v>0</v>
      </c>
    </row>
    <row r="25" spans="1:12">
      <c r="H25" s="129">
        <f>'Служебный лист'!B23:B1001</f>
        <v>0</v>
      </c>
    </row>
    <row r="26" spans="1:12">
      <c r="H26" s="129">
        <f>'Служебный лист'!B24:B1001</f>
        <v>0</v>
      </c>
    </row>
    <row r="27" spans="1:12">
      <c r="H27" s="129">
        <f>'Служебный лист'!B25:B1001</f>
        <v>0</v>
      </c>
    </row>
    <row r="28" spans="1:12">
      <c r="H28" s="129">
        <f>'Служебный лист'!B26:B1001</f>
        <v>0</v>
      </c>
    </row>
    <row r="29" spans="1:12">
      <c r="H29" s="129">
        <f>'Служебный лист'!B27:B1001</f>
        <v>0</v>
      </c>
    </row>
    <row r="30" spans="1:12">
      <c r="H30" s="129">
        <f>'Служебный лист'!B28:B1001</f>
        <v>0</v>
      </c>
    </row>
    <row r="31" spans="1:12">
      <c r="H31" s="129">
        <f>'Служебный лист'!B29:B1001</f>
        <v>0</v>
      </c>
    </row>
    <row r="40" spans="1:32">
      <c r="A40" s="279" t="s">
        <v>1118</v>
      </c>
      <c r="B40" s="278"/>
    </row>
    <row r="42" spans="1:32">
      <c r="A42" s="185" t="s">
        <v>1102</v>
      </c>
      <c r="B42" s="186">
        <v>45474</v>
      </c>
      <c r="C42" s="186">
        <v>45475</v>
      </c>
      <c r="D42" s="186">
        <v>45476</v>
      </c>
      <c r="E42" s="186">
        <v>45477</v>
      </c>
      <c r="F42" s="186">
        <v>45478</v>
      </c>
      <c r="G42" s="186">
        <v>45479</v>
      </c>
      <c r="H42" s="186">
        <v>45480</v>
      </c>
      <c r="I42" s="186">
        <v>45481</v>
      </c>
      <c r="J42" s="186">
        <v>45482</v>
      </c>
      <c r="K42" s="186">
        <v>45483</v>
      </c>
      <c r="L42" s="186">
        <v>45484</v>
      </c>
      <c r="M42" s="186">
        <v>45485</v>
      </c>
      <c r="N42" s="186">
        <v>45486</v>
      </c>
      <c r="O42" s="186">
        <v>45487</v>
      </c>
      <c r="P42" s="186">
        <v>45488</v>
      </c>
      <c r="Q42" s="186">
        <v>45489</v>
      </c>
      <c r="R42" s="186">
        <v>45490</v>
      </c>
      <c r="S42" s="186">
        <v>45491</v>
      </c>
      <c r="T42" s="186">
        <v>45492</v>
      </c>
      <c r="U42" s="186">
        <v>45493</v>
      </c>
      <c r="V42" s="186">
        <v>45494</v>
      </c>
      <c r="W42" s="186">
        <v>45495</v>
      </c>
      <c r="X42" s="186">
        <v>45496</v>
      </c>
      <c r="Y42" s="186">
        <v>45497</v>
      </c>
      <c r="Z42" s="186">
        <v>45498</v>
      </c>
      <c r="AA42" s="186">
        <v>45499</v>
      </c>
      <c r="AB42" s="186">
        <v>45500</v>
      </c>
      <c r="AC42" s="186">
        <v>45501</v>
      </c>
      <c r="AD42" s="186">
        <v>45502</v>
      </c>
      <c r="AE42" s="186">
        <v>45503</v>
      </c>
      <c r="AF42" s="186">
        <v>45504</v>
      </c>
    </row>
    <row r="43" spans="1:32">
      <c r="A43" s="129" t="s">
        <v>2020</v>
      </c>
    </row>
    <row r="44" spans="1:32">
      <c r="A44" s="129" t="s">
        <v>2021</v>
      </c>
      <c r="E44" s="135"/>
      <c r="I44" s="135"/>
      <c r="L44" s="135"/>
      <c r="M44" s="135"/>
      <c r="O44" s="135"/>
      <c r="U44" s="135"/>
      <c r="V44" s="135"/>
    </row>
    <row r="45" spans="1:32">
      <c r="A45" s="129" t="s">
        <v>2120</v>
      </c>
      <c r="B45" s="129">
        <v>4</v>
      </c>
      <c r="C45" s="129">
        <v>3</v>
      </c>
      <c r="D45" s="129">
        <v>2.5</v>
      </c>
      <c r="N45" s="129">
        <v>0.5</v>
      </c>
    </row>
    <row r="46" spans="1:32">
      <c r="A46" s="129" t="s">
        <v>2022</v>
      </c>
      <c r="O46" s="129">
        <v>3</v>
      </c>
    </row>
    <row r="47" spans="1:32">
      <c r="A47" s="129" t="s">
        <v>2310</v>
      </c>
    </row>
    <row r="48" spans="1:32">
      <c r="A48" s="129" t="s">
        <v>2455</v>
      </c>
    </row>
    <row r="49" spans="1:21">
      <c r="A49" s="129" t="s">
        <v>1774</v>
      </c>
      <c r="J49" s="129">
        <v>2</v>
      </c>
      <c r="K49" s="129">
        <v>2</v>
      </c>
      <c r="M49" s="129">
        <v>3</v>
      </c>
      <c r="N49" s="129">
        <v>4</v>
      </c>
      <c r="P49" s="129">
        <v>1</v>
      </c>
      <c r="Q49" s="129">
        <v>3</v>
      </c>
      <c r="T49" s="129">
        <v>2</v>
      </c>
      <c r="U49" s="129">
        <v>5</v>
      </c>
    </row>
  </sheetData>
  <mergeCells count="3">
    <mergeCell ref="A1:F1"/>
    <mergeCell ref="H1:L1"/>
    <mergeCell ref="A40:B40"/>
  </mergeCells>
  <conditionalFormatting sqref="L3:L19">
    <cfRule type="cellIs" dxfId="7" priority="1" operator="greaterThanOrEqual">
      <formula>1</formula>
    </cfRule>
  </conditionalFormatting>
  <conditionalFormatting sqref="F3:F12">
    <cfRule type="cellIs" dxfId="6" priority="2" operator="greaterThanOrEqual">
      <formula>1</formula>
    </cfRule>
  </conditionalFormatting>
  <pageMargins left="0.7" right="0.7" top="0.75" bottom="0.75" header="0.3" footer="0.3"/>
  <drawing r:id="rId1"/>
  <legacy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AF49"/>
  <sheetViews>
    <sheetView workbookViewId="0"/>
  </sheetViews>
  <sheetFormatPr defaultColWidth="12.7109375" defaultRowHeight="15.75" customHeight="1"/>
  <cols>
    <col min="1" max="1" width="17.710937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2456</v>
      </c>
      <c r="M2" s="8"/>
      <c r="N2" s="8"/>
      <c r="O2" s="8"/>
      <c r="P2" s="8"/>
      <c r="Q2" s="8"/>
      <c r="R2" s="8"/>
      <c r="S2" s="8"/>
      <c r="T2" s="8"/>
      <c r="U2" s="8"/>
      <c r="V2" s="8"/>
      <c r="W2" s="8"/>
      <c r="X2" s="8"/>
      <c r="Y2" s="8"/>
      <c r="Z2" s="8"/>
      <c r="AA2" s="8"/>
      <c r="AB2" s="8"/>
      <c r="AC2" s="8"/>
      <c r="AD2" s="8"/>
      <c r="AE2" s="8"/>
      <c r="AF2" s="8"/>
    </row>
    <row r="3" spans="1:32">
      <c r="A3" s="129" t="s">
        <v>2020</v>
      </c>
      <c r="B3" s="129">
        <f>COUNTIF('Июнь 24'!$B$2:B1002, A3)</f>
        <v>0</v>
      </c>
      <c r="C3" s="129">
        <f t="shared" ref="C3:C6" si="0">SUM(B44:AE44)</f>
        <v>0</v>
      </c>
      <c r="D3" s="129">
        <f>COUNTIFS('Июнь 24'!$B$2:B1002, A3, 'Июнь 24'!$D$2:D1002, 'Служебный лист'!$C$2)</f>
        <v>0</v>
      </c>
      <c r="E3" s="129">
        <f>COUNTIFS('Июнь 24'!$B$2:B1002, A3, 'Июнь 24'!$D$2:D1002, 'Служебный лист'!$C$3)</f>
        <v>0</v>
      </c>
      <c r="F3" s="129">
        <f>COUNTIFS('Июнь 24'!$B$2:B1002, A3, 'Июнь 24'!$D$2:D1002, 'Служебный лист'!$C$4)</f>
        <v>0</v>
      </c>
      <c r="H3" s="129" t="s">
        <v>75</v>
      </c>
      <c r="I3" s="129">
        <f>COUNTIF('Июнь 24'!$C$2:C1002, H3)</f>
        <v>2</v>
      </c>
      <c r="J3" s="129">
        <f>COUNTIFS('Июнь 24'!$C$2:C1002, H3, 'Июнь 24'!$D$2:D1002, 'Служебный лист'!$C$2)</f>
        <v>2</v>
      </c>
      <c r="K3" s="129">
        <f>COUNTIFS('Июнь 24'!$C$2:C1002, H3, 'Июнь 24'!$D$2:D1002, 'Служебный лист'!$C$3)</f>
        <v>0</v>
      </c>
      <c r="L3" s="129">
        <f>COUNTIFS('Июнь 24'!$C$2:C1002, H3, 'Июнь 24'!$D$2:D1002, 'Служебный лист'!$C$4)</f>
        <v>0</v>
      </c>
    </row>
    <row r="4" spans="1:32">
      <c r="A4" s="129" t="s">
        <v>2021</v>
      </c>
      <c r="B4" s="129">
        <f>COUNTIF('Июнь 24'!$B$2:B1002, A4)</f>
        <v>0</v>
      </c>
      <c r="C4" s="129">
        <f t="shared" si="0"/>
        <v>0</v>
      </c>
      <c r="D4" s="129">
        <f>COUNTIFS('Июнь 24'!$B$2:B1002, A4, 'Июнь 24'!$D$2:D1002, 'Служебный лист'!$C$2)</f>
        <v>0</v>
      </c>
      <c r="E4" s="129">
        <f>COUNTIFS('Июнь 24'!$B$2:B1002, A4, 'Июнь 24'!$D$2:D1002, 'Служебный лист'!$C$3)</f>
        <v>0</v>
      </c>
      <c r="F4" s="129">
        <f>COUNTIFS('Июнь 24'!$B$2:B1002, A4, 'Июнь 24'!$D$2:D1002, 'Служебный лист'!$C$4)</f>
        <v>0</v>
      </c>
      <c r="H4" s="129" t="s">
        <v>44</v>
      </c>
      <c r="I4" s="129">
        <f>COUNTIF('Июнь 24'!$C$2:C1002, H4)</f>
        <v>0</v>
      </c>
      <c r="J4" s="129">
        <f>COUNTIFS('Июнь 24'!$C$2:C1002, H4, 'Июнь 24'!$D$2:D1002, 'Служебный лист'!$C$2)</f>
        <v>0</v>
      </c>
      <c r="K4" s="129">
        <f>COUNTIFS('Июнь 24'!$C$2:C1002, H4, 'Июнь 24'!$D$2:D1002, 'Служебный лист'!$C$3)</f>
        <v>0</v>
      </c>
      <c r="L4" s="129">
        <f>COUNTIFS('Июнь 24'!$C$2:C1002, H4, 'Июнь 24'!$D$2:D1002, 'Служебный лист'!$C$4)</f>
        <v>0</v>
      </c>
    </row>
    <row r="5" spans="1:32">
      <c r="A5" s="129" t="s">
        <v>2120</v>
      </c>
      <c r="B5" s="129">
        <f>COUNTIF('Июнь 24'!$B$2:B1002, A5)</f>
        <v>7</v>
      </c>
      <c r="C5" s="129">
        <f t="shared" si="0"/>
        <v>12.5</v>
      </c>
      <c r="D5" s="129">
        <f>COUNTIFS('Июнь 24'!$B$2:B1002, A5, 'Июнь 24'!$D$2:D1002, 'Служебный лист'!$C$2)</f>
        <v>1</v>
      </c>
      <c r="E5" s="129">
        <f>COUNTIFS('Июнь 24'!$B$2:B1002, A5, 'Июнь 24'!$D$2:D1002, 'Служебный лист'!$C$3)</f>
        <v>0</v>
      </c>
      <c r="F5" s="129">
        <f>COUNTIFS('Июнь 24'!$B$2:B1002, A5, 'Июнь 24'!$D$2:D1002, 'Служебный лист'!$C$4)</f>
        <v>0</v>
      </c>
      <c r="H5" s="129" t="s">
        <v>541</v>
      </c>
      <c r="I5" s="129">
        <f>COUNTIF('Июнь 24'!$C$2:C1002, H5)</f>
        <v>0</v>
      </c>
      <c r="J5" s="129">
        <f>COUNTIFS('Июнь 24'!$C$2:C1002, H5, 'Июнь 24'!$D$2:D1002, 'Служебный лист'!$C$2)</f>
        <v>0</v>
      </c>
      <c r="K5" s="129">
        <f>COUNTIFS('Июнь 24'!$C$2:C1002, H5, 'Июнь 24'!$D$2:D1002, 'Служебный лист'!$C$3)</f>
        <v>0</v>
      </c>
      <c r="L5" s="129">
        <f>COUNTIFS('Июнь 24'!$C$2:C1002, H5, 'Июнь 24'!$D$2:D1002, 'Служебный лист'!$C$4)</f>
        <v>0</v>
      </c>
    </row>
    <row r="6" spans="1:32">
      <c r="A6" s="129" t="s">
        <v>2022</v>
      </c>
      <c r="B6" s="129">
        <f>COUNTIF('Июнь 24'!$B$2:B1002, A6)</f>
        <v>3</v>
      </c>
      <c r="C6" s="129">
        <f t="shared" si="0"/>
        <v>0</v>
      </c>
      <c r="D6" s="129">
        <f>COUNTIFS('Июнь 24'!$B$2:B1002, A6, 'Июнь 24'!$D$2:D1002, 'Служебный лист'!$C$2)</f>
        <v>0</v>
      </c>
      <c r="E6" s="129">
        <f>COUNTIFS('Июнь 24'!$B$2:B1002, A6, 'Июнь 24'!$D$2:D1002, 'Служебный лист'!$C$3)</f>
        <v>0</v>
      </c>
      <c r="F6" s="129">
        <f>COUNTIFS('Июнь 24'!$B$2:B1002, A6, 'Июнь 24'!$D$2:D1002, 'Служебный лист'!$C$4)</f>
        <v>0</v>
      </c>
      <c r="H6" s="129" t="s">
        <v>102</v>
      </c>
      <c r="I6" s="129">
        <f>COUNTIF('Июнь 24'!$C$2:C1002, H6)</f>
        <v>5</v>
      </c>
      <c r="J6" s="129">
        <f>COUNTIFS('Июнь 24'!$C$2:C1002, H6, 'Июнь 24'!$D$2:D1002, 'Служебный лист'!$C$2)</f>
        <v>5</v>
      </c>
      <c r="K6" s="129">
        <f>COUNTIFS('Июнь 24'!$C$2:C1002, H6, 'Июнь 24'!$D$2:D1002, 'Служебный лист'!$C$3)</f>
        <v>0</v>
      </c>
      <c r="L6" s="129">
        <f>COUNTIFS('Июнь 24'!$C$2:C1002, H6, 'Июнь 24'!$D$2:D1002, 'Служебный лист'!$C$4)</f>
        <v>0</v>
      </c>
    </row>
    <row r="7" spans="1:32">
      <c r="A7" s="129" t="s">
        <v>1774</v>
      </c>
      <c r="B7" s="129">
        <f>COUNTIF('Июнь 24'!$B$2:B1002, A7)</f>
        <v>42</v>
      </c>
      <c r="D7" s="129">
        <f>COUNTIFS('Июнь 24'!$B$2:B1002, A7, 'Июнь 24'!$D$2:D1002, 'Служебный лист'!$C$2)</f>
        <v>4</v>
      </c>
      <c r="E7" s="129">
        <f>COUNTIFS('Июнь 24'!$B$2:B1002, A7, 'Июнь 24'!$D$2:D1002, 'Служебный лист'!$C$3)</f>
        <v>0</v>
      </c>
      <c r="F7" s="129">
        <f>COUNTIFS('Июнь 24'!$B$2:B1002, A7, 'Июнь 24'!$D$2:D1002, 'Служебный лист'!$C$4)</f>
        <v>0</v>
      </c>
      <c r="H7" s="129" t="s">
        <v>638</v>
      </c>
      <c r="I7" s="129">
        <f>COUNTIF('Июнь 24'!$C$2:C1002, H7)</f>
        <v>0</v>
      </c>
      <c r="J7" s="129">
        <f>COUNTIFS('Июнь 24'!$C$2:C1002, H7, 'Июнь 24'!$D$2:D1002, 'Служебный лист'!$C$2)</f>
        <v>0</v>
      </c>
      <c r="K7" s="129">
        <f>COUNTIFS('Июнь 24'!$C$2:C1002, H7, 'Июнь 24'!$D$2:D1002, 'Служебный лист'!$C$3)</f>
        <v>0</v>
      </c>
      <c r="L7" s="129">
        <f>COUNTIFS('Июнь 24'!$C$2:C1002, H7, 'Июнь 24'!$D$2:D1002, 'Служебный лист'!$C$4)</f>
        <v>0</v>
      </c>
    </row>
    <row r="8" spans="1:32">
      <c r="A8" s="129" t="s">
        <v>2310</v>
      </c>
      <c r="B8" s="129">
        <f>COUNTIF('Июнь 24'!$B$2:B1002, A8)</f>
        <v>0</v>
      </c>
      <c r="C8" s="129">
        <f>SUM(B48:AE48)</f>
        <v>0</v>
      </c>
      <c r="D8" s="129">
        <f>COUNTIFS('Июнь 24'!$B$2:B1002, A8, 'Июнь 24'!$D$2:D1002, 'Служебный лист'!$C$2)</f>
        <v>0</v>
      </c>
      <c r="E8" s="129">
        <f>COUNTIFS('Июнь 24'!$B$2:B1002, A8, 'Июнь 24'!$D$2:D1002, 'Служебный лист'!$C$3)</f>
        <v>0</v>
      </c>
      <c r="F8" s="129">
        <f>COUNTIFS('Июнь 24'!$B$2:B1002, A8, 'Июнь 24'!$D$2:D1002, 'Служебный лист'!$C$4)</f>
        <v>0</v>
      </c>
      <c r="H8" s="129" t="s">
        <v>1112</v>
      </c>
      <c r="I8" s="129">
        <f>COUNTIF('Июнь 24'!$C$2:C1002, H8)</f>
        <v>0</v>
      </c>
      <c r="J8" s="129">
        <f>COUNTIFS('Июнь 24'!$C$2:C1002, H8, 'Июнь 24'!$D$2:D1002, 'Служебный лист'!$C$2)</f>
        <v>0</v>
      </c>
      <c r="K8" s="129">
        <f>COUNTIFS('Июнь 24'!$C$2:C1002, H8, 'Июнь 24'!$D$2:D1002, 'Служебный лист'!$C$3)</f>
        <v>0</v>
      </c>
      <c r="L8" s="129">
        <f>COUNTIFS('Июнь 24'!$C$2:C1002, H8, 'Июнь 24'!$D$2:D1002, 'Служебный лист'!$C$4)</f>
        <v>0</v>
      </c>
    </row>
    <row r="9" spans="1:32">
      <c r="A9" s="129" t="s">
        <v>78</v>
      </c>
      <c r="B9" s="129">
        <f>COUNTIF('Июнь 24'!$B$2:B1002, A9)</f>
        <v>159</v>
      </c>
      <c r="D9" s="129">
        <f>COUNTIFS('Июнь 24'!$B$2:B1002, A9, 'Июнь 24'!$D$2:D1002, 'Служебный лист'!$C$2)</f>
        <v>8</v>
      </c>
      <c r="E9" s="129">
        <f>COUNTIFS('Июнь 24'!$B$2:B1002, A9, 'Июнь 24'!$D$2:D1002, 'Служебный лист'!$C$3)</f>
        <v>0</v>
      </c>
      <c r="F9" s="129">
        <f>COUNTIFS('Июнь 24'!$B$2:B1002, A9, 'Июнь 24'!$D$2:D1002, 'Служебный лист'!$C$4)</f>
        <v>0</v>
      </c>
      <c r="H9" s="129" t="s">
        <v>399</v>
      </c>
      <c r="I9" s="129">
        <f>COUNTIF('Июнь 24'!$C$2:C1002, H9)</f>
        <v>0</v>
      </c>
      <c r="J9" s="129">
        <f>COUNTIFS('Июнь 24'!$C$2:C1002, H9, 'Июнь 24'!$D$2:D1002, 'Служебный лист'!$C$2)</f>
        <v>0</v>
      </c>
      <c r="K9" s="129">
        <f>COUNTIFS('Июнь 24'!$C$2:C1002, H9, 'Июнь 24'!$D$2:D1002, 'Служебный лист'!$C$3)</f>
        <v>0</v>
      </c>
      <c r="L9" s="129">
        <f>COUNTIFS('Июнь 24'!$C$2:C1002, H9, 'Июнь 24'!$D$2:D1002, 'Служебный лист'!$C$4)</f>
        <v>0</v>
      </c>
    </row>
    <row r="10" spans="1:32">
      <c r="A10" s="129" t="s">
        <v>522</v>
      </c>
      <c r="B10" s="129">
        <f>COUNTIF('Июнь 24'!$B$2:B1002, A10)</f>
        <v>135</v>
      </c>
      <c r="D10" s="129">
        <f>COUNTIFS('Июнь 24'!$B$2:B1002, A10, 'Июнь 24'!$D$2:D1002, 'Служебный лист'!$C$2)</f>
        <v>13</v>
      </c>
      <c r="E10" s="129">
        <f>COUNTIFS('Июнь 24'!$B$2:B1002, A10, 'Июнь 24'!$D$2:D1002, 'Служебный лист'!$C$3)</f>
        <v>0</v>
      </c>
      <c r="F10" s="129">
        <f>COUNTIFS('Июнь 24'!$B$2:B1002, A10, 'Июнь 24'!$D$2:D1002, 'Служебный лист'!$C$4)</f>
        <v>0</v>
      </c>
      <c r="H10" s="129" t="s">
        <v>41</v>
      </c>
      <c r="I10" s="129">
        <f>COUNTIF('Июнь 24'!$C$2:C1002, H10)</f>
        <v>18</v>
      </c>
      <c r="J10" s="129">
        <f>COUNTIFS('Июнь 24'!$C$2:C1002, H10, 'Июнь 24'!$D$2:D1002, 'Служебный лист'!$C$2)</f>
        <v>17</v>
      </c>
      <c r="K10" s="129">
        <f>COUNTIFS('Июнь 24'!$C$2:C1002, H10, 'Июнь 24'!$D$2:D1002, 'Служебный лист'!$C$3)</f>
        <v>0</v>
      </c>
      <c r="L10" s="129">
        <f>COUNTIFS('Июнь 24'!$C$2:C1002, H10, 'Июнь 24'!$D$2:D1002, 'Служебный лист'!$C$4)</f>
        <v>0</v>
      </c>
    </row>
    <row r="11" spans="1:32">
      <c r="A11" s="129" t="s">
        <v>2096</v>
      </c>
      <c r="B11" s="129">
        <f>COUNTIF('Июнь 24'!$B$2:B1002, A11)</f>
        <v>36</v>
      </c>
      <c r="D11" s="129">
        <f>COUNTIFS('Июнь 24'!$B$2:B1002, A11, 'Июнь 24'!$D$2:D1002, 'Служебный лист'!$C$2)</f>
        <v>1</v>
      </c>
      <c r="E11" s="129">
        <f>COUNTIFS('Июнь 24'!$B$2:B1002, A11, 'Июнь 24'!$D$2:D1002, 'Служебный лист'!$C$3)</f>
        <v>0</v>
      </c>
      <c r="F11" s="129">
        <f>COUNTIFS('Июнь 24'!$B$2:B1002, A11, 'Июнь 24'!$D$2:D1002, 'Служебный лист'!$C$4)</f>
        <v>0</v>
      </c>
      <c r="H11" s="129" t="s">
        <v>355</v>
      </c>
      <c r="I11" s="129">
        <f>COUNTIF('Июнь 24'!$C$2:C1002, H11)</f>
        <v>0</v>
      </c>
      <c r="J11" s="129">
        <f>COUNTIFS('Июнь 24'!$C$2:C1002, H11, 'Июнь 24'!$D$2:D1002, 'Служебный лист'!$C$2)</f>
        <v>0</v>
      </c>
      <c r="K11" s="129">
        <f>COUNTIFS('Июнь 24'!$C$2:C1002, H11, 'Июнь 24'!$D$2:D1002, 'Служебный лист'!$C$3)</f>
        <v>0</v>
      </c>
      <c r="L11" s="129">
        <f>COUNTIFS('Июнь 24'!$C$2:C1002, H11, 'Июнь 24'!$D$2:D1002, 'Служебный лист'!$C$4)</f>
        <v>0</v>
      </c>
    </row>
    <row r="12" spans="1:32">
      <c r="A12" s="131" t="s">
        <v>1113</v>
      </c>
      <c r="D12" s="129">
        <f t="shared" ref="D12:E12" si="1">SUM(D3:D11)</f>
        <v>27</v>
      </c>
      <c r="E12" s="129">
        <f t="shared" si="1"/>
        <v>0</v>
      </c>
      <c r="F12" s="129">
        <f>COUNTIFS('Июнь 24'!$B$2:B1002, A12, 'Июнь 24'!$D$2:D1002, 'Служебный лист'!$C$4)</f>
        <v>0</v>
      </c>
      <c r="H12" s="129" t="s">
        <v>154</v>
      </c>
      <c r="I12" s="129">
        <f>COUNTIF('Июнь 24'!$C$2:C1002, H12)</f>
        <v>0</v>
      </c>
      <c r="J12" s="129">
        <f>COUNTIFS('Июнь 24'!$C$2:C1002, H12, 'Июнь 24'!$D$2:D1002, 'Служебный лист'!$C$2)</f>
        <v>0</v>
      </c>
      <c r="K12" s="129">
        <f>COUNTIFS('Июнь 24'!$C$2:C1002, H12, 'Июнь 24'!$D$2:D1002, 'Служебный лист'!$C$3)</f>
        <v>0</v>
      </c>
      <c r="L12" s="129">
        <f>COUNTIFS('Июнь 24'!$C$2:C1002, H12, 'Июнь 24'!$D$2:D1002, 'Служебный лист'!$C$4)</f>
        <v>0</v>
      </c>
    </row>
    <row r="13" spans="1:32">
      <c r="A13" s="129">
        <f>'Служебный лист'!A11:A1002</f>
        <v>0</v>
      </c>
      <c r="H13" s="129" t="s">
        <v>1114</v>
      </c>
      <c r="I13" s="129">
        <f>COUNTIF('Июнь 24'!$C$2:C1002, H13)</f>
        <v>0</v>
      </c>
      <c r="J13" s="129">
        <f>COUNTIFS('Июнь 24'!$C$2:C1002, H13, 'Июнь 24'!$D$2:D1002, 'Служебный лист'!$C$2)</f>
        <v>0</v>
      </c>
      <c r="K13" s="129">
        <f>COUNTIFS('Июнь 24'!$C$2:C1002, H13, 'Июнь 24'!$D$2:D1002, 'Служебный лист'!$C$3)</f>
        <v>0</v>
      </c>
      <c r="L13" s="129">
        <f>COUNTIFS('Июнь 24'!$C$2:C1002, H13, 'Июнь 24'!$D$2:D1002, 'Служебный лист'!$C$4)</f>
        <v>0</v>
      </c>
    </row>
    <row r="14" spans="1:32">
      <c r="A14" s="129">
        <f>'Служебный лист'!A12:A1002</f>
        <v>0</v>
      </c>
      <c r="C14" s="132" t="s">
        <v>1105</v>
      </c>
      <c r="D14" s="129">
        <f>D12</f>
        <v>27</v>
      </c>
      <c r="H14" s="129" t="s">
        <v>224</v>
      </c>
      <c r="I14" s="129">
        <f>COUNTIF('Июнь 24'!$C$2:C1002, H14)</f>
        <v>2</v>
      </c>
      <c r="J14" s="129">
        <f>COUNTIFS('Июнь 24'!$C$2:C1002, H14, 'Июнь 24'!$D$2:D1002, 'Служебный лист'!$C$2)</f>
        <v>2</v>
      </c>
      <c r="K14" s="129">
        <f>COUNTIFS('Июнь 24'!$C$2:C1002, H14, 'Июнь 24'!$D$2:D1002, 'Служебный лист'!$C$3)</f>
        <v>0</v>
      </c>
      <c r="L14" s="129">
        <f>COUNTIFS('Июнь 24'!$C$2:C1002, H14, 'Июнь 24'!$D$2:D1002, 'Служебный лист'!$C$4)</f>
        <v>0</v>
      </c>
    </row>
    <row r="15" spans="1:32">
      <c r="A15" s="129">
        <f>'Служебный лист'!A13:A1002</f>
        <v>0</v>
      </c>
      <c r="C15" s="132" t="s">
        <v>1106</v>
      </c>
      <c r="D15" s="129">
        <f>E12</f>
        <v>0</v>
      </c>
      <c r="H15" s="129" t="s">
        <v>1115</v>
      </c>
      <c r="I15" s="129">
        <f>COUNTIF('Июнь 24'!$C$2:C1002, H15)</f>
        <v>0</v>
      </c>
      <c r="J15" s="129">
        <f>COUNTIFS('Июнь 24'!$C$2:C1002, H15, 'Июнь 24'!$D$2:D1002, 'Служебный лист'!$C$2)</f>
        <v>0</v>
      </c>
      <c r="K15" s="129">
        <f>COUNTIFS('Июнь 24'!$C$2:C1002, H15, 'Июнь 24'!$D$2:D1002, 'Служебный лист'!$C$3)</f>
        <v>0</v>
      </c>
      <c r="L15" s="129">
        <f>COUNTIFS('Июнь 24'!$C$2:C1002, H15, 'Июнь 24'!$D$2:D1002, 'Служебный лист'!$C$4)</f>
        <v>0</v>
      </c>
    </row>
    <row r="16" spans="1:32">
      <c r="A16" s="129">
        <f>'Служебный лист'!A14:A1002</f>
        <v>0</v>
      </c>
      <c r="C16" s="132" t="s">
        <v>1107</v>
      </c>
      <c r="D16" s="129">
        <f>F12</f>
        <v>0</v>
      </c>
      <c r="H16" s="129" t="s">
        <v>1116</v>
      </c>
      <c r="I16" s="129">
        <f>COUNTIF('Июнь 24'!$C$2:C1002, H16)</f>
        <v>0</v>
      </c>
      <c r="J16" s="129">
        <f>COUNTIFS('Июнь 24'!$C$2:C1002, H16, 'Июнь 24'!$D$2:D1002, 'Служебный лист'!$C$2)</f>
        <v>0</v>
      </c>
      <c r="K16" s="129">
        <f>COUNTIFS('Июнь 24'!$C$2:C1002, H16, 'Июнь 24'!$D$2:D1002, 'Служебный лист'!$C$3)</f>
        <v>0</v>
      </c>
      <c r="L16" s="129">
        <f>COUNTIFS('Июнь 24'!$C$2:C1002, H16, 'Июнь 24'!$D$2:D1002, 'Служебный лист'!$C$4)</f>
        <v>0</v>
      </c>
    </row>
    <row r="17" spans="1:12">
      <c r="H17" s="129" t="s">
        <v>1117</v>
      </c>
      <c r="I17" s="129">
        <f>COUNTIF('Июнь 24'!$C$2:C1002, H17)</f>
        <v>0</v>
      </c>
      <c r="J17" s="129">
        <f>COUNTIFS('Июнь 24'!$C$2:C1002, H17, 'Июнь 24'!$D$2:D1002, 'Служебный лист'!$C$2)</f>
        <v>0</v>
      </c>
      <c r="K17" s="129">
        <f>COUNTIFS('Июнь 24'!$C$2:C1002, H17, 'Июнь 24'!$D$2:D1002, 'Служебный лист'!$C$3)</f>
        <v>0</v>
      </c>
      <c r="L17" s="129">
        <f>COUNTIFS('Июнь 24'!$C$2:C1002, H17, 'Июнь 24'!$D$2:D1002, 'Служебный лист'!$C$4)</f>
        <v>0</v>
      </c>
    </row>
    <row r="18" spans="1:12">
      <c r="H18" s="129" t="s">
        <v>928</v>
      </c>
      <c r="I18" s="129">
        <f>COUNTIF('Июнь 24'!$C$2:C1002, H18)</f>
        <v>1</v>
      </c>
      <c r="J18" s="129">
        <f>COUNTIFS('Июнь 24'!$C$2:C1002, H18, 'Июнь 24'!$D$2:D1002, 'Служебный лист'!$C$2)</f>
        <v>1</v>
      </c>
      <c r="K18" s="129">
        <f>COUNTIFS('Июнь 24'!$C$2:C1002, H18, 'Июнь 24'!$D$2:D1002, 'Служебный лист'!$C$3)</f>
        <v>0</v>
      </c>
      <c r="L18" s="129">
        <f>COUNTIFS('Июнь 24'!$C$2:C1002, H18, 'Июнь 24'!$D$2:D1002, 'Служебный лист'!$C$4)</f>
        <v>0</v>
      </c>
    </row>
    <row r="19" spans="1:12">
      <c r="A19" s="129">
        <f>'Служебный лист'!A15:A1002</f>
        <v>0</v>
      </c>
      <c r="H19" s="131" t="s">
        <v>1113</v>
      </c>
      <c r="I19" s="129">
        <f t="shared" ref="I19:L19" si="2">SUM(I3:I18)</f>
        <v>28</v>
      </c>
      <c r="J19" s="129">
        <f t="shared" si="2"/>
        <v>27</v>
      </c>
      <c r="K19" s="129">
        <f t="shared" si="2"/>
        <v>0</v>
      </c>
      <c r="L19" s="129">
        <f t="shared" si="2"/>
        <v>0</v>
      </c>
    </row>
    <row r="20" spans="1:12">
      <c r="H20" s="129">
        <f>'Служебный лист'!B18:B1002</f>
        <v>0</v>
      </c>
    </row>
    <row r="21" spans="1:12">
      <c r="H21" s="129">
        <f>'Служебный лист'!B18:B1002</f>
        <v>0</v>
      </c>
    </row>
    <row r="22" spans="1:12">
      <c r="H22" s="129">
        <f>'Служебный лист'!B19:B1002</f>
        <v>0</v>
      </c>
    </row>
    <row r="23" spans="1:12">
      <c r="H23" s="129">
        <f>'Служебный лист'!B20:B1002</f>
        <v>0</v>
      </c>
    </row>
    <row r="24" spans="1:12">
      <c r="H24" s="129">
        <f>'Служебный лист'!B21:B1002</f>
        <v>0</v>
      </c>
    </row>
    <row r="25" spans="1:12">
      <c r="H25" s="129">
        <f>'Служебный лист'!B22:B1002</f>
        <v>0</v>
      </c>
    </row>
    <row r="26" spans="1:12">
      <c r="H26" s="129">
        <f>'Служебный лист'!B23:B1002</f>
        <v>0</v>
      </c>
    </row>
    <row r="27" spans="1:12">
      <c r="H27" s="129">
        <f>'Служебный лист'!B24:B1002</f>
        <v>0</v>
      </c>
    </row>
    <row r="28" spans="1:12">
      <c r="H28" s="129">
        <f>'Служебный лист'!B25:B1002</f>
        <v>0</v>
      </c>
    </row>
    <row r="29" spans="1:12">
      <c r="H29" s="129">
        <f>'Служебный лист'!B26:B1002</f>
        <v>0</v>
      </c>
    </row>
    <row r="30" spans="1:12">
      <c r="H30" s="129">
        <f>'Служебный лист'!B27:B1002</f>
        <v>0</v>
      </c>
    </row>
    <row r="31" spans="1:12">
      <c r="H31" s="129">
        <f>'Служебный лист'!B28:B1002</f>
        <v>0</v>
      </c>
    </row>
    <row r="32" spans="1:12">
      <c r="H32" s="129">
        <f>'Служебный лист'!B29:B1002</f>
        <v>0</v>
      </c>
    </row>
    <row r="41" spans="1:32">
      <c r="A41" s="279" t="s">
        <v>1118</v>
      </c>
      <c r="B41" s="278"/>
    </row>
    <row r="43" spans="1:32">
      <c r="A43" s="185" t="s">
        <v>1102</v>
      </c>
      <c r="B43" s="186">
        <v>45444</v>
      </c>
      <c r="C43" s="186">
        <v>45445</v>
      </c>
      <c r="D43" s="186">
        <v>45446</v>
      </c>
      <c r="E43" s="186">
        <v>45447</v>
      </c>
      <c r="F43" s="186">
        <v>45448</v>
      </c>
      <c r="G43" s="186">
        <v>45449</v>
      </c>
      <c r="H43" s="186">
        <v>45450</v>
      </c>
      <c r="I43" s="186">
        <v>45451</v>
      </c>
      <c r="J43" s="186">
        <v>45452</v>
      </c>
      <c r="K43" s="186">
        <v>45453</v>
      </c>
      <c r="L43" s="186">
        <v>45454</v>
      </c>
      <c r="M43" s="186">
        <v>45455</v>
      </c>
      <c r="N43" s="186">
        <v>45456</v>
      </c>
      <c r="O43" s="186">
        <v>45457</v>
      </c>
      <c r="P43" s="186">
        <v>45458</v>
      </c>
      <c r="Q43" s="186">
        <v>45459</v>
      </c>
      <c r="R43" s="186">
        <v>45460</v>
      </c>
      <c r="S43" s="186">
        <v>45461</v>
      </c>
      <c r="T43" s="186">
        <v>45462</v>
      </c>
      <c r="U43" s="186">
        <v>45463</v>
      </c>
      <c r="V43" s="186">
        <v>45464</v>
      </c>
      <c r="W43" s="186">
        <v>45465</v>
      </c>
      <c r="X43" s="186">
        <v>45466</v>
      </c>
      <c r="Y43" s="186">
        <v>45467</v>
      </c>
      <c r="Z43" s="186">
        <v>45468</v>
      </c>
      <c r="AA43" s="186">
        <v>45469</v>
      </c>
      <c r="AB43" s="186">
        <v>45470</v>
      </c>
      <c r="AC43" s="186">
        <v>45471</v>
      </c>
      <c r="AD43" s="186">
        <v>45472</v>
      </c>
      <c r="AE43" s="186">
        <v>45473</v>
      </c>
      <c r="AF43" s="186"/>
    </row>
    <row r="44" spans="1:32">
      <c r="A44" s="129" t="s">
        <v>2020</v>
      </c>
    </row>
    <row r="45" spans="1:32">
      <c r="A45" s="129" t="s">
        <v>2021</v>
      </c>
      <c r="E45" s="135"/>
      <c r="I45" s="135"/>
      <c r="L45" s="135"/>
      <c r="M45" s="135"/>
      <c r="O45" s="135"/>
      <c r="U45" s="135"/>
      <c r="V45" s="135"/>
    </row>
    <row r="46" spans="1:32">
      <c r="A46" s="129" t="s">
        <v>2120</v>
      </c>
      <c r="I46" s="129">
        <v>2</v>
      </c>
      <c r="M46" s="129">
        <v>4</v>
      </c>
      <c r="X46" s="129">
        <v>1</v>
      </c>
      <c r="Z46" s="129">
        <v>2</v>
      </c>
      <c r="AA46" s="129">
        <v>1.5</v>
      </c>
      <c r="AB46" s="129">
        <v>1</v>
      </c>
      <c r="AC46" s="129">
        <v>1</v>
      </c>
    </row>
    <row r="47" spans="1:32">
      <c r="A47" s="129" t="s">
        <v>2022</v>
      </c>
    </row>
    <row r="48" spans="1:32">
      <c r="A48" s="129" t="s">
        <v>2310</v>
      </c>
    </row>
    <row r="49" spans="1:1">
      <c r="A49" s="129" t="s">
        <v>2455</v>
      </c>
    </row>
  </sheetData>
  <mergeCells count="3">
    <mergeCell ref="A1:F1"/>
    <mergeCell ref="H1:L1"/>
    <mergeCell ref="A41:B41"/>
  </mergeCells>
  <conditionalFormatting sqref="L3:L18">
    <cfRule type="cellIs" dxfId="5" priority="1" operator="greaterThanOrEqual">
      <formula>1</formula>
    </cfRule>
  </conditionalFormatting>
  <conditionalFormatting sqref="F3:F12">
    <cfRule type="cellIs" dxfId="4" priority="2" operator="greaterThanOrEqual">
      <formula>1</formula>
    </cfRule>
  </conditionalFormatting>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AF51"/>
  <sheetViews>
    <sheetView workbookViewId="0"/>
  </sheetViews>
  <sheetFormatPr defaultColWidth="12.7109375" defaultRowHeight="15.75" customHeight="1"/>
  <cols>
    <col min="1" max="1" width="17.710937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2456</v>
      </c>
      <c r="M2" s="8"/>
      <c r="N2" s="8"/>
      <c r="O2" s="8"/>
      <c r="P2" s="8"/>
      <c r="Q2" s="8"/>
      <c r="R2" s="8"/>
      <c r="S2" s="8"/>
      <c r="T2" s="8"/>
      <c r="U2" s="8"/>
      <c r="V2" s="8"/>
      <c r="W2" s="8"/>
      <c r="X2" s="8"/>
      <c r="Y2" s="8"/>
      <c r="Z2" s="8"/>
      <c r="AA2" s="8"/>
      <c r="AB2" s="8"/>
      <c r="AC2" s="8"/>
      <c r="AD2" s="8"/>
      <c r="AE2" s="8"/>
      <c r="AF2" s="8"/>
    </row>
    <row r="3" spans="1:32">
      <c r="A3" s="129" t="s">
        <v>2020</v>
      </c>
      <c r="B3" s="129">
        <f>COUNTIF('Май 24'!$B$2:B1004, A3)</f>
        <v>0</v>
      </c>
      <c r="C3" s="129">
        <f t="shared" ref="C3:C6" si="0">SUM(B46:AE46)</f>
        <v>0</v>
      </c>
      <c r="D3" s="129">
        <f>COUNTIFS('Май 24'!$B$2:B1004, A3, 'Май 24'!$D$2:D1004, 'Служебный лист'!$C$2)</f>
        <v>0</v>
      </c>
      <c r="E3" s="129">
        <f>COUNTIFS('Май 24'!$B$2:B1004, A3, 'Май 24'!$D$2:D1004, 'Служебный лист'!$C$3)</f>
        <v>0</v>
      </c>
      <c r="F3" s="129">
        <f>COUNTIFS('Май 24'!$B$2:B1004, A3, 'Май 24'!$D$2:D1004, 'Служебный лист'!$C$4)</f>
        <v>0</v>
      </c>
      <c r="H3" s="129" t="s">
        <v>75</v>
      </c>
      <c r="I3" s="129">
        <f>COUNTIF('Май 24'!$C$2:C1004, H3)</f>
        <v>0</v>
      </c>
      <c r="J3" s="129">
        <f>COUNTIFS('Май 24'!$C$2:C1004, H3, 'Май 24'!$D$2:D1004, 'Служебный лист'!$C$2)</f>
        <v>0</v>
      </c>
      <c r="K3" s="129">
        <f>COUNTIFS('Май 24'!$C$2:C1004, H3, 'Май 24'!$D$2:D1004, 'Служебный лист'!$C$3)</f>
        <v>0</v>
      </c>
      <c r="L3" s="129">
        <f>COUNTIFS('Май 24'!$C$2:C1004, H3, 'Май 24'!$D$2:D1004, 'Служебный лист'!$C$4)</f>
        <v>0</v>
      </c>
    </row>
    <row r="4" spans="1:32">
      <c r="A4" s="129" t="s">
        <v>2021</v>
      </c>
      <c r="B4" s="129">
        <f>COUNTIF('Май 24'!$B$2:B1004, A4)</f>
        <v>4</v>
      </c>
      <c r="C4" s="129">
        <f t="shared" si="0"/>
        <v>4</v>
      </c>
      <c r="D4" s="129">
        <f>COUNTIFS('Май 24'!$B$2:B1004, A4, 'Май 24'!$D$2:D1004, 'Служебный лист'!$C$2)</f>
        <v>1</v>
      </c>
      <c r="E4" s="129">
        <f>COUNTIFS('Май 24'!$B$2:B1004, A4, 'Май 24'!$D$2:D1004, 'Служебный лист'!$C$3)</f>
        <v>0</v>
      </c>
      <c r="F4" s="129">
        <f>COUNTIFS('Май 24'!$B$2:B1004, A4, 'Май 24'!$D$2:D1004, 'Служебный лист'!$C$4)</f>
        <v>0</v>
      </c>
      <c r="H4" s="129" t="s">
        <v>44</v>
      </c>
      <c r="I4" s="129">
        <f>COUNTIF('Май 24'!$C$2:C1004, H4)</f>
        <v>1</v>
      </c>
      <c r="J4" s="129">
        <f>COUNTIFS('Май 24'!$C$2:C1004, H4, 'Май 24'!$D$2:D1004, 'Служебный лист'!$C$2)</f>
        <v>1</v>
      </c>
      <c r="K4" s="129">
        <f>COUNTIFS('Май 24'!$C$2:C1004, H4, 'Май 24'!$D$2:D1004, 'Служебный лист'!$C$3)</f>
        <v>0</v>
      </c>
      <c r="L4" s="129">
        <f>COUNTIFS('Май 24'!$C$2:C1004, H4, 'Май 24'!$D$2:D1004, 'Служебный лист'!$C$4)</f>
        <v>0</v>
      </c>
    </row>
    <row r="5" spans="1:32">
      <c r="A5" s="129" t="s">
        <v>2120</v>
      </c>
      <c r="B5" s="129">
        <f>COUNTIF('Май 24'!$B$2:B1004, A5)</f>
        <v>32</v>
      </c>
      <c r="C5" s="129">
        <f t="shared" si="0"/>
        <v>30</v>
      </c>
      <c r="D5" s="129">
        <f>COUNTIFS('Май 24'!$B$2:B1004, A5, 'Май 24'!$D$2:D1004, 'Служебный лист'!$C$2)</f>
        <v>0</v>
      </c>
      <c r="E5" s="129">
        <f>COUNTIFS('Май 24'!$B$2:B1004, A5, 'Май 24'!$D$2:D1004, 'Служебный лист'!$C$3)</f>
        <v>0</v>
      </c>
      <c r="F5" s="129">
        <f>COUNTIFS('Май 24'!$B$2:B1004, A5, 'Май 24'!$D$2:D1004, 'Служебный лист'!$C$4)</f>
        <v>0</v>
      </c>
      <c r="H5" s="129" t="s">
        <v>541</v>
      </c>
      <c r="I5" s="129">
        <f>COUNTIF('Май 24'!$C$2:C1004, H5)</f>
        <v>0</v>
      </c>
      <c r="J5" s="129">
        <f>COUNTIFS('Май 24'!$C$2:C1004, H5, 'Май 24'!$D$2:D1004, 'Служебный лист'!$C$2)</f>
        <v>0</v>
      </c>
      <c r="K5" s="129">
        <f>COUNTIFS('Май 24'!$C$2:C1004, H5, 'Май 24'!$D$2:D1004, 'Служебный лист'!$C$3)</f>
        <v>0</v>
      </c>
      <c r="L5" s="129">
        <f>COUNTIFS('Май 24'!$C$2:C1004, H5, 'Май 24'!$D$2:D1004, 'Служебный лист'!$C$4)</f>
        <v>0</v>
      </c>
    </row>
    <row r="6" spans="1:32">
      <c r="A6" s="129" t="s">
        <v>2022</v>
      </c>
      <c r="B6" s="129">
        <f>COUNTIF('Май 24'!$B$2:B1004, A6)</f>
        <v>30</v>
      </c>
      <c r="C6" s="129">
        <f t="shared" si="0"/>
        <v>11</v>
      </c>
      <c r="D6" s="129">
        <f>COUNTIFS('Май 24'!$B$2:B1004, A6, 'Май 24'!$D$2:D1004, 'Служебный лист'!$C$2)</f>
        <v>4</v>
      </c>
      <c r="E6" s="129">
        <f>COUNTIFS('Май 24'!$B$2:B1004, A6, 'Май 24'!$D$2:D1004, 'Служебный лист'!$C$3)</f>
        <v>0</v>
      </c>
      <c r="F6" s="129">
        <f>COUNTIFS('Май 24'!$B$2:B1004, A6, 'Май 24'!$D$2:D1004, 'Служебный лист'!$C$4)</f>
        <v>0</v>
      </c>
      <c r="H6" s="129" t="s">
        <v>102</v>
      </c>
      <c r="I6" s="129">
        <f>COUNTIF('Май 24'!$C$2:C1004, H6)</f>
        <v>4</v>
      </c>
      <c r="J6" s="129">
        <f>COUNTIFS('Май 24'!$C$2:C1004, H6, 'Май 24'!$D$2:D1004, 'Служебный лист'!$C$2)</f>
        <v>4</v>
      </c>
      <c r="K6" s="129">
        <f>COUNTIFS('Май 24'!$C$2:C1004, H6, 'Май 24'!$D$2:D1004, 'Служебный лист'!$C$3)</f>
        <v>0</v>
      </c>
      <c r="L6" s="129">
        <f>COUNTIFS('Май 24'!$C$2:C1004, H6, 'Май 24'!$D$2:D1004, 'Служебный лист'!$C$4)</f>
        <v>0</v>
      </c>
    </row>
    <row r="7" spans="1:32">
      <c r="A7" s="129" t="s">
        <v>1774</v>
      </c>
      <c r="B7" s="129">
        <f>COUNTIF('Май 24'!$B$2:B1004, A7)</f>
        <v>91</v>
      </c>
      <c r="D7" s="129">
        <f>COUNTIFS('Май 24'!$B$2:B1004, A7, 'Май 24'!$D$2:D1004, 'Служебный лист'!$C$2)</f>
        <v>3</v>
      </c>
      <c r="E7" s="129">
        <f>COUNTIFS('Май 24'!$B$2:B1004, A7, 'Май 24'!$D$2:D1004, 'Служебный лист'!$C$3)</f>
        <v>0</v>
      </c>
      <c r="F7" s="129">
        <f>COUNTIFS('Май 24'!$B$2:B1004, A7, 'Май 24'!$D$2:D1004, 'Служебный лист'!$C$4)</f>
        <v>0</v>
      </c>
      <c r="H7" s="129" t="s">
        <v>638</v>
      </c>
      <c r="I7" s="129">
        <f>COUNTIF('Май 24'!$C$2:C1004, H7)</f>
        <v>0</v>
      </c>
      <c r="J7" s="129">
        <f>COUNTIFS('Май 24'!$C$2:C1004, H7, 'Май 24'!$D$2:D1004, 'Служебный лист'!$C$2)</f>
        <v>0</v>
      </c>
      <c r="K7" s="129">
        <f>COUNTIFS('Май 24'!$C$2:C1004, H7, 'Май 24'!$D$2:D1004, 'Служебный лист'!$C$3)</f>
        <v>0</v>
      </c>
      <c r="L7" s="129">
        <f>COUNTIFS('Май 24'!$C$2:C1004, H7, 'Май 24'!$D$2:D1004, 'Служебный лист'!$C$4)</f>
        <v>0</v>
      </c>
    </row>
    <row r="8" spans="1:32">
      <c r="A8" s="129" t="s">
        <v>2310</v>
      </c>
      <c r="B8" s="129">
        <f>COUNTIF('Май 24'!$B$2:B1004, A8)</f>
        <v>0</v>
      </c>
      <c r="C8" s="129">
        <f>SUM(B50:AE50)</f>
        <v>0</v>
      </c>
      <c r="D8" s="129">
        <f>COUNTIFS('Май 24'!$B$2:B1004, A8, 'Май 24'!$D$2:D1004, 'Служебный лист'!$C$2)</f>
        <v>0</v>
      </c>
      <c r="E8" s="129">
        <f>COUNTIFS('Май 24'!$B$2:B1004, A8, 'Май 24'!$D$2:D1004, 'Служебный лист'!$C$3)</f>
        <v>0</v>
      </c>
      <c r="F8" s="129">
        <f>COUNTIFS('Май 24'!$B$2:B1004, A8, 'Май 24'!$D$2:D1004, 'Служебный лист'!$C$4)</f>
        <v>0</v>
      </c>
      <c r="H8" s="129" t="s">
        <v>1112</v>
      </c>
      <c r="I8" s="129">
        <f>COUNTIF('Май 24'!$C$2:C1004, H8)</f>
        <v>0</v>
      </c>
      <c r="J8" s="129">
        <f>COUNTIFS('Май 24'!$C$2:C1004, H8, 'Май 24'!$D$2:D1004, 'Служебный лист'!$C$2)</f>
        <v>0</v>
      </c>
      <c r="K8" s="129">
        <f>COUNTIFS('Май 24'!$C$2:C1004, H8, 'Май 24'!$D$2:D1004, 'Служебный лист'!$C$3)</f>
        <v>0</v>
      </c>
      <c r="L8" s="129">
        <f>COUNTIFS('Май 24'!$C$2:C1004, H8, 'Май 24'!$D$2:D1004, 'Служебный лист'!$C$4)</f>
        <v>0</v>
      </c>
    </row>
    <row r="9" spans="1:32">
      <c r="A9" s="129" t="s">
        <v>78</v>
      </c>
      <c r="B9" s="129">
        <f>COUNTIF('Май 24'!$B$2:B1004, A9)</f>
        <v>83</v>
      </c>
      <c r="D9" s="129">
        <f>COUNTIFS('Май 24'!$B$2:B1004, A9, 'Май 24'!$D$2:D1004, 'Служебный лист'!$C$2)</f>
        <v>8</v>
      </c>
      <c r="E9" s="129">
        <f>COUNTIFS('Май 24'!$B$2:B1004, A9, 'Май 24'!$D$2:D1004, 'Служебный лист'!$C$3)</f>
        <v>1</v>
      </c>
      <c r="F9" s="129">
        <f>COUNTIFS('Май 24'!$B$2:B1004, A9, 'Май 24'!$D$2:D1004, 'Служебный лист'!$C$4)</f>
        <v>0</v>
      </c>
      <c r="H9" s="129" t="s">
        <v>399</v>
      </c>
      <c r="I9" s="129">
        <f>COUNTIF('Май 24'!$C$2:C1004, H9)</f>
        <v>0</v>
      </c>
      <c r="J9" s="129">
        <f>COUNTIFS('Май 24'!$C$2:C1004, H9, 'Май 24'!$D$2:D1004, 'Служебный лист'!$C$2)</f>
        <v>0</v>
      </c>
      <c r="K9" s="129">
        <f>COUNTIFS('Май 24'!$C$2:C1004, H9, 'Май 24'!$D$2:D1004, 'Служебный лист'!$C$3)</f>
        <v>0</v>
      </c>
      <c r="L9" s="129">
        <f>COUNTIFS('Май 24'!$C$2:C1004, H9, 'Май 24'!$D$2:D1004, 'Служебный лист'!$C$4)</f>
        <v>0</v>
      </c>
    </row>
    <row r="10" spans="1:32">
      <c r="A10" s="129" t="s">
        <v>522</v>
      </c>
      <c r="B10" s="129">
        <f>COUNTIF('Май 24'!$B$2:B1004, A10)</f>
        <v>118</v>
      </c>
      <c r="D10" s="129">
        <f>COUNTIFS('Май 24'!$B$2:B1004, A10, 'Май 24'!$D$2:D1004, 'Служебный лист'!$C$2)</f>
        <v>4</v>
      </c>
      <c r="E10" s="129">
        <f>COUNTIFS('Май 24'!$B$2:B1004, A10, 'Май 24'!$D$2:D1004, 'Служебный лист'!$C$3)</f>
        <v>1</v>
      </c>
      <c r="F10" s="129">
        <f>COUNTIFS('Май 24'!$B$2:B1004, A10, 'Май 24'!$D$2:D1004, 'Служебный лист'!$C$4)</f>
        <v>0</v>
      </c>
      <c r="H10" s="129" t="s">
        <v>41</v>
      </c>
      <c r="I10" s="129">
        <f>COUNTIF('Май 24'!$C$2:C1004, H10)</f>
        <v>12</v>
      </c>
      <c r="J10" s="129">
        <f>COUNTIFS('Май 24'!$C$2:C1004, H10, 'Май 24'!$D$2:D1004, 'Служебный лист'!$C$2)</f>
        <v>10</v>
      </c>
      <c r="K10" s="129">
        <f>COUNTIFS('Май 24'!$C$2:C1004, H10, 'Май 24'!$D$2:D1004, 'Служебный лист'!$C$3)</f>
        <v>2</v>
      </c>
      <c r="L10" s="129">
        <f>COUNTIFS('Май 24'!$C$2:C1004, H10, 'Май 24'!$D$2:D1004, 'Служебный лист'!$C$4)</f>
        <v>0</v>
      </c>
    </row>
    <row r="11" spans="1:32">
      <c r="A11" s="129" t="s">
        <v>2096</v>
      </c>
      <c r="B11" s="129">
        <f>COUNTIF('Май 24'!$B$2:B1004, A11)</f>
        <v>41</v>
      </c>
      <c r="D11" s="129">
        <f>COUNTIFS('Май 24'!$B$2:B1004, A11, 'Май 24'!$D$2:D1004, 'Служебный лист'!$C$2)</f>
        <v>2</v>
      </c>
      <c r="E11" s="129">
        <f>COUNTIFS('Май 24'!$B$2:B1004, A11, 'Май 24'!$D$2:D1004, 'Служебный лист'!$C$3)</f>
        <v>0</v>
      </c>
      <c r="F11" s="129">
        <f>COUNTIFS('Май 24'!$B$2:B1004, A11, 'Май 24'!$D$2:D1004, 'Служебный лист'!$C$4)</f>
        <v>0</v>
      </c>
      <c r="H11" s="129" t="s">
        <v>355</v>
      </c>
      <c r="I11" s="129">
        <f>COUNTIF('Май 24'!$C$2:C1004, H11)</f>
        <v>1</v>
      </c>
      <c r="J11" s="129">
        <f>COUNTIFS('Май 24'!$C$2:C1004, H11, 'Май 24'!$D$2:D1004, 'Служебный лист'!$C$2)</f>
        <v>1</v>
      </c>
      <c r="K11" s="129">
        <f>COUNTIFS('Май 24'!$C$2:C1004, H11, 'Май 24'!$D$2:D1004, 'Служебный лист'!$C$3)</f>
        <v>0</v>
      </c>
      <c r="L11" s="129">
        <f>COUNTIFS('Май 24'!$C$2:C1004, H11, 'Май 24'!$D$2:D1004, 'Служебный лист'!$C$4)</f>
        <v>0</v>
      </c>
    </row>
    <row r="12" spans="1:32">
      <c r="A12" s="166" t="s">
        <v>2457</v>
      </c>
      <c r="D12" s="129">
        <f>COUNTIFS('Май 24'!$B$2:B1004, A12, 'Май 24'!$D$2:D1004, 'Служебный лист'!$C$2)</f>
        <v>0</v>
      </c>
      <c r="H12" s="129" t="s">
        <v>154</v>
      </c>
      <c r="I12" s="129">
        <f>COUNTIF('Май 24'!$C$2:C1004, H12)</f>
        <v>1</v>
      </c>
      <c r="J12" s="129">
        <f>COUNTIFS('Май 24'!$C$2:C1004, H12, 'Май 24'!$D$2:D1004, 'Служебный лист'!$C$2)</f>
        <v>1</v>
      </c>
      <c r="K12" s="129">
        <f>COUNTIFS('Май 24'!$C$2:C1004, H12, 'Май 24'!$D$2:D1004, 'Служебный лист'!$C$3)</f>
        <v>0</v>
      </c>
      <c r="L12" s="129">
        <f>COUNTIFS('Май 24'!$C$2:C1004, H12, 'Май 24'!$D$2:D1004, 'Служебный лист'!$C$4)</f>
        <v>0</v>
      </c>
    </row>
    <row r="13" spans="1:32">
      <c r="A13" s="131" t="s">
        <v>1113</v>
      </c>
      <c r="D13" s="129">
        <f t="shared" ref="D13:F13" si="1">SUM(D3:D11)</f>
        <v>22</v>
      </c>
      <c r="E13" s="129">
        <f t="shared" si="1"/>
        <v>2</v>
      </c>
      <c r="F13" s="129">
        <f t="shared" si="1"/>
        <v>0</v>
      </c>
      <c r="H13" s="129" t="s">
        <v>1114</v>
      </c>
      <c r="I13" s="129">
        <f>COUNTIF('Май 24'!$C$2:C1004, H13)</f>
        <v>0</v>
      </c>
      <c r="J13" s="129">
        <f>COUNTIFS('Май 24'!$C$2:C1004, H13, 'Май 24'!$D$2:D1004, 'Служебный лист'!$C$2)</f>
        <v>0</v>
      </c>
      <c r="K13" s="129">
        <f>COUNTIFS('Май 24'!$C$2:C1004, H13, 'Май 24'!$D$2:D1004, 'Служебный лист'!$C$3)</f>
        <v>0</v>
      </c>
      <c r="L13" s="129">
        <f>COUNTIFS('Май 24'!$C$2:C1004, H13, 'Май 24'!$D$2:D1004, 'Служебный лист'!$C$4)</f>
        <v>0</v>
      </c>
    </row>
    <row r="14" spans="1:32">
      <c r="A14" s="129">
        <f>'Служебный лист'!A11:A1004</f>
        <v>0</v>
      </c>
      <c r="H14" s="129" t="s">
        <v>224</v>
      </c>
      <c r="I14" s="129">
        <f>COUNTIF('Май 24'!$C$2:C1004, H14)</f>
        <v>2</v>
      </c>
      <c r="J14" s="129">
        <f>COUNTIFS('Май 24'!$C$2:C1004, H14, 'Май 24'!$D$2:D1004, 'Служебный лист'!$C$2)</f>
        <v>2</v>
      </c>
      <c r="K14" s="129">
        <f>COUNTIFS('Май 24'!$C$2:C1004, H14, 'Май 24'!$D$2:D1004, 'Служебный лист'!$C$3)</f>
        <v>0</v>
      </c>
      <c r="L14" s="129">
        <f>COUNTIFS('Май 24'!$C$2:C1004, H14, 'Май 24'!$D$2:D1004, 'Служебный лист'!$C$4)</f>
        <v>0</v>
      </c>
    </row>
    <row r="15" spans="1:32">
      <c r="A15" s="129">
        <f>'Служебный лист'!A12:A1004</f>
        <v>0</v>
      </c>
      <c r="C15" s="132" t="s">
        <v>1105</v>
      </c>
      <c r="D15" s="129">
        <f>D13</f>
        <v>22</v>
      </c>
      <c r="H15" s="129" t="s">
        <v>1115</v>
      </c>
      <c r="I15" s="129">
        <f>COUNTIF('Май 24'!$C$2:C1004, H15)</f>
        <v>0</v>
      </c>
      <c r="J15" s="129">
        <f>COUNTIFS('Май 24'!$C$2:C1004, H15, 'Май 24'!$D$2:D1004, 'Служебный лист'!$C$2)</f>
        <v>0</v>
      </c>
      <c r="K15" s="129">
        <f>COUNTIFS('Май 24'!$C$2:C1004, H15, 'Май 24'!$D$2:D1004, 'Служебный лист'!$C$3)</f>
        <v>0</v>
      </c>
      <c r="L15" s="129">
        <f>COUNTIFS('Май 24'!$C$2:C1004, H15, 'Май 24'!$D$2:D1004, 'Служебный лист'!$C$4)</f>
        <v>0</v>
      </c>
    </row>
    <row r="16" spans="1:32">
      <c r="A16" s="129">
        <f>'Служебный лист'!A13:A1004</f>
        <v>0</v>
      </c>
      <c r="C16" s="132" t="s">
        <v>1106</v>
      </c>
      <c r="D16" s="129">
        <f>E13</f>
        <v>2</v>
      </c>
      <c r="H16" s="129" t="s">
        <v>1116</v>
      </c>
      <c r="I16" s="129">
        <f>COUNTIF('Май 24'!$C$2:C1004, H16)</f>
        <v>0</v>
      </c>
      <c r="J16" s="129">
        <f>COUNTIFS('Май 24'!$C$2:C1004, H16, 'Май 24'!$D$2:D1004, 'Служебный лист'!$C$2)</f>
        <v>0</v>
      </c>
      <c r="K16" s="129">
        <f>COUNTIFS('Май 24'!$C$2:C1004, H16, 'Май 24'!$D$2:D1004, 'Служебный лист'!$C$3)</f>
        <v>0</v>
      </c>
      <c r="L16" s="129">
        <f>COUNTIFS('Май 24'!$C$2:C1004, H16, 'Май 24'!$D$2:D1004, 'Служебный лист'!$C$4)</f>
        <v>0</v>
      </c>
    </row>
    <row r="17" spans="1:12">
      <c r="A17" s="129">
        <f>'Служебный лист'!A14:A1004</f>
        <v>0</v>
      </c>
      <c r="C17" s="132" t="s">
        <v>1107</v>
      </c>
      <c r="D17" s="129">
        <f>F13</f>
        <v>0</v>
      </c>
      <c r="H17" s="129" t="s">
        <v>1117</v>
      </c>
      <c r="I17" s="129">
        <f>COUNTIF('Май 24'!$C$2:C1004, H17)</f>
        <v>0</v>
      </c>
      <c r="J17" s="129">
        <f>COUNTIFS('Май 24'!$C$2:C1004, H17, 'Май 24'!$D$2:D1004, 'Служебный лист'!$C$2)</f>
        <v>0</v>
      </c>
      <c r="K17" s="129">
        <f>COUNTIFS('Май 24'!$C$2:C1004, H17, 'Май 24'!$D$2:D1004, 'Служебный лист'!$C$3)</f>
        <v>0</v>
      </c>
      <c r="L17" s="129">
        <f>COUNTIFS('Май 24'!$C$2:C1004, H17, 'Май 24'!$D$2:D1004, 'Служебный лист'!$C$4)</f>
        <v>0</v>
      </c>
    </row>
    <row r="18" spans="1:12">
      <c r="C18" s="132"/>
      <c r="H18" s="129" t="s">
        <v>928</v>
      </c>
      <c r="I18" s="129">
        <f>COUNTIF('Май 24'!$C$2:C1004, H18)</f>
        <v>1</v>
      </c>
      <c r="J18" s="129">
        <f>COUNTIFS('Май 24'!$C$2:C1004, H18, 'Май 24'!$D$2:D1004, 'Служебный лист'!$C$2)</f>
        <v>1</v>
      </c>
      <c r="K18" s="129">
        <f>COUNTIFS('Май 24'!$C$2:C1004, H18, 'Май 24'!$D$2:D1004, 'Служебный лист'!$C$3)</f>
        <v>0</v>
      </c>
    </row>
    <row r="19" spans="1:12">
      <c r="C19" s="132"/>
      <c r="H19" s="129" t="s">
        <v>68</v>
      </c>
      <c r="I19" s="129">
        <f>COUNTIF('Май 24'!$C$2:C1004, H19)</f>
        <v>2</v>
      </c>
      <c r="J19" s="129">
        <f>COUNTIFS('Май 24'!$C$2:C1004, H19, 'Май 24'!$D$2:D1004, 'Служебный лист'!$C$2)</f>
        <v>2</v>
      </c>
      <c r="K19" s="129">
        <f>COUNTIFS('Май 24'!$C$2:C1004, H19, 'Май 24'!$D$2:D1004, 'Служебный лист'!$C$3)</f>
        <v>0</v>
      </c>
      <c r="L19" s="129">
        <f>COUNTIFS('Май 24'!$C$2:C1004, H19, 'Май 24'!$D$2:D1004, 'Служебный лист'!$C$4)</f>
        <v>0</v>
      </c>
    </row>
    <row r="20" spans="1:12">
      <c r="H20" s="131" t="s">
        <v>1113</v>
      </c>
      <c r="I20" s="129">
        <f t="shared" ref="I20:L20" si="2">SUM(I3:I19)</f>
        <v>24</v>
      </c>
      <c r="J20" s="129">
        <f t="shared" si="2"/>
        <v>22</v>
      </c>
      <c r="K20" s="129">
        <f t="shared" si="2"/>
        <v>2</v>
      </c>
      <c r="L20" s="129">
        <f t="shared" si="2"/>
        <v>0</v>
      </c>
    </row>
    <row r="21" spans="1:12">
      <c r="A21" s="129">
        <f>'Служебный лист'!A15:A1004</f>
        <v>0</v>
      </c>
    </row>
    <row r="22" spans="1:12">
      <c r="H22" s="129">
        <f>'Служебный лист'!B18:B1004</f>
        <v>0</v>
      </c>
    </row>
    <row r="23" spans="1:12">
      <c r="H23" s="129">
        <f>'Служебный лист'!B18:B1004</f>
        <v>0</v>
      </c>
    </row>
    <row r="24" spans="1:12">
      <c r="H24" s="129">
        <f>'Служебный лист'!B19:B1004</f>
        <v>0</v>
      </c>
    </row>
    <row r="25" spans="1:12">
      <c r="H25" s="129">
        <f>'Служебный лист'!B20:B1004</f>
        <v>0</v>
      </c>
    </row>
    <row r="26" spans="1:12">
      <c r="H26" s="129">
        <f>'Служебный лист'!B21:B1004</f>
        <v>0</v>
      </c>
    </row>
    <row r="27" spans="1:12">
      <c r="H27" s="129">
        <f>'Служебный лист'!B22:B1004</f>
        <v>0</v>
      </c>
    </row>
    <row r="28" spans="1:12">
      <c r="H28" s="129">
        <f>'Служебный лист'!B23:B1004</f>
        <v>0</v>
      </c>
    </row>
    <row r="29" spans="1:12">
      <c r="H29" s="129">
        <f>'Служебный лист'!B24:B1004</f>
        <v>0</v>
      </c>
    </row>
    <row r="30" spans="1:12">
      <c r="H30" s="129">
        <f>'Служебный лист'!B25:B1004</f>
        <v>0</v>
      </c>
    </row>
    <row r="31" spans="1:12">
      <c r="H31" s="129">
        <f>'Служебный лист'!B26:B1004</f>
        <v>0</v>
      </c>
    </row>
    <row r="32" spans="1:12">
      <c r="H32" s="129">
        <f>'Служебный лист'!B27:B1004</f>
        <v>0</v>
      </c>
    </row>
    <row r="33" spans="1:32">
      <c r="H33" s="129">
        <f>'Служебный лист'!B28:B1004</f>
        <v>0</v>
      </c>
    </row>
    <row r="34" spans="1:32">
      <c r="H34" s="129">
        <f>'Служебный лист'!B29:B1004</f>
        <v>0</v>
      </c>
    </row>
    <row r="43" spans="1:32">
      <c r="A43" s="279" t="s">
        <v>1118</v>
      </c>
      <c r="B43" s="278"/>
    </row>
    <row r="45" spans="1:32">
      <c r="A45" s="185" t="s">
        <v>1102</v>
      </c>
      <c r="B45" s="186">
        <v>45413</v>
      </c>
      <c r="C45" s="186">
        <v>45414</v>
      </c>
      <c r="D45" s="186">
        <v>45415</v>
      </c>
      <c r="E45" s="186">
        <v>45416</v>
      </c>
      <c r="F45" s="186">
        <v>45417</v>
      </c>
      <c r="G45" s="186">
        <v>45418</v>
      </c>
      <c r="H45" s="186">
        <v>45419</v>
      </c>
      <c r="I45" s="186">
        <v>45420</v>
      </c>
      <c r="J45" s="186">
        <v>45421</v>
      </c>
      <c r="K45" s="186">
        <v>45422</v>
      </c>
      <c r="L45" s="186">
        <v>45423</v>
      </c>
      <c r="M45" s="186">
        <v>45424</v>
      </c>
      <c r="N45" s="186">
        <v>45425</v>
      </c>
      <c r="O45" s="186">
        <v>45426</v>
      </c>
      <c r="P45" s="186">
        <v>45427</v>
      </c>
      <c r="Q45" s="186">
        <v>45428</v>
      </c>
      <c r="R45" s="186">
        <v>45429</v>
      </c>
      <c r="S45" s="186">
        <v>45430</v>
      </c>
      <c r="T45" s="186">
        <v>45431</v>
      </c>
      <c r="U45" s="186">
        <v>45432</v>
      </c>
      <c r="V45" s="186">
        <v>45433</v>
      </c>
      <c r="W45" s="186">
        <v>45434</v>
      </c>
      <c r="X45" s="186">
        <v>45435</v>
      </c>
      <c r="Y45" s="186">
        <v>45436</v>
      </c>
      <c r="Z45" s="186">
        <v>45437</v>
      </c>
      <c r="AA45" s="186">
        <v>45438</v>
      </c>
      <c r="AB45" s="186">
        <v>45439</v>
      </c>
      <c r="AC45" s="186">
        <v>45440</v>
      </c>
      <c r="AD45" s="186">
        <v>45441</v>
      </c>
      <c r="AE45" s="186">
        <v>45442</v>
      </c>
      <c r="AF45" s="186">
        <v>45443</v>
      </c>
    </row>
    <row r="46" spans="1:32">
      <c r="A46" s="129" t="s">
        <v>2020</v>
      </c>
    </row>
    <row r="47" spans="1:32">
      <c r="A47" s="129" t="s">
        <v>2021</v>
      </c>
      <c r="E47" s="135">
        <v>4</v>
      </c>
      <c r="I47" s="135"/>
      <c r="L47" s="135"/>
      <c r="M47" s="135"/>
      <c r="O47" s="135"/>
      <c r="U47" s="135"/>
      <c r="V47" s="135"/>
    </row>
    <row r="48" spans="1:32">
      <c r="A48" s="129" t="s">
        <v>2120</v>
      </c>
      <c r="B48" s="129">
        <v>3</v>
      </c>
      <c r="G48" s="129">
        <v>3</v>
      </c>
      <c r="J48" s="129">
        <v>3</v>
      </c>
      <c r="K48" s="129">
        <v>2</v>
      </c>
      <c r="L48" s="129">
        <v>6</v>
      </c>
      <c r="M48" s="129">
        <v>6</v>
      </c>
      <c r="S48" s="129">
        <v>3</v>
      </c>
      <c r="Z48" s="129">
        <v>2</v>
      </c>
      <c r="AA48" s="129">
        <v>2</v>
      </c>
    </row>
    <row r="49" spans="1:22">
      <c r="A49" s="129" t="s">
        <v>2022</v>
      </c>
      <c r="E49" s="129">
        <v>4</v>
      </c>
      <c r="O49" s="129">
        <v>3</v>
      </c>
      <c r="P49" s="129">
        <v>2</v>
      </c>
      <c r="V49" s="129">
        <v>2</v>
      </c>
    </row>
    <row r="50" spans="1:22">
      <c r="A50" s="129" t="s">
        <v>2310</v>
      </c>
    </row>
    <row r="51" spans="1:22">
      <c r="A51" s="129" t="s">
        <v>2455</v>
      </c>
    </row>
  </sheetData>
  <mergeCells count="3">
    <mergeCell ref="A1:F1"/>
    <mergeCell ref="H1:L1"/>
    <mergeCell ref="A43:B43"/>
  </mergeCells>
  <conditionalFormatting sqref="L3:L20">
    <cfRule type="cellIs" dxfId="3" priority="1" operator="greaterThanOrEqual">
      <formula>1</formula>
    </cfRule>
  </conditionalFormatting>
  <conditionalFormatting sqref="F3:F11">
    <cfRule type="cellIs" dxfId="2" priority="2" operator="greaterThanOrEqual">
      <formula>1</formula>
    </cfRule>
  </conditionalFormatting>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AF49"/>
  <sheetViews>
    <sheetView workbookViewId="0"/>
  </sheetViews>
  <sheetFormatPr defaultColWidth="12.7109375" defaultRowHeight="15.75" customHeight="1"/>
  <cols>
    <col min="1" max="1" width="17.7109375" customWidth="1"/>
    <col min="2" max="2" width="16.28515625" customWidth="1"/>
    <col min="3" max="4" width="18.42578125" customWidth="1"/>
    <col min="5" max="5" width="22.28515625" customWidth="1"/>
    <col min="6" max="6" width="21.140625" customWidth="1"/>
    <col min="9" max="9" width="23" customWidth="1"/>
    <col min="10" max="10" width="21.28515625" customWidth="1"/>
    <col min="11" max="11" width="22.140625" customWidth="1"/>
    <col min="12" max="12" width="21.42578125" customWidth="1"/>
  </cols>
  <sheetData>
    <row r="1" spans="1:32">
      <c r="A1" s="277" t="s">
        <v>1100</v>
      </c>
      <c r="B1" s="278"/>
      <c r="C1" s="278"/>
      <c r="D1" s="278"/>
      <c r="E1" s="278"/>
      <c r="F1" s="278"/>
      <c r="G1" s="6"/>
      <c r="H1" s="277" t="s">
        <v>1101</v>
      </c>
      <c r="I1" s="278"/>
      <c r="J1" s="278"/>
      <c r="K1" s="278"/>
      <c r="L1" s="278"/>
      <c r="M1" s="8"/>
      <c r="N1" s="8"/>
      <c r="O1" s="8"/>
      <c r="P1" s="8"/>
      <c r="Q1" s="8"/>
      <c r="R1" s="8"/>
      <c r="S1" s="8"/>
      <c r="T1" s="8"/>
      <c r="U1" s="8"/>
      <c r="V1" s="8"/>
      <c r="W1" s="8"/>
      <c r="X1" s="8"/>
      <c r="Y1" s="8"/>
      <c r="Z1" s="8"/>
      <c r="AA1" s="8"/>
      <c r="AB1" s="8"/>
      <c r="AC1" s="8"/>
      <c r="AD1" s="8"/>
      <c r="AE1" s="8"/>
      <c r="AF1" s="8"/>
    </row>
    <row r="2" spans="1:32">
      <c r="A2" s="6" t="s">
        <v>1102</v>
      </c>
      <c r="B2" s="6" t="s">
        <v>1103</v>
      </c>
      <c r="C2" s="6" t="s">
        <v>1104</v>
      </c>
      <c r="D2" s="6" t="s">
        <v>1105</v>
      </c>
      <c r="E2" s="6" t="s">
        <v>1106</v>
      </c>
      <c r="F2" s="6" t="s">
        <v>1107</v>
      </c>
      <c r="G2" s="6"/>
      <c r="H2" s="6" t="s">
        <v>4</v>
      </c>
      <c r="I2" s="6" t="s">
        <v>1108</v>
      </c>
      <c r="J2" s="6" t="s">
        <v>1109</v>
      </c>
      <c r="K2" s="6" t="s">
        <v>1110</v>
      </c>
      <c r="L2" s="6" t="s">
        <v>2456</v>
      </c>
      <c r="M2" s="8"/>
      <c r="N2" s="8"/>
      <c r="O2" s="8"/>
      <c r="P2" s="8"/>
      <c r="Q2" s="8"/>
      <c r="R2" s="8"/>
      <c r="S2" s="8"/>
      <c r="T2" s="8"/>
      <c r="U2" s="8"/>
      <c r="V2" s="8"/>
      <c r="W2" s="8"/>
      <c r="X2" s="8"/>
      <c r="Y2" s="8"/>
      <c r="Z2" s="8"/>
      <c r="AA2" s="8"/>
      <c r="AB2" s="8"/>
      <c r="AC2" s="8"/>
      <c r="AD2" s="8"/>
      <c r="AE2" s="8"/>
      <c r="AF2" s="8"/>
    </row>
    <row r="3" spans="1:32">
      <c r="A3" s="129" t="s">
        <v>2020</v>
      </c>
      <c r="B3" s="129">
        <f>COUNTIF('Апрель 24'!$B$2:B1002, A3)</f>
        <v>22</v>
      </c>
      <c r="C3" s="129">
        <f t="shared" ref="C3:C6" si="0">SUM(B44:AE44)</f>
        <v>15</v>
      </c>
      <c r="D3" s="129">
        <f>COUNTIFS('Апрель 24'!$B$2:B1002, A3, 'Апрель 24'!$D$2:D1002, 'Служебный лист'!$C$2)</f>
        <v>9</v>
      </c>
      <c r="E3" s="129">
        <f>COUNTIFS('Апрель 24'!$B$2:B1002, A3, 'Апрель 24'!$D$2:D1002, 'Служебный лист'!$C$3)</f>
        <v>0</v>
      </c>
      <c r="F3" s="129">
        <f>COUNTIFS('Апрель 24'!$B$2:B1002, A3, 'Апрель 24'!$D$2:D1002, 'Служебный лист'!$C$4)</f>
        <v>0</v>
      </c>
      <c r="H3" s="129" t="s">
        <v>75</v>
      </c>
      <c r="I3" s="129">
        <f>COUNTIF('Апрель 24'!$C$2:C1002, H3)</f>
        <v>2</v>
      </c>
      <c r="J3" s="129">
        <f>COUNTIFS('Апрель 24'!$C$2:C1002, H3, 'Апрель 24'!$D$2:D1002, 'Служебный лист'!$C$2)</f>
        <v>2</v>
      </c>
      <c r="K3" s="129">
        <f>COUNTIFS('Апрель 24'!$C$2:C1002, H3, 'Апрель 24'!$D$2:D1002, 'Служебный лист'!$C$3)</f>
        <v>0</v>
      </c>
      <c r="L3" s="129">
        <f>COUNTIFS('Апрель 24'!$C$2:C1002, H3, 'Апрель 24'!$D$2:D1002, 'Служебный лист'!$C$4)</f>
        <v>0</v>
      </c>
    </row>
    <row r="4" spans="1:32">
      <c r="A4" s="129" t="s">
        <v>2021</v>
      </c>
      <c r="B4" s="129">
        <f>COUNTIF('Апрель 24'!$B$2:B1002, A4)</f>
        <v>60</v>
      </c>
      <c r="C4" s="129">
        <f t="shared" si="0"/>
        <v>27</v>
      </c>
      <c r="D4" s="129">
        <f>COUNTIFS('Апрель 24'!$B$2:B1002, A4, 'Апрель 24'!$D$2:D1002, 'Служебный лист'!$C$2)</f>
        <v>9</v>
      </c>
      <c r="E4" s="129">
        <f>COUNTIFS('Апрель 24'!$B$2:B1002, A4, 'Апрель 24'!$D$2:D1002, 'Служебный лист'!$C$3)</f>
        <v>0</v>
      </c>
      <c r="F4" s="129">
        <f>COUNTIFS('Апрель 24'!$B$2:B1002, A4, 'Апрель 24'!$D$2:D1002, 'Служебный лист'!$C$4)</f>
        <v>0</v>
      </c>
      <c r="H4" s="129" t="s">
        <v>44</v>
      </c>
      <c r="I4" s="129">
        <f>COUNTIF('Апрель 24'!$C$2:C1002, H4)</f>
        <v>4</v>
      </c>
      <c r="J4" s="129">
        <f>COUNTIFS('Апрель 24'!$C$2:C1002, H4, 'Апрель 24'!$D$2:D1002, 'Служебный лист'!$C$2)</f>
        <v>4</v>
      </c>
      <c r="K4" s="129">
        <f>COUNTIFS('Апрель 24'!$C$2:C1002, H4, 'Апрель 24'!$D$2:D1002, 'Служебный лист'!$C$3)</f>
        <v>0</v>
      </c>
      <c r="L4" s="129">
        <f>COUNTIFS('Апрель 24'!$C$2:C1002, H4, 'Апрель 24'!$D$2:D1002, 'Служебный лист'!$C$4)</f>
        <v>0</v>
      </c>
    </row>
    <row r="5" spans="1:32">
      <c r="A5" s="129" t="s">
        <v>2120</v>
      </c>
      <c r="B5" s="129">
        <f>COUNTIF('Апрель 24'!$B$2:B1002, A5)</f>
        <v>61</v>
      </c>
      <c r="C5" s="129">
        <f t="shared" si="0"/>
        <v>36</v>
      </c>
      <c r="D5" s="129">
        <f>COUNTIFS('Апрель 24'!$B$2:B1002, A5, 'Апрель 24'!$D$2:D1002, 'Служебный лист'!$C$2)</f>
        <v>6</v>
      </c>
      <c r="E5" s="129">
        <f>COUNTIFS('Апрель 24'!$B$2:B1002, A5, 'Апрель 24'!$D$2:D1002, 'Служебный лист'!$C$3)</f>
        <v>0</v>
      </c>
      <c r="F5" s="129">
        <f>COUNTIFS('Апрель 24'!$B$2:B1002, A5, 'Апрель 24'!$D$2:D1002, 'Служебный лист'!$C$4)</f>
        <v>0</v>
      </c>
      <c r="H5" s="129" t="s">
        <v>541</v>
      </c>
      <c r="I5" s="129">
        <f>COUNTIF('Апрель 24'!$C$2:C1002, H5)</f>
        <v>0</v>
      </c>
      <c r="J5" s="129">
        <f>COUNTIFS('Апрель 24'!$C$2:C1002, H5, 'Апрель 24'!$D$2:D1002, 'Служебный лист'!$C$2)</f>
        <v>0</v>
      </c>
      <c r="K5" s="129">
        <f>COUNTIFS('Апрель 24'!$C$2:C1002, H5, 'Апрель 24'!$D$2:D1002, 'Служебный лист'!$C$3)</f>
        <v>0</v>
      </c>
      <c r="L5" s="129">
        <f>COUNTIFS('Апрель 24'!$C$2:C1002, H5, 'Апрель 24'!$D$2:D1002, 'Служебный лист'!$C$4)</f>
        <v>0</v>
      </c>
    </row>
    <row r="6" spans="1:32">
      <c r="A6" s="129" t="s">
        <v>2022</v>
      </c>
      <c r="B6" s="129">
        <f>COUNTIF('Апрель 24'!$B$2:B1002, A6)</f>
        <v>36</v>
      </c>
      <c r="C6" s="129">
        <f t="shared" si="0"/>
        <v>8</v>
      </c>
      <c r="D6" s="129">
        <f>COUNTIFS('Апрель 24'!$B$2:B1002, A6, 'Апрель 24'!$D$2:D1002, 'Служебный лист'!$C$2)</f>
        <v>8</v>
      </c>
      <c r="E6" s="129">
        <f>COUNTIFS('Апрель 24'!$B$2:B1002, A6, 'Апрель 24'!$D$2:D1002, 'Служебный лист'!$C$3)</f>
        <v>0</v>
      </c>
      <c r="F6" s="129">
        <f>COUNTIFS('Апрель 24'!$B$2:B1002, A6, 'Апрель 24'!$D$2:D1002, 'Служебный лист'!$C$4)</f>
        <v>0</v>
      </c>
      <c r="H6" s="129" t="s">
        <v>102</v>
      </c>
      <c r="I6" s="129">
        <f>COUNTIF('Апрель 24'!$C$2:C1002, H6)</f>
        <v>12</v>
      </c>
      <c r="J6" s="129">
        <f>COUNTIFS('Апрель 24'!$C$2:C1002, H6, 'Апрель 24'!$D$2:D1002, 'Служебный лист'!$C$2)</f>
        <v>12</v>
      </c>
      <c r="K6" s="129">
        <f>COUNTIFS('Апрель 24'!$C$2:C1002, H6, 'Апрель 24'!$D$2:D1002, 'Служебный лист'!$C$3)</f>
        <v>0</v>
      </c>
      <c r="L6" s="129">
        <f>COUNTIFS('Апрель 24'!$C$2:C1002, H6, 'Апрель 24'!$D$2:D1002, 'Служебный лист'!$C$4)</f>
        <v>0</v>
      </c>
    </row>
    <row r="7" spans="1:32">
      <c r="A7" s="129" t="s">
        <v>1774</v>
      </c>
      <c r="B7" s="129">
        <f>COUNTIF('Апрель 24'!$B$2:B1002, A7)</f>
        <v>29</v>
      </c>
      <c r="D7" s="129">
        <f>COUNTIFS('Апрель 24'!$B$2:B1002, A7, 'Апрель 24'!$D$2:D1002, 'Служебный лист'!$C$2)</f>
        <v>3</v>
      </c>
      <c r="E7" s="129">
        <f>COUNTIFS('Апрель 24'!$B$2:B1002, A7, 'Апрель 24'!$D$2:D1002, 'Служебный лист'!$C$3)</f>
        <v>0</v>
      </c>
      <c r="F7" s="129">
        <f>COUNTIFS('Апрель 24'!$B$2:B1002, A7, 'Апрель 24'!$D$2:D1002, 'Служебный лист'!$C$4)</f>
        <v>0</v>
      </c>
      <c r="H7" s="129" t="s">
        <v>638</v>
      </c>
      <c r="I7" s="129">
        <f>COUNTIF('Апрель 24'!$C$2:C1002, H7)</f>
        <v>3</v>
      </c>
      <c r="J7" s="129">
        <f>COUNTIFS('Апрель 24'!$C$2:C1002, H7, 'Апрель 24'!$D$2:D1002, 'Служебный лист'!$C$2)</f>
        <v>3</v>
      </c>
      <c r="K7" s="129">
        <f>COUNTIFS('Апрель 24'!$C$2:C1002, H7, 'Апрель 24'!$D$2:D1002, 'Служебный лист'!$C$3)</f>
        <v>0</v>
      </c>
      <c r="L7" s="129">
        <f>COUNTIFS('Апрель 24'!$C$2:C1002, H7, 'Апрель 24'!$D$2:D1002, 'Служебный лист'!$C$4)</f>
        <v>0</v>
      </c>
    </row>
    <row r="8" spans="1:32">
      <c r="A8" s="129" t="s">
        <v>2310</v>
      </c>
      <c r="B8" s="129">
        <f>COUNTIF('Апрель 24'!$B$2:B1002, A8)</f>
        <v>34</v>
      </c>
      <c r="C8" s="129">
        <f>SUM(B48:AE48)</f>
        <v>29</v>
      </c>
      <c r="D8" s="129">
        <f>COUNTIFS('Апрель 24'!$B$2:B1002, A8, 'Апрель 24'!$D$2:D1002, 'Служебный лист'!$C$2)</f>
        <v>2</v>
      </c>
      <c r="E8" s="129">
        <f>COUNTIFS('Апрель 24'!$B$2:B1002, A8, 'Апрель 24'!$D$2:D1002, 'Служебный лист'!$C$3)</f>
        <v>0</v>
      </c>
      <c r="F8" s="129">
        <f>COUNTIFS('Апрель 24'!$B$2:B1002, A8, 'Апрель 24'!$D$2:D1002, 'Служебный лист'!$C$4)</f>
        <v>0</v>
      </c>
      <c r="H8" s="129" t="s">
        <v>1112</v>
      </c>
      <c r="I8" s="129">
        <f>COUNTIF('Апрель 24'!$C$2:C1002, H8)</f>
        <v>0</v>
      </c>
      <c r="J8" s="129">
        <f>COUNTIFS('Апрель 24'!$C$2:C1002, H8, 'Апрель 24'!$D$2:D1002, 'Служебный лист'!$C$2)</f>
        <v>0</v>
      </c>
      <c r="K8" s="129">
        <f>COUNTIFS('Апрель 24'!$C$2:C1002, H8, 'Апрель 24'!$D$2:D1002, 'Служебный лист'!$C$3)</f>
        <v>0</v>
      </c>
      <c r="L8" s="129">
        <f>COUNTIFS('Апрель 24'!$C$2:C1002, H8, 'Апрель 24'!$D$2:D1002, 'Служебный лист'!$C$4)</f>
        <v>0</v>
      </c>
    </row>
    <row r="9" spans="1:32">
      <c r="A9" s="129" t="s">
        <v>78</v>
      </c>
      <c r="B9" s="129">
        <f>COUNTIF('Апрель 24'!$B$2:B1002, A9)</f>
        <v>57</v>
      </c>
      <c r="D9" s="129">
        <f>COUNTIFS('Апрель 24'!$B$2:B1002, A9, 'Апрель 24'!$D$2:D1002, 'Служебный лист'!$C$2)</f>
        <v>7</v>
      </c>
      <c r="E9" s="129">
        <f>COUNTIFS('Апрель 24'!$B$2:B1002, A9, 'Апрель 24'!$D$2:D1002, 'Служебный лист'!$C$3)</f>
        <v>0</v>
      </c>
      <c r="F9" s="129">
        <f>COUNTIFS('Апрель 24'!$B$2:B1002, A9, 'Апрель 24'!$D$2:D1002, 'Служебный лист'!$C$4)</f>
        <v>0</v>
      </c>
      <c r="H9" s="129" t="s">
        <v>399</v>
      </c>
      <c r="I9" s="129">
        <f>COUNTIF('Апрель 24'!$C$2:C1002, H9)</f>
        <v>2</v>
      </c>
      <c r="J9" s="129">
        <f>COUNTIFS('Апрель 24'!$C$2:C1002, H9, 'Апрель 24'!$D$2:D1002, 'Служебный лист'!$C$2)</f>
        <v>2</v>
      </c>
      <c r="K9" s="129">
        <f>COUNTIFS('Апрель 24'!$C$2:C1002, H9, 'Апрель 24'!$D$2:D1002, 'Служебный лист'!$C$3)</f>
        <v>0</v>
      </c>
      <c r="L9" s="129">
        <f>COUNTIFS('Апрель 24'!$C$2:C1002, H9, 'Апрель 24'!$D$2:D1002, 'Служебный лист'!$C$4)</f>
        <v>0</v>
      </c>
    </row>
    <row r="10" spans="1:32">
      <c r="A10" s="129" t="s">
        <v>522</v>
      </c>
      <c r="B10" s="129">
        <f>COUNTIF('Апрель 24'!$B$2:B1002, A10)</f>
        <v>63</v>
      </c>
      <c r="D10" s="129">
        <f>COUNTIFS('Апрель 24'!$B$2:B1002, A10, 'Апрель 24'!$D$2:D1002, 'Служебный лист'!$C$2)</f>
        <v>5</v>
      </c>
      <c r="E10" s="129">
        <f>COUNTIFS('Апрель 24'!$B$2:B1002, A10, 'Апрель 24'!$D$2:D1002, 'Служебный лист'!$C$3)</f>
        <v>0</v>
      </c>
      <c r="F10" s="129">
        <f>COUNTIFS('Апрель 24'!$B$2:B1002, A10, 'Апрель 24'!$D$2:D1002, 'Служебный лист'!$C$4)</f>
        <v>0</v>
      </c>
      <c r="H10" s="129" t="s">
        <v>41</v>
      </c>
      <c r="I10" s="129">
        <f>COUNTIF('Апрель 24'!$C$2:C1002, H10)</f>
        <v>11</v>
      </c>
      <c r="J10" s="129">
        <f>COUNTIFS('Апрель 24'!$C$2:C1002, H10, 'Апрель 24'!$D$2:D1002, 'Служебный лист'!$C$2)</f>
        <v>11</v>
      </c>
      <c r="K10" s="129">
        <f>COUNTIFS('Апрель 24'!$C$2:C1002, H10, 'Апрель 24'!$D$2:D1002, 'Служебный лист'!$C$3)</f>
        <v>0</v>
      </c>
      <c r="L10" s="129">
        <f>COUNTIFS('Апрель 24'!$C$2:C1002, H10, 'Апрель 24'!$D$2:D1002, 'Служебный лист'!$C$4)</f>
        <v>0</v>
      </c>
    </row>
    <row r="11" spans="1:32">
      <c r="A11" s="129" t="s">
        <v>2096</v>
      </c>
      <c r="B11" s="129">
        <f>COUNTIF('Апрель 24'!$B$2:B1002, A11)</f>
        <v>17</v>
      </c>
      <c r="D11" s="129">
        <f>COUNTIFS('Апрель 24'!$B$2:B1002, A11, 'Апрель 24'!$D$2:D1002, 'Служебный лист'!$C$2)</f>
        <v>0</v>
      </c>
      <c r="E11" s="129">
        <f>COUNTIFS('Апрель 24'!$B$2:B1002, A11, 'Апрель 24'!$D$2:D1002, 'Служебный лист'!$C$3)</f>
        <v>0</v>
      </c>
      <c r="F11" s="129">
        <f>COUNTIFS('Апрель 24'!$B$2:B1002, A11, 'Апрель 24'!$D$2:D1002, 'Служебный лист'!$C$4)</f>
        <v>0</v>
      </c>
      <c r="H11" s="129" t="s">
        <v>355</v>
      </c>
      <c r="I11" s="129">
        <f>COUNTIF('Апрель 24'!$C$2:C1002, H11)</f>
        <v>6</v>
      </c>
      <c r="J11" s="129">
        <f>COUNTIFS('Апрель 24'!$C$2:C1002, H11, 'Апрель 24'!$D$2:D1002, 'Служебный лист'!$C$2)</f>
        <v>6</v>
      </c>
      <c r="K11" s="129">
        <f>COUNTIFS('Апрель 24'!$C$2:C1002, H11, 'Апрель 24'!$D$2:D1002, 'Служебный лист'!$C$3)</f>
        <v>0</v>
      </c>
      <c r="L11" s="129">
        <f>COUNTIFS('Апрель 24'!$C$2:C1002, H11, 'Апрель 24'!$D$2:D1002, 'Служебный лист'!$C$4)</f>
        <v>0</v>
      </c>
    </row>
    <row r="12" spans="1:32">
      <c r="A12" s="166" t="s">
        <v>2457</v>
      </c>
      <c r="C12" s="129">
        <f>SUM(B49:AE49)</f>
        <v>4</v>
      </c>
      <c r="H12" s="129" t="s">
        <v>154</v>
      </c>
      <c r="I12" s="129">
        <f>COUNTIF('Апрель 24'!$C$2:C1002, H12)</f>
        <v>2</v>
      </c>
      <c r="J12" s="129">
        <f>COUNTIFS('Апрель 24'!$C$2:C1002, H12, 'Апрель 24'!$D$2:D1002, 'Служебный лист'!$C$2)</f>
        <v>2</v>
      </c>
      <c r="K12" s="129">
        <f>COUNTIFS('Апрель 24'!$C$2:C1002, H12, 'Апрель 24'!$D$2:D1002, 'Служебный лист'!$C$3)</f>
        <v>0</v>
      </c>
      <c r="L12" s="129">
        <f>COUNTIFS('Апрель 24'!$C$2:C1002, H12, 'Апрель 24'!$D$2:D1002, 'Служебный лист'!$C$4)</f>
        <v>0</v>
      </c>
    </row>
    <row r="13" spans="1:32">
      <c r="A13" s="131" t="s">
        <v>1113</v>
      </c>
      <c r="D13" s="129">
        <f t="shared" ref="D13:F13" si="1">SUM(D3:D11)</f>
        <v>49</v>
      </c>
      <c r="E13" s="129">
        <f t="shared" si="1"/>
        <v>0</v>
      </c>
      <c r="F13" s="129">
        <f t="shared" si="1"/>
        <v>0</v>
      </c>
      <c r="H13" s="129" t="s">
        <v>1114</v>
      </c>
      <c r="I13" s="129">
        <f>COUNTIF('Апрель 24'!$C$2:C1002, H13)</f>
        <v>0</v>
      </c>
      <c r="J13" s="129">
        <f>COUNTIFS('Апрель 24'!$C$2:C1002, H13, 'Апрель 24'!$D$2:D1002, 'Служебный лист'!$C$2)</f>
        <v>0</v>
      </c>
      <c r="K13" s="129">
        <f>COUNTIFS('Апрель 24'!$C$2:C1002, H13, 'Апрель 24'!$D$2:D1002, 'Служебный лист'!$C$3)</f>
        <v>0</v>
      </c>
      <c r="L13" s="129">
        <f>COUNTIFS('Апрель 24'!$C$2:C1002, H13, 'Апрель 24'!$D$2:D1002, 'Служебный лист'!$C$4)</f>
        <v>0</v>
      </c>
    </row>
    <row r="14" spans="1:32">
      <c r="A14" s="129">
        <f>'Служебный лист'!A11:A1002</f>
        <v>0</v>
      </c>
      <c r="H14" s="129" t="s">
        <v>224</v>
      </c>
      <c r="I14" s="129">
        <f>COUNTIF('Апрель 24'!$C$2:C1002, H14)</f>
        <v>2</v>
      </c>
      <c r="J14" s="129">
        <f>COUNTIFS('Апрель 24'!$C$2:C1002, H14, 'Апрель 24'!$D$2:D1002, 'Служебный лист'!$C$2)</f>
        <v>2</v>
      </c>
      <c r="K14" s="129">
        <f>COUNTIFS('Апрель 24'!$C$2:C1002, H14, 'Апрель 24'!$D$2:D1002, 'Служебный лист'!$C$3)</f>
        <v>0</v>
      </c>
      <c r="L14" s="129">
        <f>COUNTIFS('Апрель 24'!$C$2:C1002, H14, 'Апрель 24'!$D$2:D1002, 'Служебный лист'!$C$4)</f>
        <v>0</v>
      </c>
    </row>
    <row r="15" spans="1:32">
      <c r="A15" s="129">
        <f>'Служебный лист'!A12:A1002</f>
        <v>0</v>
      </c>
      <c r="C15" s="132" t="s">
        <v>1105</v>
      </c>
      <c r="D15" s="129">
        <f>D13</f>
        <v>49</v>
      </c>
      <c r="H15" s="129" t="s">
        <v>1115</v>
      </c>
      <c r="I15" s="129">
        <f>COUNTIF('Апрель 24'!$C$2:C1002, H15)</f>
        <v>1</v>
      </c>
      <c r="J15" s="129">
        <f>COUNTIFS('Апрель 24'!$C$2:C1002, H15, 'Апрель 24'!$D$2:D1002, 'Служебный лист'!$C$2)</f>
        <v>1</v>
      </c>
      <c r="K15" s="129">
        <f>COUNTIFS('Апрель 24'!$C$2:C1002, H15, 'Апрель 24'!$D$2:D1002, 'Служебный лист'!$C$3)</f>
        <v>0</v>
      </c>
      <c r="L15" s="129">
        <f>COUNTIFS('Апрель 24'!$C$2:C1002, H15, 'Апрель 24'!$D$2:D1002, 'Служебный лист'!$C$4)</f>
        <v>0</v>
      </c>
    </row>
    <row r="16" spans="1:32">
      <c r="A16" s="129">
        <f>'Служебный лист'!A13:A1002</f>
        <v>0</v>
      </c>
      <c r="C16" s="132" t="s">
        <v>1106</v>
      </c>
      <c r="D16" s="129">
        <f>E13</f>
        <v>0</v>
      </c>
      <c r="H16" s="129" t="s">
        <v>1116</v>
      </c>
      <c r="I16" s="129">
        <f>COUNTIF('Апрель 24'!$C$2:C1002, H16)</f>
        <v>0</v>
      </c>
      <c r="J16" s="129">
        <f>COUNTIFS('Апрель 24'!$C$2:C1002, H16, 'Апрель 24'!$D$2:D1002, 'Служебный лист'!$C$2)</f>
        <v>0</v>
      </c>
      <c r="K16" s="129">
        <f>COUNTIFS('Апрель 24'!$C$2:C1002, H16, 'Апрель 24'!$D$2:D1002, 'Служебный лист'!$C$3)</f>
        <v>0</v>
      </c>
      <c r="L16" s="129">
        <f>COUNTIFS('Апрель 24'!$C$2:C1002, H16, 'Апрель 24'!$D$2:D1002, 'Служебный лист'!$C$4)</f>
        <v>0</v>
      </c>
    </row>
    <row r="17" spans="1:12">
      <c r="A17" s="129">
        <f>'Служебный лист'!A14:A1002</f>
        <v>0</v>
      </c>
      <c r="C17" s="132" t="s">
        <v>1107</v>
      </c>
      <c r="D17" s="129">
        <f>F13</f>
        <v>0</v>
      </c>
      <c r="H17" s="129" t="s">
        <v>1117</v>
      </c>
      <c r="I17" s="129">
        <f>COUNTIF('Апрель 24'!$C$2:C1002, H17)</f>
        <v>5</v>
      </c>
      <c r="J17" s="129">
        <f>COUNTIFS('Апрель 24'!$C$2:C1002, H17, 'Апрель 24'!$D$2:D1002, 'Служебный лист'!$C$2)</f>
        <v>5</v>
      </c>
      <c r="K17" s="129">
        <f>COUNTIFS('Апрель 24'!$C$2:C1002, H17, 'Апрель 24'!$D$2:D1002, 'Служебный лист'!$C$3)</f>
        <v>0</v>
      </c>
      <c r="L17" s="129">
        <f>COUNTIFS('Апрель 24'!$C$2:C1002, H17, 'Апрель 24'!$D$2:D1002, 'Служебный лист'!$C$4)</f>
        <v>0</v>
      </c>
    </row>
    <row r="18" spans="1:12">
      <c r="H18" s="131" t="s">
        <v>1113</v>
      </c>
      <c r="I18" s="129">
        <f t="shared" ref="I18:L18" si="2">SUM(I3:I17)</f>
        <v>50</v>
      </c>
      <c r="J18" s="129">
        <f t="shared" si="2"/>
        <v>50</v>
      </c>
      <c r="K18" s="129">
        <f t="shared" si="2"/>
        <v>0</v>
      </c>
      <c r="L18" s="129">
        <f t="shared" si="2"/>
        <v>0</v>
      </c>
    </row>
    <row r="19" spans="1:12">
      <c r="A19" s="129">
        <f>'Служебный лист'!A15:A1002</f>
        <v>0</v>
      </c>
    </row>
    <row r="20" spans="1:12">
      <c r="H20" s="129">
        <f>'Служебный лист'!B18:B1002</f>
        <v>0</v>
      </c>
    </row>
    <row r="21" spans="1:12">
      <c r="H21" s="129">
        <f>'Служебный лист'!B18:B1002</f>
        <v>0</v>
      </c>
    </row>
    <row r="22" spans="1:12">
      <c r="H22" s="129">
        <f>'Служебный лист'!B19:B1002</f>
        <v>0</v>
      </c>
    </row>
    <row r="23" spans="1:12">
      <c r="H23" s="129">
        <f>'Служебный лист'!B20:B1002</f>
        <v>0</v>
      </c>
    </row>
    <row r="24" spans="1:12">
      <c r="H24" s="129">
        <f>'Служебный лист'!B21:B1002</f>
        <v>0</v>
      </c>
    </row>
    <row r="25" spans="1:12">
      <c r="H25" s="129">
        <f>'Служебный лист'!B22:B1002</f>
        <v>0</v>
      </c>
    </row>
    <row r="26" spans="1:12">
      <c r="H26" s="129">
        <f>'Служебный лист'!B23:B1002</f>
        <v>0</v>
      </c>
    </row>
    <row r="27" spans="1:12">
      <c r="H27" s="129">
        <f>'Служебный лист'!B24:B1002</f>
        <v>0</v>
      </c>
    </row>
    <row r="28" spans="1:12">
      <c r="H28" s="129">
        <f>'Служебный лист'!B25:B1002</f>
        <v>0</v>
      </c>
    </row>
    <row r="29" spans="1:12">
      <c r="H29" s="129">
        <f>'Служебный лист'!B26:B1002</f>
        <v>0</v>
      </c>
    </row>
    <row r="30" spans="1:12">
      <c r="H30" s="129">
        <f>'Служебный лист'!B27:B1002</f>
        <v>0</v>
      </c>
    </row>
    <row r="31" spans="1:12">
      <c r="H31" s="129">
        <f>'Служебный лист'!B28:B1002</f>
        <v>0</v>
      </c>
    </row>
    <row r="32" spans="1:12">
      <c r="H32" s="129">
        <f>'Служебный лист'!B29:B1002</f>
        <v>0</v>
      </c>
    </row>
    <row r="41" spans="1:31">
      <c r="A41" s="279" t="s">
        <v>1118</v>
      </c>
      <c r="B41" s="278"/>
    </row>
    <row r="43" spans="1:31">
      <c r="A43" s="185" t="s">
        <v>1102</v>
      </c>
      <c r="B43" s="186">
        <v>45383</v>
      </c>
      <c r="C43" s="186">
        <v>45384</v>
      </c>
      <c r="D43" s="186">
        <v>45385</v>
      </c>
      <c r="E43" s="186">
        <v>45386</v>
      </c>
      <c r="F43" s="186">
        <v>45387</v>
      </c>
      <c r="G43" s="186">
        <v>45388</v>
      </c>
      <c r="H43" s="186">
        <v>45389</v>
      </c>
      <c r="I43" s="186">
        <v>45390</v>
      </c>
      <c r="J43" s="186">
        <v>45391</v>
      </c>
      <c r="K43" s="186">
        <v>45392</v>
      </c>
      <c r="L43" s="186">
        <v>45393</v>
      </c>
      <c r="M43" s="186">
        <v>45394</v>
      </c>
      <c r="N43" s="186">
        <v>45395</v>
      </c>
      <c r="O43" s="186">
        <v>45396</v>
      </c>
      <c r="P43" s="186">
        <v>45397</v>
      </c>
      <c r="Q43" s="186">
        <v>45398</v>
      </c>
      <c r="R43" s="186">
        <v>45399</v>
      </c>
      <c r="S43" s="186">
        <v>45400</v>
      </c>
      <c r="T43" s="186">
        <v>45401</v>
      </c>
      <c r="U43" s="186">
        <v>45402</v>
      </c>
      <c r="V43" s="186">
        <v>45403</v>
      </c>
      <c r="W43" s="186">
        <v>45404</v>
      </c>
      <c r="X43" s="186">
        <v>45405</v>
      </c>
      <c r="Y43" s="186">
        <v>45406</v>
      </c>
      <c r="Z43" s="186">
        <v>45407</v>
      </c>
      <c r="AA43" s="186">
        <v>45408</v>
      </c>
      <c r="AB43" s="186">
        <v>45409</v>
      </c>
      <c r="AC43" s="186">
        <v>45410</v>
      </c>
      <c r="AD43" s="186">
        <v>45411</v>
      </c>
      <c r="AE43" s="186">
        <v>45412</v>
      </c>
    </row>
    <row r="44" spans="1:31">
      <c r="A44" s="129" t="s">
        <v>2020</v>
      </c>
      <c r="J44" s="129">
        <v>2</v>
      </c>
      <c r="K44" s="129">
        <v>3</v>
      </c>
      <c r="M44" s="129">
        <v>2</v>
      </c>
      <c r="O44" s="129">
        <v>4</v>
      </c>
      <c r="Q44" s="129">
        <v>4</v>
      </c>
    </row>
    <row r="45" spans="1:31">
      <c r="A45" s="129" t="s">
        <v>2021</v>
      </c>
      <c r="B45" s="129">
        <v>1</v>
      </c>
      <c r="E45" s="129">
        <v>1</v>
      </c>
      <c r="G45" s="129">
        <v>2</v>
      </c>
      <c r="I45" s="135">
        <v>3</v>
      </c>
      <c r="L45" s="135">
        <v>4</v>
      </c>
      <c r="M45" s="135"/>
      <c r="N45" s="129">
        <v>5</v>
      </c>
      <c r="O45" s="135">
        <v>4</v>
      </c>
      <c r="U45" s="135">
        <v>4</v>
      </c>
      <c r="V45" s="135">
        <v>3</v>
      </c>
    </row>
    <row r="46" spans="1:31">
      <c r="A46" s="129" t="s">
        <v>2120</v>
      </c>
      <c r="C46" s="129">
        <v>5</v>
      </c>
      <c r="D46" s="129">
        <v>2</v>
      </c>
      <c r="F46" s="129">
        <v>2</v>
      </c>
      <c r="G46" s="129">
        <v>3</v>
      </c>
      <c r="L46" s="129">
        <v>2</v>
      </c>
      <c r="N46" s="129">
        <v>3</v>
      </c>
      <c r="P46" s="129">
        <v>2</v>
      </c>
      <c r="Q46" s="129">
        <v>2</v>
      </c>
      <c r="S46" s="129">
        <v>1</v>
      </c>
      <c r="U46" s="129">
        <v>4</v>
      </c>
      <c r="W46" s="129">
        <v>2</v>
      </c>
      <c r="Y46" s="129">
        <v>1</v>
      </c>
      <c r="AB46" s="129">
        <v>4</v>
      </c>
      <c r="AE46" s="129">
        <v>3</v>
      </c>
    </row>
    <row r="47" spans="1:31">
      <c r="A47" s="129" t="s">
        <v>2022</v>
      </c>
      <c r="N47" s="129">
        <v>4</v>
      </c>
      <c r="V47" s="129">
        <v>4</v>
      </c>
    </row>
    <row r="48" spans="1:31">
      <c r="A48" s="129" t="s">
        <v>2310</v>
      </c>
      <c r="F48" s="129">
        <v>2</v>
      </c>
      <c r="G48" s="129">
        <v>3</v>
      </c>
      <c r="H48" s="129">
        <v>5</v>
      </c>
      <c r="T48" s="129">
        <v>3</v>
      </c>
      <c r="U48" s="129">
        <v>3</v>
      </c>
      <c r="V48" s="129">
        <v>4</v>
      </c>
      <c r="AC48" s="129">
        <v>4</v>
      </c>
      <c r="AD48" s="129">
        <v>2</v>
      </c>
      <c r="AE48" s="129">
        <v>3</v>
      </c>
    </row>
    <row r="49" spans="1:30">
      <c r="A49" s="129" t="s">
        <v>2457</v>
      </c>
      <c r="K49" s="129">
        <v>1</v>
      </c>
      <c r="M49" s="129">
        <v>1</v>
      </c>
      <c r="AD49" s="129">
        <v>2</v>
      </c>
    </row>
  </sheetData>
  <mergeCells count="3">
    <mergeCell ref="A1:F1"/>
    <mergeCell ref="H1:L1"/>
    <mergeCell ref="A41:B41"/>
  </mergeCells>
  <conditionalFormatting sqref="L3:L17">
    <cfRule type="cellIs" dxfId="1" priority="1" operator="greaterThanOrEqual">
      <formula>1</formula>
    </cfRule>
  </conditionalFormatting>
  <conditionalFormatting sqref="F3:F11">
    <cfRule type="cellIs" dxfId="0" priority="2" operator="greaterThanOrEqual">
      <formula>1</formula>
    </cfRule>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5F5F5"/>
    <outlinePr summaryBelow="0" summaryRight="0"/>
  </sheetPr>
  <dimension ref="A1:D22"/>
  <sheetViews>
    <sheetView workbookViewId="0">
      <pane ySplit="1" topLeftCell="A2" activePane="bottomLeft" state="frozen"/>
      <selection pane="bottomLeft" activeCell="B3" sqref="B3"/>
    </sheetView>
  </sheetViews>
  <sheetFormatPr defaultColWidth="12.7109375" defaultRowHeight="15.75" customHeight="1"/>
  <cols>
    <col min="1" max="1" width="17.7109375" customWidth="1"/>
    <col min="2" max="2" width="23.28515625" customWidth="1"/>
    <col min="3" max="3" width="11.28515625" customWidth="1"/>
    <col min="4" max="4" width="28.28515625" customWidth="1"/>
  </cols>
  <sheetData>
    <row r="1" spans="1:4">
      <c r="A1" s="133" t="s">
        <v>2458</v>
      </c>
      <c r="B1" s="133" t="s">
        <v>2459</v>
      </c>
      <c r="C1" s="133" t="s">
        <v>2460</v>
      </c>
      <c r="D1" s="129" t="s">
        <v>2461</v>
      </c>
    </row>
    <row r="2" spans="1:4">
      <c r="A2" s="129" t="s">
        <v>78</v>
      </c>
      <c r="B2" s="129" t="s">
        <v>75</v>
      </c>
      <c r="C2" s="129" t="s">
        <v>19</v>
      </c>
      <c r="D2" s="129" t="s">
        <v>43</v>
      </c>
    </row>
    <row r="3" spans="1:4">
      <c r="A3" s="129" t="s">
        <v>522</v>
      </c>
      <c r="B3" s="129" t="s">
        <v>44</v>
      </c>
      <c r="C3" s="129" t="s">
        <v>92</v>
      </c>
      <c r="D3" s="129" t="s">
        <v>2462</v>
      </c>
    </row>
    <row r="4" spans="1:4">
      <c r="A4" s="129" t="s">
        <v>640</v>
      </c>
      <c r="B4" s="129" t="s">
        <v>541</v>
      </c>
      <c r="C4" s="129" t="s">
        <v>31</v>
      </c>
      <c r="D4" s="129" t="s">
        <v>62</v>
      </c>
    </row>
    <row r="5" spans="1:4">
      <c r="A5" s="129" t="s">
        <v>1119</v>
      </c>
      <c r="B5" s="129" t="s">
        <v>102</v>
      </c>
      <c r="D5" s="129" t="s">
        <v>23</v>
      </c>
    </row>
    <row r="6" spans="1:4">
      <c r="A6" s="129" t="s">
        <v>632</v>
      </c>
      <c r="B6" s="129" t="s">
        <v>638</v>
      </c>
    </row>
    <row r="7" spans="1:4">
      <c r="A7" s="129" t="s">
        <v>783</v>
      </c>
      <c r="B7" s="129" t="s">
        <v>1112</v>
      </c>
    </row>
    <row r="8" spans="1:4">
      <c r="A8" s="129" t="s">
        <v>51</v>
      </c>
      <c r="B8" s="129" t="s">
        <v>399</v>
      </c>
    </row>
    <row r="9" spans="1:4">
      <c r="A9" s="129" t="s">
        <v>343</v>
      </c>
      <c r="B9" s="129" t="s">
        <v>41</v>
      </c>
    </row>
    <row r="10" spans="1:4">
      <c r="A10" s="129" t="s">
        <v>531</v>
      </c>
      <c r="B10" s="129" t="s">
        <v>355</v>
      </c>
    </row>
    <row r="11" spans="1:4">
      <c r="A11" s="129" t="s">
        <v>16</v>
      </c>
      <c r="B11" s="129" t="s">
        <v>154</v>
      </c>
    </row>
    <row r="12" spans="1:4">
      <c r="B12" s="129" t="s">
        <v>1114</v>
      </c>
    </row>
    <row r="13" spans="1:4">
      <c r="B13" s="129" t="s">
        <v>224</v>
      </c>
    </row>
    <row r="14" spans="1:4">
      <c r="B14" s="129" t="s">
        <v>1115</v>
      </c>
    </row>
    <row r="15" spans="1:4">
      <c r="B15" s="129" t="s">
        <v>1116</v>
      </c>
    </row>
    <row r="16" spans="1:4">
      <c r="B16" s="129" t="s">
        <v>1117</v>
      </c>
    </row>
    <row r="17" spans="2:2">
      <c r="B17" s="129" t="s">
        <v>928</v>
      </c>
    </row>
    <row r="18" spans="2:2">
      <c r="B18" s="129" t="s">
        <v>68</v>
      </c>
    </row>
    <row r="19" spans="2:2">
      <c r="B19" s="129" t="s">
        <v>308</v>
      </c>
    </row>
    <row r="20" spans="2:2">
      <c r="B20" s="129" t="s">
        <v>18</v>
      </c>
    </row>
    <row r="21" spans="2:2">
      <c r="B21" s="129" t="s">
        <v>54</v>
      </c>
    </row>
    <row r="22" spans="2:2">
      <c r="B22" s="129" t="s">
        <v>693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Z19"/>
  <sheetViews>
    <sheetView workbookViewId="0">
      <pane ySplit="1" topLeftCell="A2" activePane="bottomLeft" state="frozen"/>
      <selection pane="bottomLeft" activeCell="B3" sqref="B3"/>
    </sheetView>
  </sheetViews>
  <sheetFormatPr defaultColWidth="12.7109375" defaultRowHeight="15.75" customHeight="1"/>
  <cols>
    <col min="1" max="1" width="25.140625" customWidth="1"/>
    <col min="2" max="2" width="17.28515625" customWidth="1"/>
  </cols>
  <sheetData>
    <row r="1" spans="1:26">
      <c r="A1" s="1" t="s">
        <v>2458</v>
      </c>
      <c r="B1" s="1" t="s">
        <v>2459</v>
      </c>
      <c r="C1" s="1" t="s">
        <v>2460</v>
      </c>
      <c r="D1" s="1"/>
      <c r="E1" s="1"/>
      <c r="F1" s="1"/>
      <c r="G1" s="1"/>
      <c r="H1" s="1"/>
      <c r="I1" s="1"/>
      <c r="J1" s="1"/>
      <c r="K1" s="1"/>
      <c r="L1" s="1"/>
      <c r="M1" s="1"/>
      <c r="N1" s="1"/>
      <c r="O1" s="1"/>
      <c r="P1" s="1"/>
      <c r="Q1" s="1"/>
      <c r="R1" s="1"/>
      <c r="S1" s="1"/>
      <c r="T1" s="1"/>
      <c r="U1" s="1"/>
      <c r="V1" s="1"/>
      <c r="W1" s="1"/>
      <c r="X1" s="1"/>
      <c r="Y1" s="1"/>
      <c r="Z1" s="1"/>
    </row>
    <row r="2" spans="1:26">
      <c r="A2" s="129" t="s">
        <v>2020</v>
      </c>
      <c r="B2" s="129" t="s">
        <v>75</v>
      </c>
      <c r="C2" s="129" t="s">
        <v>19</v>
      </c>
    </row>
    <row r="3" spans="1:26">
      <c r="A3" s="129" t="s">
        <v>2021</v>
      </c>
      <c r="B3" s="129" t="s">
        <v>44</v>
      </c>
      <c r="C3" s="129" t="s">
        <v>92</v>
      </c>
    </row>
    <row r="4" spans="1:26">
      <c r="A4" s="129" t="s">
        <v>1271</v>
      </c>
      <c r="B4" s="129" t="s">
        <v>541</v>
      </c>
      <c r="C4" s="129" t="s">
        <v>31</v>
      </c>
    </row>
    <row r="5" spans="1:26">
      <c r="A5" s="129" t="s">
        <v>2022</v>
      </c>
      <c r="B5" s="129" t="s">
        <v>102</v>
      </c>
    </row>
    <row r="6" spans="1:26">
      <c r="A6" s="129" t="s">
        <v>1774</v>
      </c>
      <c r="B6" s="129" t="s">
        <v>638</v>
      </c>
    </row>
    <row r="7" spans="1:26">
      <c r="A7" s="129" t="s">
        <v>2310</v>
      </c>
      <c r="B7" s="129" t="s">
        <v>1112</v>
      </c>
    </row>
    <row r="8" spans="1:26">
      <c r="A8" s="129" t="s">
        <v>78</v>
      </c>
      <c r="B8" s="129" t="s">
        <v>399</v>
      </c>
    </row>
    <row r="9" spans="1:26">
      <c r="A9" s="129" t="s">
        <v>522</v>
      </c>
      <c r="B9" s="129" t="s">
        <v>41</v>
      </c>
    </row>
    <row r="10" spans="1:26">
      <c r="A10" s="129" t="s">
        <v>2096</v>
      </c>
      <c r="B10" s="129" t="s">
        <v>355</v>
      </c>
      <c r="D10" s="6"/>
      <c r="E10" s="6"/>
      <c r="F10" s="6"/>
    </row>
    <row r="11" spans="1:26">
      <c r="B11" s="129" t="s">
        <v>154</v>
      </c>
    </row>
    <row r="12" spans="1:26">
      <c r="B12" s="129" t="s">
        <v>1114</v>
      </c>
    </row>
    <row r="13" spans="1:26">
      <c r="B13" s="129" t="s">
        <v>224</v>
      </c>
    </row>
    <row r="14" spans="1:26">
      <c r="B14" s="129" t="s">
        <v>1115</v>
      </c>
    </row>
    <row r="15" spans="1:26">
      <c r="B15" s="129" t="s">
        <v>1116</v>
      </c>
    </row>
    <row r="16" spans="1:26">
      <c r="B16" s="129" t="s">
        <v>1117</v>
      </c>
    </row>
    <row r="17" spans="2:2">
      <c r="B17" s="129" t="s">
        <v>928</v>
      </c>
    </row>
    <row r="18" spans="2:2">
      <c r="B18" s="129" t="s">
        <v>68</v>
      </c>
    </row>
    <row r="19" spans="2:2">
      <c r="B19" s="129" t="s">
        <v>308</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AA30"/>
  <sheetViews>
    <sheetView workbookViewId="0"/>
  </sheetViews>
  <sheetFormatPr defaultColWidth="12.7109375" defaultRowHeight="15.75" customHeight="1"/>
  <cols>
    <col min="1" max="1" width="17.7109375" customWidth="1"/>
    <col min="2" max="2" width="23.42578125" customWidth="1"/>
    <col min="3" max="3" width="18.42578125" customWidth="1"/>
    <col min="4" max="4" width="22.28515625" customWidth="1"/>
    <col min="5" max="5" width="21.42578125" customWidth="1"/>
    <col min="8" max="8" width="23" customWidth="1"/>
    <col min="9" max="9" width="21.28515625" customWidth="1"/>
    <col min="10" max="10" width="22.140625" customWidth="1"/>
    <col min="11" max="11" width="21.42578125" customWidth="1"/>
  </cols>
  <sheetData>
    <row r="1" spans="1:27">
      <c r="A1" s="277" t="s">
        <v>1100</v>
      </c>
      <c r="B1" s="278"/>
      <c r="C1" s="278"/>
      <c r="D1" s="278"/>
      <c r="E1" s="278"/>
      <c r="F1" s="6"/>
      <c r="G1" s="277" t="s">
        <v>1101</v>
      </c>
      <c r="H1" s="278"/>
      <c r="I1" s="278"/>
      <c r="J1" s="278"/>
      <c r="K1" s="278"/>
      <c r="L1" s="8"/>
      <c r="M1" s="8"/>
      <c r="N1" s="8"/>
      <c r="O1" s="8"/>
      <c r="P1" s="8"/>
      <c r="Q1" s="8"/>
      <c r="R1" s="8"/>
      <c r="S1" s="8"/>
      <c r="T1" s="8"/>
      <c r="U1" s="8"/>
      <c r="V1" s="8"/>
      <c r="W1" s="8"/>
      <c r="X1" s="8"/>
      <c r="Y1" s="8"/>
      <c r="Z1" s="8"/>
      <c r="AA1" s="8"/>
    </row>
    <row r="2" spans="1:27">
      <c r="A2" s="6" t="s">
        <v>1102</v>
      </c>
      <c r="B2" s="6" t="s">
        <v>1103</v>
      </c>
      <c r="C2" s="6" t="s">
        <v>1105</v>
      </c>
      <c r="D2" s="6" t="s">
        <v>1106</v>
      </c>
      <c r="E2" s="6" t="s">
        <v>1107</v>
      </c>
      <c r="F2" s="6"/>
      <c r="G2" s="6" t="s">
        <v>4</v>
      </c>
      <c r="H2" s="6" t="s">
        <v>1108</v>
      </c>
      <c r="I2" s="6" t="s">
        <v>1109</v>
      </c>
      <c r="J2" s="6" t="s">
        <v>1110</v>
      </c>
      <c r="K2" s="6" t="s">
        <v>2456</v>
      </c>
      <c r="L2" s="8"/>
      <c r="M2" s="8"/>
      <c r="N2" s="8"/>
      <c r="O2" s="8"/>
      <c r="P2" s="8"/>
      <c r="Q2" s="8"/>
      <c r="R2" s="8"/>
      <c r="S2" s="8"/>
      <c r="T2" s="8"/>
      <c r="U2" s="8"/>
      <c r="V2" s="8"/>
      <c r="W2" s="8"/>
      <c r="X2" s="8"/>
      <c r="Y2" s="8"/>
      <c r="Z2" s="8"/>
      <c r="AA2" s="8"/>
    </row>
    <row r="3" spans="1:27">
      <c r="A3" s="129" t="s">
        <v>2020</v>
      </c>
      <c r="B3" s="129">
        <f>COUNTIF('Март 24'!$B$2:B1001, A3)</f>
        <v>8</v>
      </c>
      <c r="C3" s="129">
        <f>COUNTIFS('Март 24'!$B$2:B1001, A3, 'Март 24'!$D$2:D1001, 'Служебный лист'!$C$2)</f>
        <v>3</v>
      </c>
      <c r="D3" s="129">
        <f>COUNTIFS('Март 24'!$B$2:B1001, A3, 'Март 24'!$D$2:D1001, 'Служебный лист'!$C$3)</f>
        <v>0</v>
      </c>
      <c r="E3" s="129">
        <f>COUNTIFS('Март 24'!$B$2:B1001, A3, 'Март 24'!$D$2:D1001, 'Служебный лист'!$C$4)</f>
        <v>0</v>
      </c>
      <c r="G3" s="129" t="s">
        <v>75</v>
      </c>
      <c r="H3" s="129">
        <f>COUNTIF('Март 24'!$C$2:C1001, G3)</f>
        <v>0</v>
      </c>
      <c r="I3" s="129">
        <f>COUNTIFS('Март 24'!$C$2:C1001, G3, 'Март 24'!$D$2:D1001, 'Служебный лист'!$C$2)</f>
        <v>0</v>
      </c>
      <c r="J3" s="129">
        <f>COUNTIFS('Март 24'!$C$2:C1001, G3, 'Март 24'!$D$2:D1001, 'Служебный лист'!$C$3)</f>
        <v>0</v>
      </c>
      <c r="K3" s="129">
        <f>COUNTIFS('Март 24'!$C$2:C1001, G3, 'Март 24'!$D$2:D1001, 'Служебный лист'!$C$4)</f>
        <v>0</v>
      </c>
    </row>
    <row r="4" spans="1:27">
      <c r="A4" s="129" t="s">
        <v>2021</v>
      </c>
      <c r="B4" s="129">
        <f>COUNTIF('Март 24'!$B$2:B1001, A4)</f>
        <v>5</v>
      </c>
      <c r="C4" s="129">
        <f>COUNTIFS('Март 24'!$B$2:B1001, A4, 'Март 24'!$D$2:D1001, 'Служебный лист'!$C$2)</f>
        <v>3</v>
      </c>
      <c r="D4" s="129">
        <f>COUNTIFS('Март 24'!$B$2:B1001, A4, 'Март 24'!$D$2:D1001, 'Служебный лист'!$C$3)</f>
        <v>0</v>
      </c>
      <c r="E4" s="129">
        <f>COUNTIFS('Март 24'!$B$2:B1001, A4, 'Март 24'!$D$2:D1001, 'Служебный лист'!$C$4)</f>
        <v>0</v>
      </c>
      <c r="G4" s="129" t="s">
        <v>44</v>
      </c>
      <c r="H4" s="129">
        <f>COUNTIF('Март 24'!$C$2:C1001, G4)</f>
        <v>1</v>
      </c>
      <c r="I4" s="129">
        <f>COUNTIFS('Март 24'!$C$2:C1001, G4, 'Март 24'!$D$2:D1001, 'Служебный лист'!$C$2)</f>
        <v>1</v>
      </c>
      <c r="J4" s="129">
        <f>COUNTIFS('Март 24'!$C$2:C1001, G4, 'Март 24'!$D$2:D1001, 'Служебный лист'!$C$3)</f>
        <v>0</v>
      </c>
      <c r="K4" s="129">
        <f>COUNTIFS('Март 24'!$C$2:C1001, G4, 'Март 24'!$D$2:D1001, 'Служебный лист'!$C$4)</f>
        <v>0</v>
      </c>
    </row>
    <row r="5" spans="1:27">
      <c r="A5" s="129" t="s">
        <v>2120</v>
      </c>
      <c r="B5" s="129">
        <f>COUNTIF('Март 24'!$B$2:B1001, A5)</f>
        <v>18</v>
      </c>
      <c r="C5" s="129">
        <f>COUNTIFS('Март 24'!$B$2:B1001, A5, 'Март 24'!$D$2:D1001, 'Служебный лист'!$C$2)</f>
        <v>2</v>
      </c>
      <c r="D5" s="129">
        <f>COUNTIFS('Март 24'!$B$2:B1001, A5, 'Март 24'!$D$2:D1001, 'Служебный лист'!$C$3)</f>
        <v>0</v>
      </c>
      <c r="E5" s="129">
        <f>COUNTIFS('Март 24'!$B$2:B1001, A5, 'Март 24'!$D$2:D1001, 'Служебный лист'!$C$4)</f>
        <v>0</v>
      </c>
      <c r="G5" s="129" t="s">
        <v>541</v>
      </c>
      <c r="H5" s="129">
        <f>COUNTIF('Март 24'!$C$2:C1001, G5)</f>
        <v>0</v>
      </c>
      <c r="I5" s="129">
        <f>COUNTIFS('Март 24'!$C$2:C1001, G5, 'Март 24'!$D$2:D1001, 'Служебный лист'!$C$2)</f>
        <v>0</v>
      </c>
      <c r="J5" s="129">
        <f>COUNTIFS('Март 24'!$C$2:C1001, G5, 'Март 24'!$D$2:D1001, 'Служебный лист'!$C$3)</f>
        <v>0</v>
      </c>
      <c r="K5" s="129">
        <f>COUNTIFS('Март 24'!$C$2:C1001, G5, 'Март 24'!$D$2:D1001, 'Служебный лист'!$C$4)</f>
        <v>0</v>
      </c>
    </row>
    <row r="6" spans="1:27">
      <c r="A6" s="129" t="s">
        <v>2022</v>
      </c>
      <c r="B6" s="129">
        <f>COUNTIF('Март 24'!$B$2:B1001, A6)</f>
        <v>11</v>
      </c>
      <c r="C6" s="129">
        <f>COUNTIFS('Март 24'!$B$2:B1001, A6, 'Март 24'!$D$2:D1001, 'Служебный лист'!$C$2)</f>
        <v>0</v>
      </c>
      <c r="D6" s="129">
        <f>COUNTIFS('Март 24'!$B$2:B1001, A6, 'Март 24'!$D$2:D1001, 'Служебный лист'!$C$3)</f>
        <v>0</v>
      </c>
      <c r="E6" s="129">
        <f>COUNTIFS('Март 24'!$B$2:B1001, A6, 'Март 24'!$D$2:D1001, 'Служебный лист'!$C$4)</f>
        <v>0</v>
      </c>
      <c r="G6" s="129" t="s">
        <v>102</v>
      </c>
      <c r="H6" s="129">
        <f>COUNTIF('Март 24'!$C$2:C1001, G6)</f>
        <v>3</v>
      </c>
      <c r="I6" s="129">
        <f>COUNTIFS('Март 24'!$C$2:C1001, G6, 'Март 24'!$D$2:D1001, 'Служебный лист'!$C$2)</f>
        <v>3</v>
      </c>
      <c r="J6" s="129">
        <f>COUNTIFS('Март 24'!$C$2:C1001, G6, 'Март 24'!$D$2:D1001, 'Служебный лист'!$C$3)</f>
        <v>0</v>
      </c>
      <c r="K6" s="129">
        <f>COUNTIFS('Март 24'!$C$2:C1001, G6, 'Март 24'!$D$2:D1001, 'Служебный лист'!$C$4)</f>
        <v>0</v>
      </c>
    </row>
    <row r="7" spans="1:27">
      <c r="A7" s="129" t="s">
        <v>1774</v>
      </c>
      <c r="B7" s="129">
        <f>COUNTIF('Март 24'!$B$2:B1001, A7)</f>
        <v>0</v>
      </c>
      <c r="C7" s="129">
        <f>COUNTIFS('Март 24'!$B$2:B1001, A7, 'Март 24'!$D$2:D1001, 'Служебный лист'!$C$2)</f>
        <v>0</v>
      </c>
      <c r="D7" s="129">
        <f>COUNTIFS('Март 24'!$B$2:B1001, A7, 'Март 24'!$D$2:D1001, 'Служебный лист'!$C$3)</f>
        <v>0</v>
      </c>
      <c r="E7" s="129">
        <f>COUNTIFS('Март 24'!$B$2:B1001, A7, 'Март 24'!$D$2:D1001, 'Служебный лист'!$C$4)</f>
        <v>0</v>
      </c>
      <c r="G7" s="129" t="s">
        <v>638</v>
      </c>
      <c r="H7" s="129">
        <f>COUNTIF('Март 24'!$C$2:C1001, G7)</f>
        <v>0</v>
      </c>
      <c r="I7" s="129">
        <f>COUNTIFS('Март 24'!$C$2:C1001, G7, 'Март 24'!$D$2:D1001, 'Служебный лист'!$C$2)</f>
        <v>0</v>
      </c>
      <c r="J7" s="129">
        <f>COUNTIFS('Март 24'!$C$2:C1001, G7, 'Март 24'!$D$2:D1001, 'Служебный лист'!$C$3)</f>
        <v>0</v>
      </c>
      <c r="K7" s="129">
        <f>COUNTIFS('Март 24'!$C$2:C1001, G7, 'Март 24'!$D$2:D1001, 'Служебный лист'!$C$4)</f>
        <v>0</v>
      </c>
    </row>
    <row r="8" spans="1:27">
      <c r="A8" s="129" t="s">
        <v>2310</v>
      </c>
      <c r="B8" s="129">
        <f>COUNTIF('Март 24'!$B$2:B1001, A8)</f>
        <v>3</v>
      </c>
      <c r="C8" s="129">
        <f>COUNTIFS('Март 24'!$B$2:B1001, A8, 'Март 24'!$D$2:D1001, 'Служебный лист'!$C$2)</f>
        <v>1</v>
      </c>
      <c r="E8" s="129">
        <f>COUNTIFS('Март 24'!$B$2:B1001, A8, 'Март 24'!$D$2:D1001, 'Служебный лист'!$C$4)</f>
        <v>0</v>
      </c>
      <c r="G8" s="129" t="s">
        <v>1112</v>
      </c>
      <c r="H8" s="129">
        <f>COUNTIF('Март 24'!$C$2:C1001, G8)</f>
        <v>0</v>
      </c>
      <c r="I8" s="129">
        <f>COUNTIFS('Март 24'!$C$2:C1001, G8, 'Март 24'!$D$2:D1001, 'Служебный лист'!$C$2)</f>
        <v>0</v>
      </c>
      <c r="J8" s="129">
        <f>COUNTIFS('Март 24'!$C$2:C1001, G8, 'Март 24'!$D$2:D1001, 'Служебный лист'!$C$3)</f>
        <v>0</v>
      </c>
      <c r="K8" s="129">
        <f>COUNTIFS('Март 24'!$C$2:C1001, G8, 'Март 24'!$D$2:D1001, 'Служебный лист'!$C$4)</f>
        <v>0</v>
      </c>
    </row>
    <row r="9" spans="1:27">
      <c r="G9" s="129" t="s">
        <v>399</v>
      </c>
      <c r="H9" s="129">
        <f>COUNTIF('Март 24'!$C$2:C1001, G9)</f>
        <v>2</v>
      </c>
      <c r="I9" s="129">
        <f>COUNTIFS('Март 24'!$C$2:C1001, G9, 'Март 24'!$D$2:D1001, 'Служебный лист'!$C$2)</f>
        <v>2</v>
      </c>
      <c r="J9" s="129">
        <f>COUNTIFS('Март 24'!$C$2:C1001, G9, 'Март 24'!$D$2:D1001, 'Служебный лист'!$C$3)</f>
        <v>0</v>
      </c>
      <c r="K9" s="129">
        <f>COUNTIFS('Март 24'!$C$2:C1001, G9, 'Март 24'!$D$2:D1001, 'Служебный лист'!$C$4)</f>
        <v>0</v>
      </c>
    </row>
    <row r="10" spans="1:27">
      <c r="G10" s="129" t="s">
        <v>41</v>
      </c>
      <c r="H10" s="129">
        <f>COUNTIF('Март 24'!$C$2:C1001, G10)</f>
        <v>2</v>
      </c>
      <c r="I10" s="129">
        <f>COUNTIFS('Март 24'!$C$2:C1001, G10, 'Март 24'!$D$2:D1001, 'Служебный лист'!$C$2)</f>
        <v>2</v>
      </c>
      <c r="J10" s="129">
        <f>COUNTIFS('Март 24'!$C$2:C1001, G10, 'Март 24'!$D$2:D1001, 'Служебный лист'!$C$3)</f>
        <v>0</v>
      </c>
      <c r="K10" s="129">
        <f>COUNTIFS('Март 24'!$C$2:C1001, G10, 'Март 24'!$D$2:D1001, 'Служебный лист'!$C$4)</f>
        <v>0</v>
      </c>
    </row>
    <row r="11" spans="1:27">
      <c r="G11" s="129" t="s">
        <v>355</v>
      </c>
      <c r="H11" s="129">
        <f>COUNTIF('Март 24'!$C$2:C1001, G11)</f>
        <v>0</v>
      </c>
      <c r="I11" s="129">
        <f>COUNTIFS('Март 24'!$C$2:C1001, G11, 'Март 24'!$D$2:D1001, 'Служебный лист'!$C$2)</f>
        <v>0</v>
      </c>
      <c r="J11" s="129">
        <f>COUNTIFS('Март 24'!$C$2:C1001, G11, 'Март 24'!$D$2:D1001, 'Служебный лист'!$C$3)</f>
        <v>0</v>
      </c>
      <c r="K11" s="129">
        <f>COUNTIFS('Март 24'!$C$2:C1001, G11, 'Март 24'!$D$2:D1001, 'Служебный лист'!$C$4)</f>
        <v>0</v>
      </c>
    </row>
    <row r="12" spans="1:27">
      <c r="A12" s="129">
        <f>'Служебный лист'!A10:A1001</f>
        <v>0</v>
      </c>
      <c r="G12" s="129" t="s">
        <v>154</v>
      </c>
      <c r="H12" s="129">
        <f>COUNTIF('Март 24'!$C$2:C1001, G12)</f>
        <v>0</v>
      </c>
      <c r="I12" s="129">
        <f>COUNTIFS('Март 24'!$C$2:C1001, G12, 'Март 24'!$D$2:D1001, 'Служебный лист'!$C$2)</f>
        <v>0</v>
      </c>
      <c r="J12" s="129">
        <f>COUNTIFS('Март 24'!$C$2:C1001, G12, 'Март 24'!$D$2:D1001, 'Служебный лист'!$C$3)</f>
        <v>0</v>
      </c>
      <c r="K12" s="129">
        <f>COUNTIFS('Март 24'!$C$2:C1001, G12, 'Март 24'!$D$2:D1001, 'Служебный лист'!$C$4)</f>
        <v>0</v>
      </c>
    </row>
    <row r="13" spans="1:27">
      <c r="A13" s="129">
        <f>'Служебный лист'!A11:A1001</f>
        <v>0</v>
      </c>
      <c r="G13" s="129" t="s">
        <v>1114</v>
      </c>
      <c r="H13" s="129">
        <f>COUNTIF('Март 24'!$C$2:C1001, G13)</f>
        <v>0</v>
      </c>
      <c r="I13" s="129">
        <f>COUNTIFS('Март 24'!$C$2:C1001, G13, 'Март 24'!$D$2:D1001, 'Служебный лист'!$C$2)</f>
        <v>0</v>
      </c>
      <c r="J13" s="129">
        <f>COUNTIFS('Март 24'!$C$2:C1001, G13, 'Март 24'!$D$2:D1001, 'Служебный лист'!$C$3)</f>
        <v>0</v>
      </c>
      <c r="K13" s="129">
        <f>COUNTIFS('Март 24'!$C$2:C1001, G13, 'Март 24'!$D$2:D1001, 'Служебный лист'!$C$4)</f>
        <v>0</v>
      </c>
    </row>
    <row r="14" spans="1:27">
      <c r="A14" s="129">
        <f>'Служебный лист'!A12:A1001</f>
        <v>0</v>
      </c>
      <c r="G14" s="129" t="s">
        <v>224</v>
      </c>
      <c r="H14" s="129">
        <f>COUNTIF('Март 24'!$C$2:C1001, G14)</f>
        <v>0</v>
      </c>
      <c r="I14" s="129">
        <f>COUNTIFS('Март 24'!$C$2:C1001, G14, 'Март 24'!$D$2:D1001, 'Служебный лист'!$C$2)</f>
        <v>0</v>
      </c>
      <c r="J14" s="129">
        <f>COUNTIFS('Март 24'!$C$2:C1001, G14, 'Март 24'!$D$2:D1001, 'Служебный лист'!$C$3)</f>
        <v>0</v>
      </c>
      <c r="K14" s="129">
        <f>COUNTIFS('Март 24'!$C$2:C1001, G14, 'Март 24'!$D$2:D1001, 'Служебный лист'!$C$4)</f>
        <v>0</v>
      </c>
    </row>
    <row r="15" spans="1:27">
      <c r="A15" s="129">
        <f>'Служебный лист'!A13:A1001</f>
        <v>0</v>
      </c>
      <c r="G15" s="129" t="s">
        <v>1115</v>
      </c>
      <c r="H15" s="129">
        <f>COUNTIF('Март 24'!$C$2:C1001, G15)</f>
        <v>1</v>
      </c>
      <c r="I15" s="129">
        <f>COUNTIFS('Март 24'!$C$2:C1001, G15, 'Март 24'!$D$2:D1001, 'Служебный лист'!$C$2)</f>
        <v>1</v>
      </c>
      <c r="J15" s="129">
        <f>COUNTIFS('Март 24'!$C$2:C1001, G15, 'Март 24'!$D$2:D1001, 'Служебный лист'!$C$3)</f>
        <v>0</v>
      </c>
      <c r="K15" s="129">
        <f>COUNTIFS('Март 24'!$C$2:C1001, G15, 'Март 24'!$D$2:D1001, 'Служебный лист'!$C$4)</f>
        <v>0</v>
      </c>
    </row>
    <row r="16" spans="1:27">
      <c r="A16" s="129">
        <f>'Служебный лист'!A14:A1001</f>
        <v>0</v>
      </c>
      <c r="G16" s="129" t="s">
        <v>1116</v>
      </c>
      <c r="H16" s="129">
        <f>COUNTIF('Март 24'!$C$2:C1001, G16)</f>
        <v>0</v>
      </c>
      <c r="I16" s="129">
        <f>COUNTIFS('Март 24'!$C$2:C1001, G16, 'Март 24'!$D$2:D1001, 'Служебный лист'!$C$2)</f>
        <v>0</v>
      </c>
      <c r="J16" s="129">
        <f>COUNTIFS('Март 24'!$C$2:C1001, G16, 'Март 24'!$D$2:D1001, 'Служебный лист'!$C$3)</f>
        <v>0</v>
      </c>
      <c r="K16" s="129">
        <f>COUNTIFS('Март 24'!$C$2:C1001, G16, 'Март 24'!$D$2:D1001, 'Служебный лист'!$C$4)</f>
        <v>0</v>
      </c>
    </row>
    <row r="17" spans="1:7">
      <c r="A17" s="129">
        <f>'Служебный лист'!A15:A1001</f>
        <v>0</v>
      </c>
      <c r="G17" s="129" t="str">
        <f>'Служебный лист'!B16:B1001</f>
        <v>Максима</v>
      </c>
    </row>
    <row r="18" spans="1:7">
      <c r="G18" s="129" t="str">
        <f>'Служебный лист'!B18:B1001</f>
        <v>Новый клиент</v>
      </c>
    </row>
    <row r="19" spans="1:7">
      <c r="G19" s="129" t="str">
        <f>'Служебный лист'!B18:B1001</f>
        <v>Федерация гандбола России</v>
      </c>
    </row>
    <row r="20" spans="1:7">
      <c r="G20" s="129">
        <f>'Служебный лист'!B19:B1001</f>
        <v>0</v>
      </c>
    </row>
    <row r="21" spans="1:7">
      <c r="G21" s="129">
        <f>'Служебный лист'!B20:B1001</f>
        <v>0</v>
      </c>
    </row>
    <row r="22" spans="1:7">
      <c r="G22" s="129">
        <f>'Служебный лист'!B21:B1001</f>
        <v>0</v>
      </c>
    </row>
    <row r="23" spans="1:7">
      <c r="G23" s="129">
        <f>'Служебный лист'!B22:B1001</f>
        <v>0</v>
      </c>
    </row>
    <row r="24" spans="1:7">
      <c r="G24" s="129">
        <f>'Служебный лист'!B23:B1001</f>
        <v>0</v>
      </c>
    </row>
    <row r="25" spans="1:7">
      <c r="G25" s="129">
        <f>'Служебный лист'!B24:B1001</f>
        <v>0</v>
      </c>
    </row>
    <row r="26" spans="1:7">
      <c r="G26" s="129">
        <f>'Служебный лист'!B25:B1001</f>
        <v>0</v>
      </c>
    </row>
    <row r="27" spans="1:7">
      <c r="G27" s="129">
        <f>'Служебный лист'!B26:B1001</f>
        <v>0</v>
      </c>
    </row>
    <row r="28" spans="1:7">
      <c r="G28" s="129">
        <f>'Служебный лист'!B27:B1001</f>
        <v>0</v>
      </c>
    </row>
    <row r="29" spans="1:7">
      <c r="G29" s="129">
        <f>'Служебный лист'!B28:B1001</f>
        <v>0</v>
      </c>
    </row>
    <row r="30" spans="1:7">
      <c r="G30" s="129">
        <f>'Служебный лист'!B29:B1001</f>
        <v>0</v>
      </c>
    </row>
  </sheetData>
  <mergeCells count="2">
    <mergeCell ref="A1:E1"/>
    <mergeCell ref="G1:K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54</vt:i4>
      </vt:variant>
    </vt:vector>
  </HeadingPairs>
  <TitlesOfParts>
    <vt:vector size="54" baseType="lpstr">
      <vt:lpstr>Май 26</vt:lpstr>
      <vt:lpstr>Информация</vt:lpstr>
      <vt:lpstr>ТИКЕТЫ В РАБОТЕ</vt:lpstr>
      <vt:lpstr>Февраль 26</vt:lpstr>
      <vt:lpstr>Декабрь 25</vt:lpstr>
      <vt:lpstr>Ноябрь 25 </vt:lpstr>
      <vt:lpstr>Октябрь 25</vt:lpstr>
      <vt:lpstr>Сентябрь 25</vt:lpstr>
      <vt:lpstr>Август 25</vt:lpstr>
      <vt:lpstr>Март 26</vt:lpstr>
      <vt:lpstr>Январь 26</vt:lpstr>
      <vt:lpstr>Апрель 26</vt:lpstr>
      <vt:lpstr>Июнь 25</vt:lpstr>
      <vt:lpstr>Июль 25</vt:lpstr>
      <vt:lpstr>Отчет Январь</vt:lpstr>
      <vt:lpstr>Отчет Декабрь</vt:lpstr>
      <vt:lpstr>Отчет Ноябрь</vt:lpstr>
      <vt:lpstr>Май 25</vt:lpstr>
      <vt:lpstr>Апрель 25</vt:lpstr>
      <vt:lpstr>Март 25</vt:lpstr>
      <vt:lpstr>Февраль 25</vt:lpstr>
      <vt:lpstr>Январь 25</vt:lpstr>
      <vt:lpstr>Декабрь 24</vt:lpstr>
      <vt:lpstr>Ноябрь 24</vt:lpstr>
      <vt:lpstr>Октябрь 24</vt:lpstr>
      <vt:lpstr>Отчет Октябрь</vt:lpstr>
      <vt:lpstr>Отчет Сентябрь</vt:lpstr>
      <vt:lpstr>Отчет Август</vt:lpstr>
      <vt:lpstr>Отчет Июль</vt:lpstr>
      <vt:lpstr>Отчет Июнь</vt:lpstr>
      <vt:lpstr>Отчет Май</vt:lpstr>
      <vt:lpstr>Отчет Апрель 25</vt:lpstr>
      <vt:lpstr>Сентябрь 24</vt:lpstr>
      <vt:lpstr>Август 24</vt:lpstr>
      <vt:lpstr>Июль 24</vt:lpstr>
      <vt:lpstr>Июнь 24</vt:lpstr>
      <vt:lpstr>Май 24</vt:lpstr>
      <vt:lpstr>Апрель 24</vt:lpstr>
      <vt:lpstr>Март 24</vt:lpstr>
      <vt:lpstr>Отчет Март 25</vt:lpstr>
      <vt:lpstr>Отчет Февраль 25</vt:lpstr>
      <vt:lpstr>Отчет Январь 25</vt:lpstr>
      <vt:lpstr>Отчет Декабрь 24</vt:lpstr>
      <vt:lpstr>Отчет Ноябрь 24</vt:lpstr>
      <vt:lpstr>Отчет Октябрь 24</vt:lpstr>
      <vt:lpstr>Отчет Сентябрь 24</vt:lpstr>
      <vt:lpstr>Отчет Август 24</vt:lpstr>
      <vt:lpstr>Отчет Июль 24</vt:lpstr>
      <vt:lpstr>Отчет Июнь 24</vt:lpstr>
      <vt:lpstr>Отчет май 24</vt:lpstr>
      <vt:lpstr>Отчет апрель 24</vt:lpstr>
      <vt:lpstr>Служебный лист 2</vt:lpstr>
      <vt:lpstr>Служебный лист</vt:lpstr>
      <vt:lpstr>Отчет март 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A. Muzalevskaya</dc:creator>
  <cp:lastModifiedBy>Светлана Гришина</cp:lastModifiedBy>
  <dcterms:modified xsi:type="dcterms:W3CDTF">2026-05-01T17:17:07Z</dcterms:modified>
</cp:coreProperties>
</file>