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IIT-work\Practicum\excelsheets\"/>
    </mc:Choice>
  </mc:AlternateContent>
  <bookViews>
    <workbookView xWindow="0" yWindow="0" windowWidth="23040" windowHeight="9372" firstSheet="1" activeTab="1"/>
  </bookViews>
  <sheets>
    <sheet name="Sheet4" sheetId="6" state="hidden" r:id="rId1"/>
    <sheet name="Run_time_data" sheetId="1" r:id="rId2"/>
    <sheet name="Sheet2" sheetId="7" state="hidden" r:id="rId3"/>
    <sheet name="Graphs" sheetId="2" r:id="rId4"/>
    <sheet name="Sheet1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7" l="1"/>
  <c r="E46" i="7"/>
  <c r="H70" i="7"/>
  <c r="H68" i="7"/>
  <c r="H66" i="7"/>
  <c r="E57" i="7"/>
  <c r="D53" i="7"/>
  <c r="E55" i="7"/>
  <c r="P46" i="7"/>
  <c r="N46" i="7"/>
  <c r="N44" i="7"/>
  <c r="F42" i="7"/>
  <c r="O38" i="7"/>
  <c r="L46" i="7"/>
  <c r="O39" i="7"/>
  <c r="J44" i="7"/>
  <c r="P38" i="7"/>
  <c r="J43" i="7"/>
  <c r="P39" i="7"/>
  <c r="R39" i="7"/>
  <c r="K39" i="7"/>
  <c r="L39" i="7" s="1"/>
  <c r="N39" i="7" s="1"/>
  <c r="J39" i="7"/>
  <c r="E39" i="7"/>
  <c r="R38" i="7"/>
  <c r="K38" i="7"/>
  <c r="L38" i="7" s="1"/>
  <c r="N38" i="7" s="1"/>
  <c r="J38" i="7"/>
  <c r="E38" i="7"/>
  <c r="J21" i="7"/>
  <c r="K21" i="7" s="1"/>
  <c r="M21" i="7" s="1"/>
  <c r="O21" i="7" s="1"/>
  <c r="I21" i="7"/>
  <c r="D21" i="7"/>
  <c r="N21" i="7" s="1"/>
  <c r="N19" i="7"/>
  <c r="K19" i="7"/>
  <c r="K17" i="7"/>
  <c r="K16" i="7"/>
  <c r="N17" i="7"/>
  <c r="O14" i="7"/>
  <c r="Q12" i="7"/>
  <c r="K12" i="7"/>
  <c r="M12" i="7" s="1"/>
  <c r="O12" i="7" s="1"/>
  <c r="I12" i="7"/>
  <c r="D12" i="7"/>
  <c r="N12" i="7" s="1"/>
  <c r="I20" i="3" l="1"/>
  <c r="E6" i="3"/>
</calcChain>
</file>

<file path=xl/sharedStrings.xml><?xml version="1.0" encoding="utf-8"?>
<sst xmlns="http://schemas.openxmlformats.org/spreadsheetml/2006/main" count="150" uniqueCount="46">
  <si>
    <t>batch_size</t>
  </si>
  <si>
    <t>Optimizer</t>
  </si>
  <si>
    <t>epochs</t>
  </si>
  <si>
    <t>ms_per_epoch</t>
  </si>
  <si>
    <t>time_per_batch</t>
  </si>
  <si>
    <t>SGD</t>
  </si>
  <si>
    <t>RMSProp</t>
  </si>
  <si>
    <t>Adam</t>
  </si>
  <si>
    <t>Predicted_run_time_per_batch</t>
  </si>
  <si>
    <t>Original_Model_from_repo</t>
  </si>
  <si>
    <t>Our_Model</t>
  </si>
  <si>
    <t>Sr. no.</t>
  </si>
  <si>
    <t>Comparison of Actual vs Predicted training times for MNIST data CNN model</t>
  </si>
  <si>
    <t>time_ms</t>
  </si>
  <si>
    <t>Total Actual Training time(sec)</t>
  </si>
  <si>
    <t>no_of_batches
(=60k/batchsize)</t>
  </si>
  <si>
    <t>Actual time</t>
  </si>
  <si>
    <t>Prediction_Original_Model</t>
  </si>
  <si>
    <t>Prediction_Our_model</t>
  </si>
  <si>
    <t>Model training time per batch per epoch</t>
  </si>
  <si>
    <t>batch_size_per_replica</t>
  </si>
  <si>
    <t>batch_size_global</t>
  </si>
  <si>
    <t>Run 2</t>
  </si>
  <si>
    <t>Run 3</t>
  </si>
  <si>
    <t>1 to 2 and back- normal way</t>
  </si>
  <si>
    <t>2 to 3 and back -normal way</t>
  </si>
  <si>
    <t>3 - 4  and back ms way</t>
  </si>
  <si>
    <t>x</t>
  </si>
  <si>
    <t>32 for 1 gpu</t>
  </si>
  <si>
    <t>y</t>
  </si>
  <si>
    <t>x : averaging time</t>
  </si>
  <si>
    <t>64 for 2 gpu:</t>
  </si>
  <si>
    <t>x + y</t>
  </si>
  <si>
    <t>actual time</t>
  </si>
  <si>
    <t xml:space="preserve">predicted for </t>
  </si>
  <si>
    <t>64 for 2 gpu</t>
  </si>
  <si>
    <t>y + 4x</t>
  </si>
  <si>
    <t>my way-1</t>
  </si>
  <si>
    <t>Way 1 :</t>
  </si>
  <si>
    <t>MS for all layers</t>
  </si>
  <si>
    <t>Way 2:</t>
  </si>
  <si>
    <t>MS only at end; original for all other layers</t>
  </si>
  <si>
    <t>Way 3:</t>
  </si>
  <si>
    <t>prediction of x + prediction for y from original model</t>
  </si>
  <si>
    <t>% Variation</t>
  </si>
  <si>
    <t>Median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</si>
</sst>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0" fontId="0" fillId="0" borderId="1" xfId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Optimizer= SGD,</a:t>
            </a:r>
            <a:r>
              <a:rPr lang="en-US" baseline="0"/>
              <a:t> GPU=P100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555555555556061E-3"/>
                  <c:y val="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333333333333332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5555555555555558E-3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Graphs!$C$4:$C$10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Graphs!$D$4:$D$10</c:f>
              <c:numCache>
                <c:formatCode>#,##0.00</c:formatCode>
                <c:ptCount val="7"/>
                <c:pt idx="0">
                  <c:v>1.9721936666666666</c:v>
                </c:pt>
                <c:pt idx="1">
                  <c:v>1.9719666666666666</c:v>
                </c:pt>
                <c:pt idx="2">
                  <c:v>1.9111986666666667</c:v>
                </c:pt>
                <c:pt idx="3">
                  <c:v>1.9817253333333331</c:v>
                </c:pt>
                <c:pt idx="4">
                  <c:v>1.9055040000000003</c:v>
                </c:pt>
                <c:pt idx="5">
                  <c:v>2.4801705756929637</c:v>
                </c:pt>
                <c:pt idx="6">
                  <c:v>2.967590618336887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F-44FB-BEC3-ED4ABD9AA370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Prediction_Original_Model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Graphs!$C$4:$C$10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Graphs!$E$4:$E$10</c:f>
              <c:numCache>
                <c:formatCode>#,##0.00</c:formatCode>
                <c:ptCount val="7"/>
                <c:pt idx="0">
                  <c:v>1.5828974200000001</c:v>
                </c:pt>
                <c:pt idx="1">
                  <c:v>1.6994117799999999</c:v>
                </c:pt>
                <c:pt idx="2">
                  <c:v>1.9008324700000001</c:v>
                </c:pt>
                <c:pt idx="3">
                  <c:v>2.2289181400000002</c:v>
                </c:pt>
                <c:pt idx="4">
                  <c:v>3.0775491000000001</c:v>
                </c:pt>
                <c:pt idx="5">
                  <c:v>8.1611321599999993</c:v>
                </c:pt>
                <c:pt idx="6">
                  <c:v>33.230221749999998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F-44FB-BEC3-ED4ABD9AA370}"/>
            </c:ext>
          </c:extLst>
        </c:ser>
        <c:ser>
          <c:idx val="2"/>
          <c:order val="2"/>
          <c:tx>
            <c:strRef>
              <c:f>Graphs!$F$3</c:f>
              <c:strCache>
                <c:ptCount val="1"/>
                <c:pt idx="0">
                  <c:v>Prediction_Our_model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5555555555555558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777777777777779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777777777777779E-3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E21-47A3-9F92-3BD5B77F6B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Graphs!$C$4:$C$10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Graphs!$F$4:$F$10</c:f>
              <c:numCache>
                <c:formatCode>General</c:formatCode>
                <c:ptCount val="7"/>
                <c:pt idx="0">
                  <c:v>1.57</c:v>
                </c:pt>
                <c:pt idx="1">
                  <c:v>1.64</c:v>
                </c:pt>
                <c:pt idx="2">
                  <c:v>1.79</c:v>
                </c:pt>
                <c:pt idx="3">
                  <c:v>2</c:v>
                </c:pt>
                <c:pt idx="4">
                  <c:v>2.35</c:v>
                </c:pt>
                <c:pt idx="5">
                  <c:v>3.17</c:v>
                </c:pt>
                <c:pt idx="6">
                  <c:v>8.2100000000000009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F-44FB-BEC3-ED4ABD9AA3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641936"/>
        <c:axId val="2018643568"/>
      </c:barChart>
      <c:catAx>
        <c:axId val="201864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3568"/>
        <c:crosses val="autoZero"/>
        <c:auto val="1"/>
        <c:lblAlgn val="ctr"/>
        <c:lblOffset val="100"/>
        <c:noMultiLvlLbl val="0"/>
      </c:catAx>
      <c:valAx>
        <c:axId val="2018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per bacth per epoch(ms)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41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Optimizer= RMSProp,</a:t>
            </a:r>
            <a:r>
              <a:rPr lang="en-US" baseline="0"/>
              <a:t> GPU=P100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DE3-4261-8DFB-3529B06E73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3333333333333332E-3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DE3-4261-8DFB-3529B06E73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111111111111162E-2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DE3-4261-8DFB-3529B06E73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333333333333332E-3"/>
                  <c:y val="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DE3-4261-8DFB-3529B06E73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Graphs!$C$12:$C$18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Graphs!$D$12:$D$18</c:f>
              <c:numCache>
                <c:formatCode>#,##0.00</c:formatCode>
                <c:ptCount val="7"/>
                <c:pt idx="0">
                  <c:v>2.3433773333333332</c:v>
                </c:pt>
                <c:pt idx="1">
                  <c:v>2.359928</c:v>
                </c:pt>
                <c:pt idx="2">
                  <c:v>2.4099984000000001</c:v>
                </c:pt>
                <c:pt idx="3">
                  <c:v>2.4899386666666667</c:v>
                </c:pt>
                <c:pt idx="4">
                  <c:v>2.51336</c:v>
                </c:pt>
                <c:pt idx="5">
                  <c:v>2.8725799573560766</c:v>
                </c:pt>
                <c:pt idx="6">
                  <c:v>3.2537739872068232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3E-41DA-AAB5-AA9AC5D39924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Prediction_Original_Model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Graphs!$C$12:$C$18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Graphs!$E$12:$E$18</c:f>
              <c:numCache>
                <c:formatCode>#,##0.00</c:formatCode>
                <c:ptCount val="7"/>
                <c:pt idx="0">
                  <c:v>1.6337522</c:v>
                </c:pt>
                <c:pt idx="1">
                  <c:v>1.7556197899999999</c:v>
                </c:pt>
                <c:pt idx="2">
                  <c:v>1.97466013</c:v>
                </c:pt>
                <c:pt idx="3">
                  <c:v>2.3708800999999999</c:v>
                </c:pt>
                <c:pt idx="4">
                  <c:v>3.2558075799999999</c:v>
                </c:pt>
                <c:pt idx="5">
                  <c:v>9.4992339599999998</c:v>
                </c:pt>
                <c:pt idx="6">
                  <c:v>36.574154849999999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3E-41DA-AAB5-AA9AC5D39924}"/>
            </c:ext>
          </c:extLst>
        </c:ser>
        <c:ser>
          <c:idx val="2"/>
          <c:order val="2"/>
          <c:tx>
            <c:strRef>
              <c:f>Graphs!$F$3</c:f>
              <c:strCache>
                <c:ptCount val="1"/>
                <c:pt idx="0">
                  <c:v>Prediction_Our_model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9.25925925925917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DE3-4261-8DFB-3529B06E73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Graphs!$C$12:$C$18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Graphs!$F$12:$F$18</c:f>
              <c:numCache>
                <c:formatCode>General</c:formatCode>
                <c:ptCount val="7"/>
                <c:pt idx="0">
                  <c:v>1.63</c:v>
                </c:pt>
                <c:pt idx="1">
                  <c:v>1.7</c:v>
                </c:pt>
                <c:pt idx="2">
                  <c:v>1.87</c:v>
                </c:pt>
                <c:pt idx="3">
                  <c:v>2.1</c:v>
                </c:pt>
                <c:pt idx="4">
                  <c:v>2.52</c:v>
                </c:pt>
                <c:pt idx="5">
                  <c:v>3.46</c:v>
                </c:pt>
                <c:pt idx="6">
                  <c:v>9.7200000000000006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3E-41DA-AAB5-AA9AC5D39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643024"/>
        <c:axId val="2018644112"/>
      </c:barChart>
      <c:catAx>
        <c:axId val="201864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4112"/>
        <c:crosses val="autoZero"/>
        <c:auto val="1"/>
        <c:lblAlgn val="ctr"/>
        <c:lblOffset val="100"/>
        <c:noMultiLvlLbl val="0"/>
      </c:catAx>
      <c:valAx>
        <c:axId val="20186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per bacth per epoch(ms)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Optimizer= Adam,</a:t>
            </a:r>
            <a:r>
              <a:rPr lang="en-US" baseline="0"/>
              <a:t> GPU=P100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Graphs!$C$20:$C$26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Graphs!$D$20:$D$26</c:f>
              <c:numCache>
                <c:formatCode>#,##0.00</c:formatCode>
                <c:ptCount val="7"/>
                <c:pt idx="0">
                  <c:v>2.0068066666666664</c:v>
                </c:pt>
                <c:pt idx="1">
                  <c:v>2.0665753333333337</c:v>
                </c:pt>
                <c:pt idx="2">
                  <c:v>2.0814906666666664</c:v>
                </c:pt>
                <c:pt idx="3">
                  <c:v>2.13408</c:v>
                </c:pt>
                <c:pt idx="4">
                  <c:v>2.12792</c:v>
                </c:pt>
                <c:pt idx="5">
                  <c:v>2.4855863539445635</c:v>
                </c:pt>
                <c:pt idx="6">
                  <c:v>5.0266098081023456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D3-4B6C-BCA2-FCB074F7713D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Prediction_Original_Model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Graphs!$C$20:$C$26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Graphs!$E$20:$E$26</c:f>
              <c:numCache>
                <c:formatCode>#,##0.00</c:formatCode>
                <c:ptCount val="7"/>
                <c:pt idx="0">
                  <c:v>1.6074329300000001</c:v>
                </c:pt>
                <c:pt idx="1">
                  <c:v>1.71285376</c:v>
                </c:pt>
                <c:pt idx="2">
                  <c:v>1.9070282300000001</c:v>
                </c:pt>
                <c:pt idx="3">
                  <c:v>2.2535840299999998</c:v>
                </c:pt>
                <c:pt idx="4">
                  <c:v>3.2610985000000001</c:v>
                </c:pt>
                <c:pt idx="5">
                  <c:v>9.4593718100000004</c:v>
                </c:pt>
                <c:pt idx="6">
                  <c:v>34.317864890000003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D3-4B6C-BCA2-FCB074F7713D}"/>
            </c:ext>
          </c:extLst>
        </c:ser>
        <c:ser>
          <c:idx val="2"/>
          <c:order val="2"/>
          <c:tx>
            <c:strRef>
              <c:f>Graphs!$F$3</c:f>
              <c:strCache>
                <c:ptCount val="1"/>
                <c:pt idx="0">
                  <c:v>Prediction_Our_model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Graphs!$C$20:$C$26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Graphs!$F$20:$F$26</c:f>
              <c:numCache>
                <c:formatCode>General</c:formatCode>
                <c:ptCount val="7"/>
                <c:pt idx="0">
                  <c:v>1.63</c:v>
                </c:pt>
                <c:pt idx="1">
                  <c:v>1.7</c:v>
                </c:pt>
                <c:pt idx="2">
                  <c:v>1.85</c:v>
                </c:pt>
                <c:pt idx="3">
                  <c:v>2.0699999999999998</c:v>
                </c:pt>
                <c:pt idx="4">
                  <c:v>2.4700000000000002</c:v>
                </c:pt>
                <c:pt idx="5">
                  <c:v>3.52</c:v>
                </c:pt>
                <c:pt idx="6">
                  <c:v>10.57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D3-4B6C-BCA2-FCB074F77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644656"/>
        <c:axId val="1799926864"/>
      </c:barChart>
      <c:catAx>
        <c:axId val="20186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26864"/>
        <c:crosses val="autoZero"/>
        <c:auto val="1"/>
        <c:lblAlgn val="ctr"/>
        <c:lblOffset val="100"/>
        <c:noMultiLvlLbl val="0"/>
      </c:catAx>
      <c:valAx>
        <c:axId val="179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per bacth per epoch(ms)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13</xdr:row>
      <xdr:rowOff>38100</xdr:rowOff>
    </xdr:from>
    <xdr:to>
      <xdr:col>6</xdr:col>
      <xdr:colOff>400050</xdr:colOff>
      <xdr:row>15</xdr:row>
      <xdr:rowOff>31750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58487E69-E1C3-401A-A33B-D041EF765BAD}"/>
            </a:ext>
          </a:extLst>
        </xdr:cNvPr>
        <xdr:cNvCxnSpPr/>
      </xdr:nvCxnSpPr>
      <xdr:spPr>
        <a:xfrm>
          <a:off x="3117850" y="2432050"/>
          <a:ext cx="4889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13</xdr:row>
      <xdr:rowOff>25400</xdr:rowOff>
    </xdr:from>
    <xdr:to>
      <xdr:col>7</xdr:col>
      <xdr:colOff>107950</xdr:colOff>
      <xdr:row>15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C805B9E8-77CD-48B7-AE9D-ECCBF54BD477}"/>
            </a:ext>
          </a:extLst>
        </xdr:cNvPr>
        <xdr:cNvCxnSpPr/>
      </xdr:nvCxnSpPr>
      <xdr:spPr>
        <a:xfrm flipH="1">
          <a:off x="3644900" y="2419350"/>
          <a:ext cx="4572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</xdr:row>
      <xdr:rowOff>136525</xdr:rowOff>
    </xdr:from>
    <xdr:to>
      <xdr:col>14</xdr:col>
      <xdr:colOff>384175</xdr:colOff>
      <xdr:row>16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54177D7-6ED9-4ABD-A175-83951A8D8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FE505555-CEAD-4606-849C-833405D3C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FB4EA92-13D1-471E-B30E-60C6554EA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5"/>
  <sheetViews>
    <sheetView topLeftCell="C1" workbookViewId="0">
      <selection activeCell="J23" sqref="J23"/>
    </sheetView>
  </sheetViews>
  <sheetFormatPr defaultRowHeight="14.4" x14ac:dyDescent="0.3"/>
  <cols>
    <col min="6" max="6" width="6.109375" customWidth="1"/>
    <col min="7" max="7" width="11.21875" customWidth="1"/>
    <col min="8" max="8" width="6.6640625" customWidth="1"/>
    <col min="11" max="11" width="25.5546875" bestFit="1" customWidth="1"/>
    <col min="14" max="14" width="12.109375" bestFit="1" customWidth="1"/>
    <col min="15" max="15" width="11.21875" bestFit="1" customWidth="1"/>
  </cols>
  <sheetData>
    <row r="1" spans="4:16" ht="15" thickBot="1" x14ac:dyDescent="0.35">
      <c r="G1">
        <v>64</v>
      </c>
    </row>
    <row r="2" spans="4:16" x14ac:dyDescent="0.3">
      <c r="O2" s="30" t="s">
        <v>30</v>
      </c>
      <c r="P2" s="31"/>
    </row>
    <row r="3" spans="4:16" x14ac:dyDescent="0.3">
      <c r="F3">
        <v>32</v>
      </c>
      <c r="H3">
        <v>32</v>
      </c>
      <c r="O3" s="32"/>
      <c r="P3" s="33"/>
    </row>
    <row r="4" spans="4:16" x14ac:dyDescent="0.3">
      <c r="N4" t="s">
        <v>33</v>
      </c>
      <c r="O4" s="32" t="s">
        <v>28</v>
      </c>
      <c r="P4" s="33" t="s">
        <v>29</v>
      </c>
    </row>
    <row r="5" spans="4:16" x14ac:dyDescent="0.3">
      <c r="O5" s="32"/>
      <c r="P5" s="33"/>
    </row>
    <row r="6" spans="4:16" ht="15" thickBot="1" x14ac:dyDescent="0.35">
      <c r="J6" t="s">
        <v>37</v>
      </c>
      <c r="N6" t="s">
        <v>33</v>
      </c>
      <c r="O6" s="34" t="s">
        <v>31</v>
      </c>
      <c r="P6" s="35" t="s">
        <v>32</v>
      </c>
    </row>
    <row r="7" spans="4:16" x14ac:dyDescent="0.3">
      <c r="D7">
        <v>1</v>
      </c>
      <c r="F7" s="29"/>
      <c r="H7" s="29"/>
      <c r="J7" t="s">
        <v>24</v>
      </c>
    </row>
    <row r="9" spans="4:16" x14ac:dyDescent="0.3">
      <c r="D9">
        <v>2</v>
      </c>
      <c r="F9" s="29"/>
      <c r="H9" s="29"/>
      <c r="J9" t="s">
        <v>25</v>
      </c>
      <c r="N9" t="s">
        <v>34</v>
      </c>
      <c r="O9" t="s">
        <v>35</v>
      </c>
      <c r="P9" t="s">
        <v>36</v>
      </c>
    </row>
    <row r="11" spans="4:16" x14ac:dyDescent="0.3">
      <c r="D11">
        <v>3</v>
      </c>
      <c r="F11" s="29"/>
      <c r="H11" s="29"/>
      <c r="J11" t="s">
        <v>26</v>
      </c>
    </row>
    <row r="13" spans="4:16" x14ac:dyDescent="0.3">
      <c r="D13">
        <v>4</v>
      </c>
      <c r="F13" s="29"/>
      <c r="H13" s="29"/>
    </row>
    <row r="16" spans="4:16" x14ac:dyDescent="0.3">
      <c r="G16" s="29"/>
      <c r="I16" t="s">
        <v>27</v>
      </c>
    </row>
    <row r="21" spans="10:11" x14ac:dyDescent="0.3">
      <c r="J21" t="s">
        <v>38</v>
      </c>
      <c r="K21" t="s">
        <v>39</v>
      </c>
    </row>
    <row r="23" spans="10:11" x14ac:dyDescent="0.3">
      <c r="J23" t="s">
        <v>40</v>
      </c>
      <c r="K23" t="s">
        <v>41</v>
      </c>
    </row>
    <row r="25" spans="10:11" x14ac:dyDescent="0.3">
      <c r="J25" t="s">
        <v>42</v>
      </c>
      <c r="K25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abSelected="1" zoomScale="90" zoomScaleNormal="90" workbookViewId="0">
      <selection activeCell="B5" sqref="B5:L5"/>
    </sheetView>
  </sheetViews>
  <sheetFormatPr defaultRowHeight="14.4" x14ac:dyDescent="0.3"/>
  <cols>
    <col min="3" max="3" width="9.5546875" bestFit="1" customWidth="1"/>
    <col min="5" max="5" width="26.5546875" bestFit="1" customWidth="1"/>
    <col min="6" max="6" width="9.77734375" bestFit="1" customWidth="1"/>
    <col min="8" max="8" width="13.21875" bestFit="1" customWidth="1"/>
    <col min="9" max="9" width="15.6640625" customWidth="1"/>
    <col min="10" max="10" width="14.109375" bestFit="1" customWidth="1"/>
    <col min="11" max="11" width="24.5546875" bestFit="1" customWidth="1"/>
    <col min="12" max="12" width="35.33203125" bestFit="1" customWidth="1"/>
  </cols>
  <sheetData>
    <row r="1" spans="1:12" ht="18" x14ac:dyDescent="0.35">
      <c r="A1" s="17" t="s">
        <v>12</v>
      </c>
    </row>
    <row r="3" spans="1:12" ht="15" thickBot="1" x14ac:dyDescent="0.35"/>
    <row r="4" spans="1:12" ht="15" thickBot="1" x14ac:dyDescent="0.35">
      <c r="C4" s="2"/>
      <c r="D4" s="2"/>
      <c r="E4" s="2"/>
      <c r="F4" s="2"/>
      <c r="G4" s="2"/>
      <c r="H4" s="2"/>
      <c r="I4" s="2"/>
      <c r="J4" s="2"/>
      <c r="K4" s="42" t="s">
        <v>8</v>
      </c>
      <c r="L4" s="43"/>
    </row>
    <row r="5" spans="1:12" ht="28.5" customHeight="1" thickBot="1" x14ac:dyDescent="0.35">
      <c r="B5" s="18" t="s">
        <v>11</v>
      </c>
      <c r="C5" s="19" t="s">
        <v>0</v>
      </c>
      <c r="D5" s="19" t="s">
        <v>1</v>
      </c>
      <c r="E5" s="19" t="s">
        <v>14</v>
      </c>
      <c r="F5" s="19" t="s">
        <v>13</v>
      </c>
      <c r="G5" s="19" t="s">
        <v>2</v>
      </c>
      <c r="H5" s="19" t="s">
        <v>3</v>
      </c>
      <c r="I5" s="21" t="s">
        <v>15</v>
      </c>
      <c r="J5" s="19" t="s">
        <v>4</v>
      </c>
      <c r="K5" s="19" t="s">
        <v>9</v>
      </c>
      <c r="L5" s="20" t="s">
        <v>10</v>
      </c>
    </row>
    <row r="6" spans="1:12" x14ac:dyDescent="0.3">
      <c r="B6" s="5">
        <v>1</v>
      </c>
      <c r="C6" s="6">
        <v>2</v>
      </c>
      <c r="D6" s="6" t="s">
        <v>5</v>
      </c>
      <c r="E6" s="7">
        <v>591.65809999999999</v>
      </c>
      <c r="F6" s="8">
        <v>591658.1</v>
      </c>
      <c r="G6" s="6">
        <v>10</v>
      </c>
      <c r="H6" s="8">
        <v>59165.81</v>
      </c>
      <c r="I6" s="8">
        <v>30000</v>
      </c>
      <c r="J6" s="7">
        <v>1.9721936666666666</v>
      </c>
      <c r="K6" s="7">
        <v>1.5828974200000001</v>
      </c>
      <c r="L6" s="9">
        <v>1.57</v>
      </c>
    </row>
    <row r="7" spans="1:12" x14ac:dyDescent="0.3">
      <c r="B7" s="10">
        <v>2</v>
      </c>
      <c r="C7" s="1">
        <v>4</v>
      </c>
      <c r="D7" s="1" t="s">
        <v>5</v>
      </c>
      <c r="E7" s="3">
        <v>295.79500000000002</v>
      </c>
      <c r="F7" s="4">
        <v>295795</v>
      </c>
      <c r="G7" s="1">
        <v>10</v>
      </c>
      <c r="H7" s="4">
        <v>29579.5</v>
      </c>
      <c r="I7" s="4">
        <v>15000</v>
      </c>
      <c r="J7" s="3">
        <v>1.9719666666666666</v>
      </c>
      <c r="K7" s="3">
        <v>1.6994117799999999</v>
      </c>
      <c r="L7" s="11">
        <v>1.64</v>
      </c>
    </row>
    <row r="8" spans="1:12" x14ac:dyDescent="0.3">
      <c r="B8" s="10">
        <v>3</v>
      </c>
      <c r="C8" s="1">
        <v>8</v>
      </c>
      <c r="D8" s="1" t="s">
        <v>5</v>
      </c>
      <c r="E8" s="3">
        <v>143.3399</v>
      </c>
      <c r="F8" s="4">
        <v>143339.9</v>
      </c>
      <c r="G8" s="1">
        <v>10</v>
      </c>
      <c r="H8" s="4">
        <v>14333.99</v>
      </c>
      <c r="I8" s="4">
        <v>7500</v>
      </c>
      <c r="J8" s="3">
        <v>1.9111986666666667</v>
      </c>
      <c r="K8" s="3">
        <v>1.9008324700000001</v>
      </c>
      <c r="L8" s="11">
        <v>1.79</v>
      </c>
    </row>
    <row r="9" spans="1:12" x14ac:dyDescent="0.3">
      <c r="B9" s="10">
        <v>4</v>
      </c>
      <c r="C9" s="1">
        <v>16</v>
      </c>
      <c r="D9" s="1" t="s">
        <v>5</v>
      </c>
      <c r="E9" s="3">
        <v>74.314700000000002</v>
      </c>
      <c r="F9" s="4">
        <v>74314.7</v>
      </c>
      <c r="G9" s="1">
        <v>10</v>
      </c>
      <c r="H9" s="4">
        <v>7431.4699999999993</v>
      </c>
      <c r="I9" s="4">
        <v>3750</v>
      </c>
      <c r="J9" s="3">
        <v>1.9817253333333331</v>
      </c>
      <c r="K9" s="3">
        <v>2.2289181400000002</v>
      </c>
      <c r="L9" s="11">
        <v>2</v>
      </c>
    </row>
    <row r="10" spans="1:12" x14ac:dyDescent="0.3">
      <c r="B10" s="10">
        <v>5</v>
      </c>
      <c r="C10" s="1">
        <v>32</v>
      </c>
      <c r="D10" s="1" t="s">
        <v>5</v>
      </c>
      <c r="E10" s="3">
        <v>35.728200000000001</v>
      </c>
      <c r="F10" s="4">
        <v>35728.200000000004</v>
      </c>
      <c r="G10" s="1">
        <v>10</v>
      </c>
      <c r="H10" s="4">
        <v>3572.8200000000006</v>
      </c>
      <c r="I10" s="4">
        <v>1875</v>
      </c>
      <c r="J10" s="3">
        <v>1.9055040000000003</v>
      </c>
      <c r="K10" s="3">
        <v>3.0775491000000001</v>
      </c>
      <c r="L10" s="11">
        <v>2.35</v>
      </c>
    </row>
    <row r="11" spans="1:12" x14ac:dyDescent="0.3">
      <c r="B11" s="10">
        <v>6</v>
      </c>
      <c r="C11" s="1">
        <v>64</v>
      </c>
      <c r="D11" s="1" t="s">
        <v>5</v>
      </c>
      <c r="E11" s="3">
        <v>23.263999999999999</v>
      </c>
      <c r="F11" s="4">
        <v>23264</v>
      </c>
      <c r="G11" s="1">
        <v>10</v>
      </c>
      <c r="H11" s="4">
        <v>2326.4</v>
      </c>
      <c r="I11" s="4">
        <v>938</v>
      </c>
      <c r="J11" s="3">
        <v>2.4801705756929637</v>
      </c>
      <c r="K11" s="3">
        <v>8.1611321599999993</v>
      </c>
      <c r="L11" s="11">
        <v>3.17</v>
      </c>
    </row>
    <row r="12" spans="1:12" x14ac:dyDescent="0.3">
      <c r="B12" s="10">
        <v>7</v>
      </c>
      <c r="C12" s="1">
        <v>128</v>
      </c>
      <c r="D12" s="1" t="s">
        <v>5</v>
      </c>
      <c r="E12" s="3">
        <v>13.917999999999999</v>
      </c>
      <c r="F12" s="4">
        <v>13918</v>
      </c>
      <c r="G12" s="1">
        <v>10</v>
      </c>
      <c r="H12" s="4">
        <v>1391.8</v>
      </c>
      <c r="I12" s="4">
        <v>469</v>
      </c>
      <c r="J12" s="3">
        <v>2.967590618336887</v>
      </c>
      <c r="K12" s="3">
        <v>33.230221749999998</v>
      </c>
      <c r="L12" s="11">
        <v>8.2100000000000009</v>
      </c>
    </row>
    <row r="13" spans="1:12" ht="15" thickBot="1" x14ac:dyDescent="0.35">
      <c r="B13" s="12">
        <v>8</v>
      </c>
      <c r="C13" s="13">
        <v>256</v>
      </c>
      <c r="D13" s="13" t="s">
        <v>5</v>
      </c>
      <c r="E13" s="14">
        <v>9.7436000000000007</v>
      </c>
      <c r="F13" s="15">
        <v>9743.6</v>
      </c>
      <c r="G13" s="13">
        <v>10</v>
      </c>
      <c r="H13" s="15">
        <v>974.36</v>
      </c>
      <c r="I13" s="15">
        <v>235</v>
      </c>
      <c r="J13" s="14">
        <v>4.146212765957447</v>
      </c>
      <c r="K13" s="14">
        <v>255.26110360000001</v>
      </c>
      <c r="L13" s="16">
        <v>33.07</v>
      </c>
    </row>
    <row r="14" spans="1:12" x14ac:dyDescent="0.3">
      <c r="B14" s="5">
        <v>9</v>
      </c>
      <c r="C14" s="6">
        <v>2</v>
      </c>
      <c r="D14" s="6" t="s">
        <v>6</v>
      </c>
      <c r="E14" s="7">
        <v>703.01319999999998</v>
      </c>
      <c r="F14" s="8">
        <v>703013.2</v>
      </c>
      <c r="G14" s="6">
        <v>10</v>
      </c>
      <c r="H14" s="6">
        <v>70301.319999999992</v>
      </c>
      <c r="I14" s="8">
        <v>30000</v>
      </c>
      <c r="J14" s="7">
        <v>2.3433773333333332</v>
      </c>
      <c r="K14" s="7">
        <v>1.6337522</v>
      </c>
      <c r="L14" s="9">
        <v>1.63</v>
      </c>
    </row>
    <row r="15" spans="1:12" x14ac:dyDescent="0.3">
      <c r="B15" s="10">
        <v>10</v>
      </c>
      <c r="C15" s="1">
        <v>4</v>
      </c>
      <c r="D15" s="1" t="s">
        <v>6</v>
      </c>
      <c r="E15" s="3">
        <v>353.98919999999998</v>
      </c>
      <c r="F15" s="4">
        <v>353989.19999999995</v>
      </c>
      <c r="G15" s="1">
        <v>10</v>
      </c>
      <c r="H15" s="1">
        <v>35398.92</v>
      </c>
      <c r="I15" s="4">
        <v>15000</v>
      </c>
      <c r="J15" s="3">
        <v>2.359928</v>
      </c>
      <c r="K15" s="3">
        <v>1.7556197899999999</v>
      </c>
      <c r="L15" s="11">
        <v>1.7</v>
      </c>
    </row>
    <row r="16" spans="1:12" x14ac:dyDescent="0.3">
      <c r="B16" s="10">
        <v>11</v>
      </c>
      <c r="C16" s="1">
        <v>8</v>
      </c>
      <c r="D16" s="1" t="s">
        <v>6</v>
      </c>
      <c r="E16" s="3">
        <v>180.74987999999999</v>
      </c>
      <c r="F16" s="4">
        <v>180749.88</v>
      </c>
      <c r="G16" s="1">
        <v>10</v>
      </c>
      <c r="H16" s="1">
        <v>18074.988000000001</v>
      </c>
      <c r="I16" s="4">
        <v>7500</v>
      </c>
      <c r="J16" s="3">
        <v>2.4099984000000001</v>
      </c>
      <c r="K16" s="3">
        <v>1.97466013</v>
      </c>
      <c r="L16" s="11">
        <v>1.87</v>
      </c>
    </row>
    <row r="17" spans="2:12" x14ac:dyDescent="0.3">
      <c r="B17" s="10">
        <v>12</v>
      </c>
      <c r="C17" s="1">
        <v>16</v>
      </c>
      <c r="D17" s="1" t="s">
        <v>6</v>
      </c>
      <c r="E17" s="3">
        <v>93.372699999999995</v>
      </c>
      <c r="F17" s="4">
        <v>93372.7</v>
      </c>
      <c r="G17" s="1">
        <v>10</v>
      </c>
      <c r="H17" s="1">
        <v>9337.27</v>
      </c>
      <c r="I17" s="4">
        <v>3750</v>
      </c>
      <c r="J17" s="3">
        <v>2.4899386666666667</v>
      </c>
      <c r="K17" s="3">
        <v>2.3708800999999999</v>
      </c>
      <c r="L17" s="11">
        <v>2.1</v>
      </c>
    </row>
    <row r="18" spans="2:12" x14ac:dyDescent="0.3">
      <c r="B18" s="10">
        <v>13</v>
      </c>
      <c r="C18" s="1">
        <v>32</v>
      </c>
      <c r="D18" s="1" t="s">
        <v>6</v>
      </c>
      <c r="E18" s="3">
        <v>47.125500000000002</v>
      </c>
      <c r="F18" s="4">
        <v>47125.5</v>
      </c>
      <c r="G18" s="1">
        <v>10</v>
      </c>
      <c r="H18" s="1">
        <v>4712.55</v>
      </c>
      <c r="I18" s="4">
        <v>1875</v>
      </c>
      <c r="J18" s="3">
        <v>2.51336</v>
      </c>
      <c r="K18" s="3">
        <v>3.2558075799999999</v>
      </c>
      <c r="L18" s="11">
        <v>2.52</v>
      </c>
    </row>
    <row r="19" spans="2:12" x14ac:dyDescent="0.3">
      <c r="B19" s="10">
        <v>14</v>
      </c>
      <c r="C19" s="1">
        <v>64</v>
      </c>
      <c r="D19" s="1" t="s">
        <v>6</v>
      </c>
      <c r="E19" s="3">
        <v>26.944800000000001</v>
      </c>
      <c r="F19" s="4">
        <v>26944.799999999999</v>
      </c>
      <c r="G19" s="1">
        <v>10</v>
      </c>
      <c r="H19" s="1">
        <v>2694.48</v>
      </c>
      <c r="I19" s="4">
        <v>938</v>
      </c>
      <c r="J19" s="3">
        <v>2.8725799573560766</v>
      </c>
      <c r="K19" s="3">
        <v>9.4992339599999998</v>
      </c>
      <c r="L19" s="11">
        <v>3.46</v>
      </c>
    </row>
    <row r="20" spans="2:12" x14ac:dyDescent="0.3">
      <c r="B20" s="10">
        <v>15</v>
      </c>
      <c r="C20" s="1">
        <v>128</v>
      </c>
      <c r="D20" s="1" t="s">
        <v>6</v>
      </c>
      <c r="E20" s="3">
        <v>15.260199999999999</v>
      </c>
      <c r="F20" s="4">
        <v>15260.199999999999</v>
      </c>
      <c r="G20" s="1">
        <v>10</v>
      </c>
      <c r="H20" s="1">
        <v>1526.02</v>
      </c>
      <c r="I20" s="4">
        <v>469</v>
      </c>
      <c r="J20" s="3">
        <v>3.2537739872068232</v>
      </c>
      <c r="K20" s="3">
        <v>36.574154849999999</v>
      </c>
      <c r="L20" s="11">
        <v>9.7200000000000006</v>
      </c>
    </row>
    <row r="21" spans="2:12" ht="15" thickBot="1" x14ac:dyDescent="0.35">
      <c r="B21" s="12">
        <v>16</v>
      </c>
      <c r="C21" s="13">
        <v>256</v>
      </c>
      <c r="D21" s="13" t="s">
        <v>6</v>
      </c>
      <c r="E21" s="14">
        <v>10.297000000000001</v>
      </c>
      <c r="F21" s="15">
        <v>10297</v>
      </c>
      <c r="G21" s="13">
        <v>10</v>
      </c>
      <c r="H21" s="13">
        <v>1029.7</v>
      </c>
      <c r="I21" s="15">
        <v>235</v>
      </c>
      <c r="J21" s="14">
        <v>4.3817021276595742</v>
      </c>
      <c r="K21" s="14">
        <v>272.29296875</v>
      </c>
      <c r="L21" s="16">
        <v>38.32</v>
      </c>
    </row>
    <row r="22" spans="2:12" x14ac:dyDescent="0.3">
      <c r="B22" s="5">
        <v>17</v>
      </c>
      <c r="C22" s="6">
        <v>2</v>
      </c>
      <c r="D22" s="6" t="s">
        <v>7</v>
      </c>
      <c r="E22" s="7">
        <v>602.04200000000003</v>
      </c>
      <c r="F22" s="8">
        <v>602042</v>
      </c>
      <c r="G22" s="6">
        <v>10</v>
      </c>
      <c r="H22" s="6">
        <v>60204.2</v>
      </c>
      <c r="I22" s="8">
        <v>30000</v>
      </c>
      <c r="J22" s="7">
        <v>2.0068066666666664</v>
      </c>
      <c r="K22" s="7">
        <v>1.6074329300000001</v>
      </c>
      <c r="L22" s="9">
        <v>1.63</v>
      </c>
    </row>
    <row r="23" spans="2:12" x14ac:dyDescent="0.3">
      <c r="B23" s="10">
        <v>18</v>
      </c>
      <c r="C23" s="1">
        <v>4</v>
      </c>
      <c r="D23" s="1" t="s">
        <v>7</v>
      </c>
      <c r="E23" s="3">
        <v>309.98630000000003</v>
      </c>
      <c r="F23" s="4">
        <v>309986.30000000005</v>
      </c>
      <c r="G23" s="1">
        <v>10</v>
      </c>
      <c r="H23" s="1">
        <v>30998.630000000005</v>
      </c>
      <c r="I23" s="4">
        <v>15000</v>
      </c>
      <c r="J23" s="3">
        <v>2.0665753333333337</v>
      </c>
      <c r="K23" s="3">
        <v>1.71285376</v>
      </c>
      <c r="L23" s="11">
        <v>1.7</v>
      </c>
    </row>
    <row r="24" spans="2:12" x14ac:dyDescent="0.3">
      <c r="B24" s="10">
        <v>19</v>
      </c>
      <c r="C24" s="1">
        <v>8</v>
      </c>
      <c r="D24" s="1" t="s">
        <v>7</v>
      </c>
      <c r="E24" s="3">
        <v>156.11179999999999</v>
      </c>
      <c r="F24" s="4">
        <v>156111.79999999999</v>
      </c>
      <c r="G24" s="1">
        <v>10</v>
      </c>
      <c r="H24" s="1">
        <v>15611.179999999998</v>
      </c>
      <c r="I24" s="4">
        <v>7500</v>
      </c>
      <c r="J24" s="3">
        <v>2.0814906666666664</v>
      </c>
      <c r="K24" s="3">
        <v>1.9070282300000001</v>
      </c>
      <c r="L24" s="11">
        <v>1.85</v>
      </c>
    </row>
    <row r="25" spans="2:12" x14ac:dyDescent="0.3">
      <c r="B25" s="10">
        <v>20</v>
      </c>
      <c r="C25" s="1">
        <v>16</v>
      </c>
      <c r="D25" s="1" t="s">
        <v>7</v>
      </c>
      <c r="E25" s="3">
        <v>80.028000000000006</v>
      </c>
      <c r="F25" s="4">
        <v>80028</v>
      </c>
      <c r="G25" s="1">
        <v>10</v>
      </c>
      <c r="H25" s="1">
        <v>8002.8</v>
      </c>
      <c r="I25" s="4">
        <v>3750</v>
      </c>
      <c r="J25" s="3">
        <v>2.13408</v>
      </c>
      <c r="K25" s="3">
        <v>2.2535840299999998</v>
      </c>
      <c r="L25" s="11">
        <v>2.0699999999999998</v>
      </c>
    </row>
    <row r="26" spans="2:12" x14ac:dyDescent="0.3">
      <c r="B26" s="10">
        <v>21</v>
      </c>
      <c r="C26" s="1">
        <v>32</v>
      </c>
      <c r="D26" s="1" t="s">
        <v>7</v>
      </c>
      <c r="E26" s="3">
        <v>39.898499999999999</v>
      </c>
      <c r="F26" s="4">
        <v>39898.5</v>
      </c>
      <c r="G26" s="1">
        <v>10</v>
      </c>
      <c r="H26" s="1">
        <v>3989.85</v>
      </c>
      <c r="I26" s="4">
        <v>1875</v>
      </c>
      <c r="J26" s="3">
        <v>2.12792</v>
      </c>
      <c r="K26" s="3">
        <v>3.2610985000000001</v>
      </c>
      <c r="L26" s="11">
        <v>2.4700000000000002</v>
      </c>
    </row>
    <row r="27" spans="2:12" x14ac:dyDescent="0.3">
      <c r="B27" s="10">
        <v>22</v>
      </c>
      <c r="C27" s="1">
        <v>64</v>
      </c>
      <c r="D27" s="1" t="s">
        <v>7</v>
      </c>
      <c r="E27" s="3">
        <v>23.314800000000002</v>
      </c>
      <c r="F27" s="4">
        <v>23314.800000000003</v>
      </c>
      <c r="G27" s="1">
        <v>10</v>
      </c>
      <c r="H27" s="1">
        <v>2331.4800000000005</v>
      </c>
      <c r="I27" s="4">
        <v>938</v>
      </c>
      <c r="J27" s="3">
        <v>2.4855863539445635</v>
      </c>
      <c r="K27" s="3">
        <v>9.4593718100000004</v>
      </c>
      <c r="L27" s="11">
        <v>3.52</v>
      </c>
    </row>
    <row r="28" spans="2:12" x14ac:dyDescent="0.3">
      <c r="B28" s="10">
        <v>23</v>
      </c>
      <c r="C28" s="1">
        <v>128</v>
      </c>
      <c r="D28" s="1" t="s">
        <v>7</v>
      </c>
      <c r="E28" s="3">
        <v>23.5748</v>
      </c>
      <c r="F28" s="4">
        <v>23574.799999999999</v>
      </c>
      <c r="G28" s="1">
        <v>10</v>
      </c>
      <c r="H28" s="1">
        <v>2357.48</v>
      </c>
      <c r="I28" s="4">
        <v>469</v>
      </c>
      <c r="J28" s="3">
        <v>5.0266098081023456</v>
      </c>
      <c r="K28" s="3">
        <v>34.317864890000003</v>
      </c>
      <c r="L28" s="11">
        <v>10.57</v>
      </c>
    </row>
    <row r="29" spans="2:12" ht="15" thickBot="1" x14ac:dyDescent="0.35">
      <c r="B29" s="12">
        <v>24</v>
      </c>
      <c r="C29" s="13">
        <v>256</v>
      </c>
      <c r="D29" s="13" t="s">
        <v>7</v>
      </c>
      <c r="E29" s="14">
        <v>9.7812999999999999</v>
      </c>
      <c r="F29" s="15">
        <v>9781.2999999999993</v>
      </c>
      <c r="G29" s="13">
        <v>10</v>
      </c>
      <c r="H29" s="13">
        <v>978.12999999999988</v>
      </c>
      <c r="I29" s="15">
        <v>235</v>
      </c>
      <c r="J29" s="14">
        <v>4.1622553191489358</v>
      </c>
      <c r="K29" s="14">
        <v>290.04539298999998</v>
      </c>
      <c r="L29" s="16">
        <v>37.29</v>
      </c>
    </row>
  </sheetData>
  <mergeCells count="1">
    <mergeCell ref="K4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70"/>
  <sheetViews>
    <sheetView topLeftCell="A36" workbookViewId="0">
      <selection activeCell="C50" sqref="C50"/>
    </sheetView>
  </sheetViews>
  <sheetFormatPr defaultRowHeight="14.4" x14ac:dyDescent="0.3"/>
  <cols>
    <col min="3" max="3" width="20.21875" bestFit="1" customWidth="1"/>
    <col min="4" max="4" width="15.77734375" bestFit="1" customWidth="1"/>
    <col min="5" max="5" width="9.109375" bestFit="1" customWidth="1"/>
  </cols>
  <sheetData>
    <row r="4" spans="3:19" ht="15" thickBot="1" x14ac:dyDescent="0.35"/>
    <row r="5" spans="3:19" ht="58.2" thickBot="1" x14ac:dyDescent="0.35">
      <c r="C5" s="19" t="s">
        <v>0</v>
      </c>
      <c r="D5" s="19" t="s">
        <v>1</v>
      </c>
      <c r="E5" s="19" t="s">
        <v>14</v>
      </c>
      <c r="F5" s="19" t="s">
        <v>13</v>
      </c>
      <c r="G5" s="19" t="s">
        <v>2</v>
      </c>
      <c r="H5" s="19" t="s">
        <v>3</v>
      </c>
      <c r="I5" s="21" t="s">
        <v>15</v>
      </c>
      <c r="J5" s="19" t="s">
        <v>4</v>
      </c>
      <c r="K5" s="19" t="s">
        <v>9</v>
      </c>
      <c r="L5" s="20" t="s">
        <v>10</v>
      </c>
    </row>
    <row r="6" spans="3:19" x14ac:dyDescent="0.3">
      <c r="C6" s="1">
        <v>32</v>
      </c>
      <c r="D6" s="1" t="s">
        <v>5</v>
      </c>
      <c r="E6" s="3">
        <v>35.728200000000001</v>
      </c>
      <c r="F6" s="4">
        <v>35728.200000000004</v>
      </c>
      <c r="G6" s="1">
        <v>10</v>
      </c>
      <c r="H6" s="4">
        <v>3572.8200000000006</v>
      </c>
      <c r="I6" s="4">
        <v>1875</v>
      </c>
      <c r="J6" s="3">
        <v>1.9055040000000003</v>
      </c>
      <c r="K6" s="3">
        <v>3.0775491000000001</v>
      </c>
      <c r="L6" s="11">
        <v>2.35</v>
      </c>
    </row>
    <row r="10" spans="3:19" ht="15" thickBot="1" x14ac:dyDescent="0.35"/>
    <row r="11" spans="3:19" ht="58.2" thickBot="1" x14ac:dyDescent="0.35">
      <c r="C11" s="19" t="s">
        <v>20</v>
      </c>
      <c r="D11" s="19" t="s">
        <v>21</v>
      </c>
      <c r="E11" s="19" t="s">
        <v>1</v>
      </c>
      <c r="F11" s="41" t="s">
        <v>14</v>
      </c>
      <c r="G11" s="19" t="s">
        <v>22</v>
      </c>
      <c r="H11" s="19" t="s">
        <v>23</v>
      </c>
      <c r="I11" s="19" t="s">
        <v>44</v>
      </c>
      <c r="J11" s="19" t="s">
        <v>45</v>
      </c>
      <c r="K11" s="19" t="s">
        <v>13</v>
      </c>
      <c r="L11" s="19" t="s">
        <v>2</v>
      </c>
      <c r="M11" s="19" t="s">
        <v>3</v>
      </c>
      <c r="N11" s="21" t="s">
        <v>15</v>
      </c>
      <c r="O11" s="19" t="s">
        <v>4</v>
      </c>
      <c r="P11" s="19" t="s">
        <v>20</v>
      </c>
      <c r="Q11" s="19" t="s">
        <v>21</v>
      </c>
      <c r="R11" s="19" t="s">
        <v>9</v>
      </c>
      <c r="S11" s="20" t="s">
        <v>10</v>
      </c>
    </row>
    <row r="12" spans="3:19" x14ac:dyDescent="0.3">
      <c r="C12" s="37">
        <v>32</v>
      </c>
      <c r="D12" s="37">
        <f t="shared" ref="D12" si="0">C12*2</f>
        <v>64</v>
      </c>
      <c r="E12" s="37" t="s">
        <v>5</v>
      </c>
      <c r="F12" s="38">
        <v>37.188699999999997</v>
      </c>
      <c r="G12" s="37">
        <v>40.634</v>
      </c>
      <c r="H12" s="38">
        <v>39.536700000000003</v>
      </c>
      <c r="I12" s="39">
        <f t="shared" ref="I12" si="1">_xlfn.STDEV.P(F12:H12)/AVERAGE(F12:H12)</f>
        <v>3.6735829095715433E-2</v>
      </c>
      <c r="J12" s="38">
        <v>37.19</v>
      </c>
      <c r="K12" s="40">
        <f>J12*1000</f>
        <v>37190</v>
      </c>
      <c r="L12" s="37">
        <v>10</v>
      </c>
      <c r="M12" s="40">
        <f>K12/10</f>
        <v>3719</v>
      </c>
      <c r="N12" s="40">
        <f>60000/D12</f>
        <v>937.5</v>
      </c>
      <c r="O12" s="3">
        <f>M12/N12</f>
        <v>3.9669333333333334</v>
      </c>
      <c r="P12" s="1">
        <v>32</v>
      </c>
      <c r="Q12" s="1">
        <f t="shared" ref="Q12" si="2">P12*2</f>
        <v>64</v>
      </c>
    </row>
    <row r="14" spans="3:19" x14ac:dyDescent="0.3">
      <c r="O14">
        <f>O12/2</f>
        <v>1.9834666666666667</v>
      </c>
    </row>
    <row r="16" spans="3:19" x14ac:dyDescent="0.3">
      <c r="K16">
        <f>N16</f>
        <v>120000</v>
      </c>
      <c r="N16">
        <v>120000</v>
      </c>
    </row>
    <row r="17" spans="3:15" x14ac:dyDescent="0.3">
      <c r="K17">
        <f>K16/C6</f>
        <v>3750</v>
      </c>
      <c r="N17">
        <f>N16/D12</f>
        <v>1875</v>
      </c>
    </row>
    <row r="19" spans="3:15" x14ac:dyDescent="0.3">
      <c r="K19">
        <f>K17*J6</f>
        <v>7145.6400000000012</v>
      </c>
      <c r="N19">
        <f>N17*O12</f>
        <v>7438</v>
      </c>
    </row>
    <row r="21" spans="3:15" x14ac:dyDescent="0.3">
      <c r="C21" s="37">
        <v>16</v>
      </c>
      <c r="D21" s="37">
        <f t="shared" ref="D21" si="3">C21*2</f>
        <v>32</v>
      </c>
      <c r="E21" s="37" t="s">
        <v>5</v>
      </c>
      <c r="F21" s="38">
        <v>66.870500000000007</v>
      </c>
      <c r="G21" s="37">
        <v>71.856200000000001</v>
      </c>
      <c r="H21" s="38">
        <v>72.431100000000001</v>
      </c>
      <c r="I21" s="39">
        <f t="shared" ref="I21" si="4">_xlfn.STDEV.P(F21:H21)/AVERAGE(F21:H21)</f>
        <v>3.5473595927566298E-2</v>
      </c>
      <c r="J21" s="38">
        <f>MEDIAN(F21:H21)</f>
        <v>71.856200000000001</v>
      </c>
      <c r="K21" s="40">
        <f>J21*1000</f>
        <v>71856.2</v>
      </c>
      <c r="L21" s="37">
        <v>10</v>
      </c>
      <c r="M21" s="40">
        <f>K21/10</f>
        <v>7185.62</v>
      </c>
      <c r="N21" s="40">
        <f>60000/D21</f>
        <v>1875</v>
      </c>
      <c r="O21" s="38">
        <f>M21/N21</f>
        <v>3.8323306666666666</v>
      </c>
    </row>
    <row r="29" spans="3:15" ht="15" thickBot="1" x14ac:dyDescent="0.35"/>
    <row r="30" spans="3:15" ht="58.2" thickBot="1" x14ac:dyDescent="0.35">
      <c r="C30" s="18" t="s">
        <v>11</v>
      </c>
      <c r="D30" s="19" t="s">
        <v>0</v>
      </c>
      <c r="E30" s="19" t="s">
        <v>1</v>
      </c>
      <c r="F30" s="19" t="s">
        <v>14</v>
      </c>
      <c r="G30" s="19" t="s">
        <v>13</v>
      </c>
      <c r="H30" s="19" t="s">
        <v>2</v>
      </c>
      <c r="I30" s="19" t="s">
        <v>3</v>
      </c>
      <c r="J30" s="21" t="s">
        <v>15</v>
      </c>
      <c r="K30" s="19" t="s">
        <v>4</v>
      </c>
      <c r="L30" s="19" t="s">
        <v>9</v>
      </c>
      <c r="M30" s="20" t="s">
        <v>10</v>
      </c>
    </row>
    <row r="31" spans="3:15" x14ac:dyDescent="0.3">
      <c r="C31" s="10">
        <v>6</v>
      </c>
      <c r="D31" s="1">
        <v>64</v>
      </c>
      <c r="E31" s="1" t="s">
        <v>5</v>
      </c>
      <c r="F31" s="3">
        <v>23.263999999999999</v>
      </c>
      <c r="G31" s="4">
        <v>23264</v>
      </c>
      <c r="H31" s="1">
        <v>10</v>
      </c>
      <c r="I31" s="4">
        <v>2326.4</v>
      </c>
      <c r="J31" s="4">
        <v>938</v>
      </c>
      <c r="K31" s="3">
        <v>2.4801705756929637</v>
      </c>
      <c r="L31" s="3">
        <v>8.1611321599999993</v>
      </c>
      <c r="M31" s="11">
        <v>3.17</v>
      </c>
    </row>
    <row r="36" spans="3:20" ht="15" thickBot="1" x14ac:dyDescent="0.35"/>
    <row r="37" spans="3:20" ht="58.2" thickBot="1" x14ac:dyDescent="0.35">
      <c r="C37" s="18" t="s">
        <v>11</v>
      </c>
      <c r="D37" s="19" t="s">
        <v>20</v>
      </c>
      <c r="E37" s="19" t="s">
        <v>21</v>
      </c>
      <c r="F37" s="19" t="s">
        <v>1</v>
      </c>
      <c r="G37" s="41" t="s">
        <v>14</v>
      </c>
      <c r="H37" s="19" t="s">
        <v>22</v>
      </c>
      <c r="I37" s="19" t="s">
        <v>23</v>
      </c>
      <c r="J37" s="19" t="s">
        <v>44</v>
      </c>
      <c r="K37" s="19" t="s">
        <v>45</v>
      </c>
      <c r="L37" s="19" t="s">
        <v>13</v>
      </c>
      <c r="M37" s="19" t="s">
        <v>2</v>
      </c>
      <c r="N37" s="19" t="s">
        <v>3</v>
      </c>
      <c r="O37" s="21" t="s">
        <v>15</v>
      </c>
      <c r="P37" s="19" t="s">
        <v>4</v>
      </c>
      <c r="Q37" s="19" t="s">
        <v>20</v>
      </c>
      <c r="R37" s="19" t="s">
        <v>21</v>
      </c>
      <c r="S37" s="19" t="s">
        <v>9</v>
      </c>
      <c r="T37" s="20" t="s">
        <v>10</v>
      </c>
    </row>
    <row r="38" spans="3:20" x14ac:dyDescent="0.3">
      <c r="C38" s="10">
        <v>6</v>
      </c>
      <c r="D38" s="1">
        <v>64</v>
      </c>
      <c r="E38" s="1">
        <f t="shared" ref="E38:E39" si="5">D38*2</f>
        <v>128</v>
      </c>
      <c r="F38" s="1" t="s">
        <v>5</v>
      </c>
      <c r="G38" s="3">
        <v>22.881599999999999</v>
      </c>
      <c r="H38" s="1">
        <v>24.252500000000001</v>
      </c>
      <c r="I38" s="3">
        <v>24.608599999999999</v>
      </c>
      <c r="J38" s="36">
        <f t="shared" ref="J38:J39" si="6">_xlfn.STDEV.P(G38:I38)/AVERAGE(G38:I38)</f>
        <v>3.1132651370925954E-2</v>
      </c>
      <c r="K38" s="3">
        <f>MEDIAN(G38:I38)</f>
        <v>24.252500000000001</v>
      </c>
      <c r="L38" s="4">
        <f>K38*1000</f>
        <v>24252.5</v>
      </c>
      <c r="M38" s="1">
        <v>10</v>
      </c>
      <c r="N38" s="4">
        <f>L38/10</f>
        <v>2425.25</v>
      </c>
      <c r="O38" s="4">
        <f>60000/D38</f>
        <v>937.5</v>
      </c>
      <c r="P38" s="3">
        <f>N38/O38</f>
        <v>2.5869333333333335</v>
      </c>
      <c r="Q38" s="1">
        <v>64</v>
      </c>
      <c r="R38" s="1">
        <f t="shared" ref="R38:R39" si="7">Q38*2</f>
        <v>128</v>
      </c>
    </row>
    <row r="39" spans="3:20" x14ac:dyDescent="0.3">
      <c r="D39" s="37">
        <v>32</v>
      </c>
      <c r="E39" s="37">
        <f t="shared" si="5"/>
        <v>64</v>
      </c>
      <c r="F39" s="37" t="s">
        <v>5</v>
      </c>
      <c r="G39" s="38">
        <v>37.188699999999997</v>
      </c>
      <c r="H39" s="37">
        <v>40.634</v>
      </c>
      <c r="I39" s="38">
        <v>39.536700000000003</v>
      </c>
      <c r="J39" s="39">
        <f t="shared" si="6"/>
        <v>3.6735829095715433E-2</v>
      </c>
      <c r="K39" s="38">
        <f>MEDIAN(G39:I39)</f>
        <v>39.536700000000003</v>
      </c>
      <c r="L39" s="40">
        <f>K39*1000</f>
        <v>39536.700000000004</v>
      </c>
      <c r="M39" s="37">
        <v>10</v>
      </c>
      <c r="N39" s="40">
        <f>L39/10</f>
        <v>3953.6700000000005</v>
      </c>
      <c r="O39" s="40">
        <f>60000/E39</f>
        <v>937.5</v>
      </c>
      <c r="P39" s="3">
        <f>N39/O39</f>
        <v>4.2172480000000006</v>
      </c>
      <c r="Q39" s="1">
        <v>32</v>
      </c>
      <c r="R39" s="1">
        <f t="shared" si="7"/>
        <v>64</v>
      </c>
    </row>
    <row r="42" spans="3:20" x14ac:dyDescent="0.3">
      <c r="F42">
        <f>J42/128</f>
        <v>937.5</v>
      </c>
      <c r="J42">
        <v>120000</v>
      </c>
      <c r="M42">
        <v>120000</v>
      </c>
    </row>
    <row r="43" spans="3:20" x14ac:dyDescent="0.3">
      <c r="J43">
        <f>J42/D38</f>
        <v>1875</v>
      </c>
    </row>
    <row r="44" spans="3:20" x14ac:dyDescent="0.3">
      <c r="J44">
        <f>J43*K31</f>
        <v>4650.3198294243066</v>
      </c>
      <c r="M44">
        <v>938</v>
      </c>
      <c r="N44">
        <f>M44*P38</f>
        <v>2426.543466666667</v>
      </c>
    </row>
    <row r="46" spans="3:20" x14ac:dyDescent="0.3">
      <c r="E46">
        <f>SQRT(1.4)</f>
        <v>1.1832159566199232</v>
      </c>
      <c r="L46">
        <f>N38/O38</f>
        <v>2.5869333333333335</v>
      </c>
      <c r="N46">
        <f>J44/2</f>
        <v>2325.1599147121533</v>
      </c>
      <c r="P46">
        <f>N44-N46</f>
        <v>101.38355195451368</v>
      </c>
    </row>
    <row r="47" spans="3:20" x14ac:dyDescent="0.3">
      <c r="E47">
        <f>E46*0.707</f>
        <v>0.83653368133028561</v>
      </c>
    </row>
    <row r="52" spans="4:8" x14ac:dyDescent="0.3">
      <c r="D52">
        <v>98204</v>
      </c>
      <c r="F52">
        <v>80796</v>
      </c>
    </row>
    <row r="53" spans="4:8" x14ac:dyDescent="0.3">
      <c r="D53">
        <f>D52/3600</f>
        <v>27.27888888888889</v>
      </c>
    </row>
    <row r="55" spans="4:8" x14ac:dyDescent="0.3">
      <c r="E55">
        <f>F55*68</f>
        <v>17408</v>
      </c>
      <c r="F55">
        <v>256</v>
      </c>
    </row>
    <row r="57" spans="4:8" x14ac:dyDescent="0.3">
      <c r="E57">
        <f>E55/3600</f>
        <v>4.8355555555555556</v>
      </c>
    </row>
    <row r="64" spans="4:8" x14ac:dyDescent="0.3">
      <c r="E64">
        <v>88939</v>
      </c>
      <c r="H64">
        <v>257</v>
      </c>
    </row>
    <row r="66" spans="8:8" x14ac:dyDescent="0.3">
      <c r="H66">
        <f>E64/H64</f>
        <v>346.06614785992218</v>
      </c>
    </row>
    <row r="68" spans="8:8" x14ac:dyDescent="0.3">
      <c r="H68">
        <f>H66*42</f>
        <v>14534.778210116732</v>
      </c>
    </row>
    <row r="70" spans="8:8" x14ac:dyDescent="0.3">
      <c r="H70">
        <f>H68/3600</f>
        <v>4.0374383916990926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showGridLines="0" zoomScaleNormal="100" workbookViewId="0"/>
  </sheetViews>
  <sheetFormatPr defaultRowHeight="14.4" x14ac:dyDescent="0.3"/>
  <cols>
    <col min="3" max="3" width="9.6640625" bestFit="1" customWidth="1"/>
    <col min="4" max="4" width="10.33203125" bestFit="1" customWidth="1"/>
    <col min="5" max="5" width="23.44140625" bestFit="1" customWidth="1"/>
    <col min="6" max="6" width="20" bestFit="1" customWidth="1"/>
  </cols>
  <sheetData>
    <row r="1" spans="2:6" ht="15" thickBot="1" x14ac:dyDescent="0.35"/>
    <row r="2" spans="2:6" ht="15" thickBot="1" x14ac:dyDescent="0.35">
      <c r="D2" s="44" t="s">
        <v>19</v>
      </c>
      <c r="E2" s="45"/>
      <c r="F2" s="46"/>
    </row>
    <row r="3" spans="2:6" ht="15" thickBot="1" x14ac:dyDescent="0.35">
      <c r="B3" s="22" t="s">
        <v>1</v>
      </c>
      <c r="C3" s="23" t="s">
        <v>0</v>
      </c>
      <c r="D3" s="23" t="s">
        <v>16</v>
      </c>
      <c r="E3" s="23" t="s">
        <v>17</v>
      </c>
      <c r="F3" s="24" t="s">
        <v>18</v>
      </c>
    </row>
    <row r="4" spans="2:6" x14ac:dyDescent="0.3">
      <c r="B4" s="5" t="s">
        <v>5</v>
      </c>
      <c r="C4" s="6">
        <v>2</v>
      </c>
      <c r="D4" s="7">
        <v>1.9721936666666666</v>
      </c>
      <c r="E4" s="7">
        <v>1.5828974200000001</v>
      </c>
      <c r="F4" s="9">
        <v>1.57</v>
      </c>
    </row>
    <row r="5" spans="2:6" x14ac:dyDescent="0.3">
      <c r="B5" s="10" t="s">
        <v>5</v>
      </c>
      <c r="C5" s="1">
        <v>4</v>
      </c>
      <c r="D5" s="3">
        <v>1.9719666666666666</v>
      </c>
      <c r="E5" s="3">
        <v>1.6994117799999999</v>
      </c>
      <c r="F5" s="11">
        <v>1.64</v>
      </c>
    </row>
    <row r="6" spans="2:6" x14ac:dyDescent="0.3">
      <c r="B6" s="10" t="s">
        <v>5</v>
      </c>
      <c r="C6" s="1">
        <v>8</v>
      </c>
      <c r="D6" s="3">
        <v>1.9111986666666667</v>
      </c>
      <c r="E6" s="3">
        <v>1.9008324700000001</v>
      </c>
      <c r="F6" s="11">
        <v>1.79</v>
      </c>
    </row>
    <row r="7" spans="2:6" x14ac:dyDescent="0.3">
      <c r="B7" s="10" t="s">
        <v>5</v>
      </c>
      <c r="C7" s="1">
        <v>16</v>
      </c>
      <c r="D7" s="3">
        <v>1.9817253333333331</v>
      </c>
      <c r="E7" s="3">
        <v>2.2289181400000002</v>
      </c>
      <c r="F7" s="11">
        <v>2</v>
      </c>
    </row>
    <row r="8" spans="2:6" x14ac:dyDescent="0.3">
      <c r="B8" s="10" t="s">
        <v>5</v>
      </c>
      <c r="C8" s="1">
        <v>32</v>
      </c>
      <c r="D8" s="3">
        <v>1.9055040000000003</v>
      </c>
      <c r="E8" s="3">
        <v>3.0775491000000001</v>
      </c>
      <c r="F8" s="11">
        <v>2.35</v>
      </c>
    </row>
    <row r="9" spans="2:6" x14ac:dyDescent="0.3">
      <c r="B9" s="10" t="s">
        <v>5</v>
      </c>
      <c r="C9" s="1">
        <v>64</v>
      </c>
      <c r="D9" s="3">
        <v>2.4801705756929637</v>
      </c>
      <c r="E9" s="3">
        <v>8.1611321599999993</v>
      </c>
      <c r="F9" s="11">
        <v>3.17</v>
      </c>
    </row>
    <row r="10" spans="2:6" x14ac:dyDescent="0.3">
      <c r="B10" s="10" t="s">
        <v>5</v>
      </c>
      <c r="C10" s="1">
        <v>128</v>
      </c>
      <c r="D10" s="3">
        <v>2.967590618336887</v>
      </c>
      <c r="E10" s="3">
        <v>33.230221749999998</v>
      </c>
      <c r="F10" s="11">
        <v>8.2100000000000009</v>
      </c>
    </row>
    <row r="11" spans="2:6" ht="15" thickBot="1" x14ac:dyDescent="0.35">
      <c r="B11" s="12" t="s">
        <v>5</v>
      </c>
      <c r="C11" s="13">
        <v>256</v>
      </c>
      <c r="D11" s="14">
        <v>4.146212765957447</v>
      </c>
      <c r="E11" s="14">
        <v>255.26110360000001</v>
      </c>
      <c r="F11" s="16">
        <v>33.07</v>
      </c>
    </row>
    <row r="12" spans="2:6" x14ac:dyDescent="0.3">
      <c r="B12" s="5" t="s">
        <v>6</v>
      </c>
      <c r="C12" s="6">
        <v>2</v>
      </c>
      <c r="D12" s="7">
        <v>2.3433773333333332</v>
      </c>
      <c r="E12" s="7">
        <v>1.6337522</v>
      </c>
      <c r="F12" s="9">
        <v>1.63</v>
      </c>
    </row>
    <row r="13" spans="2:6" x14ac:dyDescent="0.3">
      <c r="B13" s="10" t="s">
        <v>6</v>
      </c>
      <c r="C13" s="1">
        <v>4</v>
      </c>
      <c r="D13" s="3">
        <v>2.359928</v>
      </c>
      <c r="E13" s="3">
        <v>1.7556197899999999</v>
      </c>
      <c r="F13" s="11">
        <v>1.7</v>
      </c>
    </row>
    <row r="14" spans="2:6" x14ac:dyDescent="0.3">
      <c r="B14" s="10" t="s">
        <v>6</v>
      </c>
      <c r="C14" s="1">
        <v>8</v>
      </c>
      <c r="D14" s="3">
        <v>2.4099984000000001</v>
      </c>
      <c r="E14" s="3">
        <v>1.97466013</v>
      </c>
      <c r="F14" s="11">
        <v>1.87</v>
      </c>
    </row>
    <row r="15" spans="2:6" x14ac:dyDescent="0.3">
      <c r="B15" s="10" t="s">
        <v>6</v>
      </c>
      <c r="C15" s="1">
        <v>16</v>
      </c>
      <c r="D15" s="3">
        <v>2.4899386666666667</v>
      </c>
      <c r="E15" s="3">
        <v>2.3708800999999999</v>
      </c>
      <c r="F15" s="11">
        <v>2.1</v>
      </c>
    </row>
    <row r="16" spans="2:6" x14ac:dyDescent="0.3">
      <c r="B16" s="10" t="s">
        <v>6</v>
      </c>
      <c r="C16" s="1">
        <v>32</v>
      </c>
      <c r="D16" s="3">
        <v>2.51336</v>
      </c>
      <c r="E16" s="3">
        <v>3.2558075799999999</v>
      </c>
      <c r="F16" s="11">
        <v>2.52</v>
      </c>
    </row>
    <row r="17" spans="2:6" x14ac:dyDescent="0.3">
      <c r="B17" s="10" t="s">
        <v>6</v>
      </c>
      <c r="C17" s="1">
        <v>64</v>
      </c>
      <c r="D17" s="3">
        <v>2.8725799573560766</v>
      </c>
      <c r="E17" s="3">
        <v>9.4992339599999998</v>
      </c>
      <c r="F17" s="11">
        <v>3.46</v>
      </c>
    </row>
    <row r="18" spans="2:6" x14ac:dyDescent="0.3">
      <c r="B18" s="10" t="s">
        <v>6</v>
      </c>
      <c r="C18" s="1">
        <v>128</v>
      </c>
      <c r="D18" s="3">
        <v>3.2537739872068232</v>
      </c>
      <c r="E18" s="3">
        <v>36.574154849999999</v>
      </c>
      <c r="F18" s="11">
        <v>9.7200000000000006</v>
      </c>
    </row>
    <row r="19" spans="2:6" ht="15" thickBot="1" x14ac:dyDescent="0.35">
      <c r="B19" s="12" t="s">
        <v>6</v>
      </c>
      <c r="C19" s="13">
        <v>256</v>
      </c>
      <c r="D19" s="14">
        <v>4.3817021276595742</v>
      </c>
      <c r="E19" s="14">
        <v>272.29296875</v>
      </c>
      <c r="F19" s="16">
        <v>38.32</v>
      </c>
    </row>
    <row r="20" spans="2:6" x14ac:dyDescent="0.3">
      <c r="B20" s="25" t="s">
        <v>7</v>
      </c>
      <c r="C20" s="26">
        <v>2</v>
      </c>
      <c r="D20" s="27">
        <v>2.0068066666666664</v>
      </c>
      <c r="E20" s="27">
        <v>1.6074329300000001</v>
      </c>
      <c r="F20" s="28">
        <v>1.63</v>
      </c>
    </row>
    <row r="21" spans="2:6" x14ac:dyDescent="0.3">
      <c r="B21" s="10" t="s">
        <v>7</v>
      </c>
      <c r="C21" s="1">
        <v>4</v>
      </c>
      <c r="D21" s="3">
        <v>2.0665753333333337</v>
      </c>
      <c r="E21" s="3">
        <v>1.71285376</v>
      </c>
      <c r="F21" s="11">
        <v>1.7</v>
      </c>
    </row>
    <row r="22" spans="2:6" x14ac:dyDescent="0.3">
      <c r="B22" s="10" t="s">
        <v>7</v>
      </c>
      <c r="C22" s="1">
        <v>8</v>
      </c>
      <c r="D22" s="3">
        <v>2.0814906666666664</v>
      </c>
      <c r="E22" s="3">
        <v>1.9070282300000001</v>
      </c>
      <c r="F22" s="11">
        <v>1.85</v>
      </c>
    </row>
    <row r="23" spans="2:6" x14ac:dyDescent="0.3">
      <c r="B23" s="10" t="s">
        <v>7</v>
      </c>
      <c r="C23" s="1">
        <v>16</v>
      </c>
      <c r="D23" s="3">
        <v>2.13408</v>
      </c>
      <c r="E23" s="3">
        <v>2.2535840299999998</v>
      </c>
      <c r="F23" s="11">
        <v>2.0699999999999998</v>
      </c>
    </row>
    <row r="24" spans="2:6" x14ac:dyDescent="0.3">
      <c r="B24" s="10" t="s">
        <v>7</v>
      </c>
      <c r="C24" s="1">
        <v>32</v>
      </c>
      <c r="D24" s="3">
        <v>2.12792</v>
      </c>
      <c r="E24" s="3">
        <v>3.2610985000000001</v>
      </c>
      <c r="F24" s="11">
        <v>2.4700000000000002</v>
      </c>
    </row>
    <row r="25" spans="2:6" x14ac:dyDescent="0.3">
      <c r="B25" s="10" t="s">
        <v>7</v>
      </c>
      <c r="C25" s="1">
        <v>64</v>
      </c>
      <c r="D25" s="3">
        <v>2.4855863539445635</v>
      </c>
      <c r="E25" s="3">
        <v>9.4593718100000004</v>
      </c>
      <c r="F25" s="11">
        <v>3.52</v>
      </c>
    </row>
    <row r="26" spans="2:6" x14ac:dyDescent="0.3">
      <c r="B26" s="10" t="s">
        <v>7</v>
      </c>
      <c r="C26" s="1">
        <v>128</v>
      </c>
      <c r="D26" s="3">
        <v>5.0266098081023456</v>
      </c>
      <c r="E26" s="3">
        <v>34.317864890000003</v>
      </c>
      <c r="F26" s="11">
        <v>10.57</v>
      </c>
    </row>
    <row r="27" spans="2:6" ht="15" thickBot="1" x14ac:dyDescent="0.35">
      <c r="B27" s="12" t="s">
        <v>7</v>
      </c>
      <c r="C27" s="13">
        <v>256</v>
      </c>
      <c r="D27" s="14">
        <v>4.1622553191489358</v>
      </c>
      <c r="E27" s="14">
        <v>290.04539298999998</v>
      </c>
      <c r="F27" s="16">
        <v>37.29</v>
      </c>
    </row>
  </sheetData>
  <mergeCells count="1">
    <mergeCell ref="D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20"/>
  <sheetViews>
    <sheetView workbookViewId="0">
      <selection activeCell="I20" sqref="I20"/>
    </sheetView>
  </sheetViews>
  <sheetFormatPr defaultRowHeight="14.4" x14ac:dyDescent="0.3"/>
  <sheetData>
    <row r="4" spans="5:9" x14ac:dyDescent="0.3">
      <c r="E4">
        <v>140000</v>
      </c>
    </row>
    <row r="6" spans="5:9" x14ac:dyDescent="0.3">
      <c r="E6">
        <f>E4*75</f>
        <v>10500000</v>
      </c>
    </row>
    <row r="8" spans="5:9" x14ac:dyDescent="0.3">
      <c r="I8">
        <v>22972</v>
      </c>
    </row>
    <row r="9" spans="5:9" x14ac:dyDescent="0.3">
      <c r="I9">
        <v>22971</v>
      </c>
    </row>
    <row r="10" spans="5:9" x14ac:dyDescent="0.3">
      <c r="I10">
        <v>22971</v>
      </c>
    </row>
    <row r="16" spans="5:9" x14ac:dyDescent="0.3">
      <c r="I16">
        <v>60000</v>
      </c>
    </row>
    <row r="18" spans="9:9" x14ac:dyDescent="0.3">
      <c r="I18">
        <v>1875</v>
      </c>
    </row>
    <row r="20" spans="9:9" x14ac:dyDescent="0.3">
      <c r="I20">
        <f>I16/I18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Run_time_data</vt:lpstr>
      <vt:lpstr>Sheet2</vt:lpstr>
      <vt:lpstr>Graphs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</dc:creator>
  <cp:lastModifiedBy>ASUS</cp:lastModifiedBy>
  <dcterms:created xsi:type="dcterms:W3CDTF">2020-07-22T00:02:14Z</dcterms:created>
  <dcterms:modified xsi:type="dcterms:W3CDTF">2020-08-31T19:39:15Z</dcterms:modified>
</cp:coreProperties>
</file>