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299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X99" i="1"/>
  <c r="V13"/>
  <c r="Y97"/>
  <c r="Y96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V7" s="1"/>
  <c r="T6"/>
  <c r="V9" s="1"/>
  <c r="V8" l="1"/>
  <c r="V6"/>
  <c r="V11" l="1"/>
  <c r="O18" l="1"/>
  <c r="H18"/>
  <c r="O16"/>
  <c r="H16"/>
  <c r="O17"/>
  <c r="H17"/>
  <c r="Q6"/>
  <c r="R6" s="1"/>
  <c r="O14"/>
  <c r="O12"/>
  <c r="O11"/>
  <c r="O10"/>
  <c r="P6"/>
  <c r="P7" s="1"/>
  <c r="P8" s="1"/>
  <c r="P9" s="1"/>
  <c r="P10" s="1"/>
  <c r="P11" s="1"/>
  <c r="P12" s="1"/>
  <c r="P13" s="1"/>
  <c r="P14" s="1"/>
  <c r="H7"/>
  <c r="O6"/>
  <c r="O8" s="1"/>
  <c r="H12"/>
  <c r="J6" s="1"/>
  <c r="H11"/>
  <c r="H14" s="1"/>
  <c r="H10"/>
  <c r="I6"/>
  <c r="I7" s="1"/>
  <c r="I8" s="1"/>
  <c r="I9" s="1"/>
  <c r="I10" s="1"/>
  <c r="I11" s="1"/>
  <c r="I12" s="1"/>
  <c r="H6"/>
  <c r="Q7" l="1"/>
  <c r="K6"/>
  <c r="H8"/>
  <c r="J7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Q8" l="1"/>
  <c r="R7"/>
  <c r="K7"/>
  <c r="K8"/>
  <c r="Q9" l="1"/>
  <c r="R8"/>
  <c r="K9"/>
  <c r="Q10" l="1"/>
  <c r="R9"/>
  <c r="K10"/>
  <c r="Q11" l="1"/>
  <c r="R10"/>
  <c r="K11"/>
  <c r="Q12" l="1"/>
  <c r="R11"/>
  <c r="K12"/>
  <c r="Q13" l="1"/>
  <c r="R12"/>
  <c r="K13"/>
  <c r="Q14" l="1"/>
  <c r="R13"/>
  <c r="K14"/>
  <c r="Q15" l="1"/>
  <c r="R14"/>
  <c r="K15"/>
  <c r="Q16" l="1"/>
  <c r="R15"/>
  <c r="K16"/>
  <c r="Q17" l="1"/>
  <c r="R16"/>
  <c r="K17"/>
  <c r="Q18" l="1"/>
  <c r="R17"/>
  <c r="K18"/>
  <c r="Q19" l="1"/>
  <c r="R18"/>
  <c r="K19"/>
  <c r="Q20" l="1"/>
  <c r="R19"/>
  <c r="K20"/>
  <c r="Q21" l="1"/>
  <c r="R20"/>
  <c r="K21"/>
  <c r="Q22" l="1"/>
  <c r="R21"/>
  <c r="K22"/>
  <c r="Q23" l="1"/>
  <c r="R22"/>
  <c r="K23"/>
  <c r="Q24" l="1"/>
  <c r="R23"/>
  <c r="K24"/>
  <c r="Q25" l="1"/>
  <c r="R24"/>
  <c r="K25"/>
  <c r="Q26" l="1"/>
  <c r="R25"/>
  <c r="K26"/>
  <c r="Q27" l="1"/>
  <c r="R26"/>
  <c r="K27"/>
  <c r="Q28" l="1"/>
  <c r="R27"/>
  <c r="K29"/>
  <c r="K28"/>
  <c r="Q29" l="1"/>
  <c r="R29" s="1"/>
  <c r="R28"/>
</calcChain>
</file>

<file path=xl/sharedStrings.xml><?xml version="1.0" encoding="utf-8"?>
<sst xmlns="http://schemas.openxmlformats.org/spreadsheetml/2006/main" count="126" uniqueCount="66">
  <si>
    <t>Min</t>
  </si>
  <si>
    <t>Max</t>
  </si>
  <si>
    <t>Range</t>
  </si>
  <si>
    <t xml:space="preserve">Bin </t>
  </si>
  <si>
    <t>n</t>
  </si>
  <si>
    <t xml:space="preserve"> </t>
  </si>
  <si>
    <t>Bin</t>
  </si>
  <si>
    <t>More</t>
  </si>
  <si>
    <t>Frequency</t>
  </si>
  <si>
    <t>Mean</t>
  </si>
  <si>
    <t>STD</t>
  </si>
  <si>
    <t>X</t>
  </si>
  <si>
    <t>Normal</t>
  </si>
  <si>
    <t>Congruent Scores</t>
  </si>
  <si>
    <t>Descriptive Statistics</t>
  </si>
  <si>
    <t>POPULATION SCORES</t>
  </si>
  <si>
    <t>BINS</t>
  </si>
  <si>
    <t>HISTOGRAM: CONGRUENT</t>
  </si>
  <si>
    <t>HISTOGRAM: INCONGRUENT</t>
  </si>
  <si>
    <t xml:space="preserve">  </t>
  </si>
  <si>
    <t>Scores Congruent</t>
  </si>
  <si>
    <t>Scores Incongruent</t>
  </si>
  <si>
    <t>Mode</t>
  </si>
  <si>
    <t>Median</t>
  </si>
  <si>
    <t>Interval</t>
  </si>
  <si>
    <t>Variance</t>
  </si>
  <si>
    <t>Observations</t>
  </si>
  <si>
    <t>Hypothesized Mean Difference</t>
  </si>
  <si>
    <t>Pearson Correlation</t>
  </si>
  <si>
    <t>df</t>
  </si>
  <si>
    <t>P(T&lt;=t) one-tail</t>
  </si>
  <si>
    <t>t Critical one-tail</t>
  </si>
  <si>
    <t>P(T&lt;=t) two-tail</t>
  </si>
  <si>
    <t>t Critical two-tail</t>
  </si>
  <si>
    <t>Standard Error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</si>
  <si>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</si>
  <si>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</si>
  <si>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</si>
  <si>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</si>
  <si>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</si>
  <si>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</si>
  <si>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</si>
  <si>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</si>
  <si>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Confidence Level(95.0%)</t>
  </si>
  <si>
    <t>DIFFERENCE</t>
  </si>
  <si>
    <t>In-Congruent Scores</t>
  </si>
  <si>
    <t>HISTOGRAM Data Calculations</t>
  </si>
  <si>
    <t>Variance D(i)</t>
  </si>
  <si>
    <t>STD D(d)</t>
  </si>
  <si>
    <t xml:space="preserve">Ts(d) </t>
  </si>
  <si>
    <r>
      <rPr>
        <b/>
        <sz val="11"/>
        <color theme="1"/>
        <rFont val="Calibri"/>
        <family val="2"/>
        <scheme val="minor"/>
      </rPr>
      <t>Mean(d)</t>
    </r>
    <r>
      <rPr>
        <sz val="11"/>
        <color theme="1"/>
        <rFont val="Calibri"/>
        <family val="2"/>
        <scheme val="minor"/>
      </rPr>
      <t xml:space="preserve"> : Point Estimate</t>
    </r>
  </si>
  <si>
    <t>Confidence Interval : CI(d) ===&gt;</t>
  </si>
  <si>
    <t>Scores Difference</t>
  </si>
  <si>
    <r>
      <t xml:space="preserve">t Stat  </t>
    </r>
    <r>
      <rPr>
        <b/>
        <sz val="11"/>
        <color rgb="FFFF0000"/>
        <rFont val="Calibri"/>
        <family val="2"/>
        <scheme val="minor"/>
      </rPr>
      <t>*****</t>
    </r>
  </si>
  <si>
    <r>
      <t xml:space="preserve">Scores </t>
    </r>
    <r>
      <rPr>
        <b/>
        <i/>
        <sz val="11"/>
        <color rgb="FFFF0000"/>
        <rFont val="Calibri"/>
        <family val="2"/>
        <scheme val="minor"/>
      </rPr>
      <t>Congruent</t>
    </r>
  </si>
  <si>
    <r>
      <t xml:space="preserve">Scores </t>
    </r>
    <r>
      <rPr>
        <b/>
        <i/>
        <sz val="11"/>
        <color rgb="FFFF0000"/>
        <rFont val="Calibri"/>
        <family val="2"/>
        <scheme val="minor"/>
      </rPr>
      <t>Incongruent</t>
    </r>
  </si>
  <si>
    <r>
      <t xml:space="preserve">Scores </t>
    </r>
    <r>
      <rPr>
        <b/>
        <i/>
        <sz val="11"/>
        <color rgb="FFFF0000"/>
        <rFont val="Calibri"/>
        <family val="2"/>
        <scheme val="minor"/>
      </rPr>
      <t>Difference</t>
    </r>
  </si>
  <si>
    <r>
      <t>Scores</t>
    </r>
    <r>
      <rPr>
        <b/>
        <i/>
        <sz val="11"/>
        <color rgb="FFFF0000"/>
        <rFont val="Calibri"/>
        <family val="2"/>
        <scheme val="minor"/>
      </rPr>
      <t xml:space="preserve"> Incongruent</t>
    </r>
  </si>
  <si>
    <r>
      <rPr>
        <b/>
        <sz val="11"/>
        <color rgb="FFFF0000"/>
        <rFont val="Calibri"/>
        <family val="2"/>
        <scheme val="minor"/>
      </rPr>
      <t>Lower</t>
    </r>
    <r>
      <rPr>
        <b/>
        <sz val="11"/>
        <color theme="1"/>
        <rFont val="Calibri"/>
        <family val="2"/>
        <scheme val="minor"/>
      </rPr>
      <t xml:space="preserve"> Bound:</t>
    </r>
  </si>
  <si>
    <r>
      <rPr>
        <b/>
        <sz val="11"/>
        <color rgb="FFFF0000"/>
        <rFont val="Calibri"/>
        <family val="2"/>
        <scheme val="minor"/>
      </rPr>
      <t>Upper</t>
    </r>
    <r>
      <rPr>
        <b/>
        <sz val="11"/>
        <color theme="1"/>
        <rFont val="Calibri"/>
        <family val="2"/>
        <scheme val="minor"/>
      </rPr>
      <t xml:space="preserve"> Bound:</t>
    </r>
  </si>
  <si>
    <t>DESCRIPTIVE STATISTICS (Central Tendency &amp; Variability)</t>
  </si>
  <si>
    <r>
      <t>t-Test:</t>
    </r>
    <r>
      <rPr>
        <b/>
        <sz val="14"/>
        <color rgb="FFFF0000"/>
        <rFont val="Calibri"/>
        <family val="2"/>
        <scheme val="minor"/>
      </rPr>
      <t xml:space="preserve"> Paired </t>
    </r>
    <r>
      <rPr>
        <b/>
        <sz val="14"/>
        <color theme="1"/>
        <rFont val="Calibri"/>
        <family val="2"/>
        <scheme val="minor"/>
      </rPr>
      <t>Two Sample for Means</t>
    </r>
  </si>
  <si>
    <r>
      <rPr>
        <b/>
        <u/>
        <sz val="12"/>
        <color theme="1"/>
        <rFont val="Calibri"/>
        <family val="2"/>
        <scheme val="minor"/>
      </rPr>
      <t>CONGRUENT</t>
    </r>
    <r>
      <rPr>
        <b/>
        <sz val="12"/>
        <color theme="1"/>
        <rFont val="Calibri"/>
        <family val="2"/>
        <scheme val="minor"/>
      </rPr>
      <t xml:space="preserve"> SCORES CALCULATIONS SECTION</t>
    </r>
  </si>
  <si>
    <r>
      <rPr>
        <b/>
        <u/>
        <sz val="12"/>
        <color theme="1"/>
        <rFont val="Calibri"/>
        <family val="2"/>
        <scheme val="minor"/>
      </rPr>
      <t>IN-CONGRUENT</t>
    </r>
    <r>
      <rPr>
        <b/>
        <sz val="12"/>
        <color theme="1"/>
        <rFont val="Calibri"/>
        <family val="2"/>
        <scheme val="minor"/>
      </rPr>
      <t xml:space="preserve"> SCORES CALCULATIONS SECTION</t>
    </r>
  </si>
  <si>
    <t>Cohend d</t>
  </si>
  <si>
    <t>Cohen's d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</si>
</sst>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right" wrapText="1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1" fillId="0" borderId="0" xfId="0" applyFont="1"/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6" fillId="0" borderId="3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2" xfId="0" applyFont="1" applyFill="1" applyBorder="1" applyAlignment="1"/>
    <xf numFmtId="0" fontId="8" fillId="0" borderId="0" xfId="0" applyFont="1" applyFill="1" applyBorder="1" applyAlignme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Congruent Scores w/Normal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Normal Curve</c:v>
          </c:tx>
          <c:marker>
            <c:symbol val="none"/>
          </c:marker>
          <c:xVal>
            <c:numRef>
              <c:f>Sheet1!$J$6:$J$29</c:f>
              <c:numCache>
                <c:formatCode>General</c:formatCode>
                <c:ptCount val="24"/>
                <c:pt idx="0">
                  <c:v>3.4844157127666247</c:v>
                </c:pt>
                <c:pt idx="1">
                  <c:v>4.3555196409582813</c:v>
                </c:pt>
                <c:pt idx="2">
                  <c:v>5.2266235691499379</c:v>
                </c:pt>
                <c:pt idx="3">
                  <c:v>6.0977274973415945</c:v>
                </c:pt>
                <c:pt idx="4">
                  <c:v>6.9688314255332511</c:v>
                </c:pt>
                <c:pt idx="5">
                  <c:v>7.8399353537249077</c:v>
                </c:pt>
                <c:pt idx="6">
                  <c:v>8.7110392819165643</c:v>
                </c:pt>
                <c:pt idx="7">
                  <c:v>9.5821432101082209</c:v>
                </c:pt>
                <c:pt idx="8">
                  <c:v>10.453247138299878</c:v>
                </c:pt>
                <c:pt idx="9">
                  <c:v>11.324351066491534</c:v>
                </c:pt>
                <c:pt idx="10">
                  <c:v>12.195454994683191</c:v>
                </c:pt>
                <c:pt idx="11">
                  <c:v>13.066558922874847</c:v>
                </c:pt>
                <c:pt idx="12">
                  <c:v>13.937662851066504</c:v>
                </c:pt>
                <c:pt idx="13">
                  <c:v>14.808766779258161</c:v>
                </c:pt>
                <c:pt idx="14">
                  <c:v>15.679870707449817</c:v>
                </c:pt>
                <c:pt idx="15">
                  <c:v>16.550974635641474</c:v>
                </c:pt>
                <c:pt idx="16">
                  <c:v>17.422078563833129</c:v>
                </c:pt>
                <c:pt idx="17">
                  <c:v>18.293182492024783</c:v>
                </c:pt>
                <c:pt idx="18">
                  <c:v>19.164286420216438</c:v>
                </c:pt>
                <c:pt idx="19">
                  <c:v>20.035390348408093</c:v>
                </c:pt>
                <c:pt idx="20">
                  <c:v>20.906494276599748</c:v>
                </c:pt>
                <c:pt idx="21">
                  <c:v>21.777598204791403</c:v>
                </c:pt>
                <c:pt idx="22">
                  <c:v>22.648702132983058</c:v>
                </c:pt>
                <c:pt idx="23">
                  <c:v>23.519806061174712</c:v>
                </c:pt>
              </c:numCache>
            </c:numRef>
          </c:xVal>
          <c:yVal>
            <c:numRef>
              <c:f>Sheet1!$K$6:$K$29</c:f>
              <c:numCache>
                <c:formatCode>General</c:formatCode>
                <c:ptCount val="24"/>
                <c:pt idx="0">
                  <c:v>2.7670083044521801E-2</c:v>
                </c:pt>
                <c:pt idx="1">
                  <c:v>5.7239400541273369E-2</c:v>
                </c:pt>
                <c:pt idx="2">
                  <c:v>0.11123367500789522</c:v>
                </c:pt>
                <c:pt idx="3">
                  <c:v>0.20306453920747114</c:v>
                </c:pt>
                <c:pt idx="4">
                  <c:v>0.34824788607720797</c:v>
                </c:pt>
                <c:pt idx="5">
                  <c:v>0.56104730767783206</c:v>
                </c:pt>
                <c:pt idx="6">
                  <c:v>0.84911609165108981</c:v>
                </c:pt>
                <c:pt idx="7">
                  <c:v>1.2072334346636331</c:v>
                </c:pt>
                <c:pt idx="8">
                  <c:v>1.61239719239144</c:v>
                </c:pt>
                <c:pt idx="9">
                  <c:v>2.0230629965545699</c:v>
                </c:pt>
                <c:pt idx="10">
                  <c:v>2.3845332067242659</c:v>
                </c:pt>
                <c:pt idx="11">
                  <c:v>2.6403040252332159</c:v>
                </c:pt>
                <c:pt idx="12">
                  <c:v>2.746382959483761</c:v>
                </c:pt>
                <c:pt idx="13">
                  <c:v>2.6836436588479926</c:v>
                </c:pt>
                <c:pt idx="14">
                  <c:v>2.4634581927916916</c:v>
                </c:pt>
                <c:pt idx="15">
                  <c:v>2.1243307658790322</c:v>
                </c:pt>
                <c:pt idx="16">
                  <c:v>1.7209001654628273</c:v>
                </c:pt>
                <c:pt idx="17">
                  <c:v>1.3096215375055171</c:v>
                </c:pt>
                <c:pt idx="18">
                  <c:v>0.93625152030568548</c:v>
                </c:pt>
                <c:pt idx="19">
                  <c:v>0.62877585731459906</c:v>
                </c:pt>
                <c:pt idx="20">
                  <c:v>0.39669413081497529</c:v>
                </c:pt>
                <c:pt idx="21">
                  <c:v>0.2351106417392248</c:v>
                </c:pt>
                <c:pt idx="22">
                  <c:v>0.13090173223841947</c:v>
                </c:pt>
                <c:pt idx="23">
                  <c:v>6.8466021998873042E-2</c:v>
                </c:pt>
              </c:numCache>
            </c:numRef>
          </c:yVal>
          <c:smooth val="1"/>
        </c:ser>
        <c:ser>
          <c:idx val="1"/>
          <c:order val="1"/>
          <c:tx>
            <c:v>Congruent Scores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225425"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errBars>
          <c:errBars>
            <c:errDir val="x"/>
            <c:errBarType val="both"/>
            <c:errValType val="fixedVal"/>
            <c:val val="1"/>
          </c:errBars>
          <c:xVal>
            <c:numRef>
              <c:f>Sheet1!$B$34:$B$40</c:f>
              <c:numCache>
                <c:formatCode>General</c:formatCode>
                <c:ptCount val="7"/>
                <c:pt idx="0">
                  <c:v>8.6300000000000008</c:v>
                </c:pt>
                <c:pt idx="1">
                  <c:v>10.716000000000001</c:v>
                </c:pt>
                <c:pt idx="2">
                  <c:v>12.802000000000001</c:v>
                </c:pt>
                <c:pt idx="3">
                  <c:v>14.888000000000002</c:v>
                </c:pt>
                <c:pt idx="4">
                  <c:v>16.974</c:v>
                </c:pt>
                <c:pt idx="5">
                  <c:v>19.059999999999999</c:v>
                </c:pt>
                <c:pt idx="6">
                  <c:v>21.145999999999997</c:v>
                </c:pt>
              </c:numCache>
            </c:numRef>
          </c:xVal>
          <c:yVal>
            <c:numRef>
              <c:f>Sheet1!$C$34:$C$40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1"/>
        </c:ser>
        <c:axId val="189307904"/>
        <c:axId val="189306368"/>
      </c:scatterChart>
      <c:valAx>
        <c:axId val="189307904"/>
        <c:scaling>
          <c:orientation val="minMax"/>
        </c:scaling>
        <c:axPos val="b"/>
        <c:numFmt formatCode="General" sourceLinked="1"/>
        <c:tickLblPos val="nextTo"/>
        <c:crossAx val="189306368"/>
        <c:crosses val="autoZero"/>
        <c:crossBetween val="midCat"/>
      </c:valAx>
      <c:valAx>
        <c:axId val="189306368"/>
        <c:scaling>
          <c:orientation val="minMax"/>
        </c:scaling>
        <c:axPos val="l"/>
        <c:majorGridlines/>
        <c:numFmt formatCode="General" sourceLinked="1"/>
        <c:tickLblPos val="nextTo"/>
        <c:crossAx val="189307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Scores - Congruent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scores</c:v>
          </c:tx>
          <c:cat>
            <c:strRef>
              <c:f>Sheet1!$B$34:$B$41</c:f>
              <c:strCache>
                <c:ptCount val="8"/>
                <c:pt idx="0">
                  <c:v>8.63</c:v>
                </c:pt>
                <c:pt idx="1">
                  <c:v>10.716</c:v>
                </c:pt>
                <c:pt idx="2">
                  <c:v>12.802</c:v>
                </c:pt>
                <c:pt idx="3">
                  <c:v>14.888</c:v>
                </c:pt>
                <c:pt idx="4">
                  <c:v>16.974</c:v>
                </c:pt>
                <c:pt idx="5">
                  <c:v>19.06</c:v>
                </c:pt>
                <c:pt idx="6">
                  <c:v>21.146</c:v>
                </c:pt>
                <c:pt idx="7">
                  <c:v>More</c:v>
                </c:pt>
              </c:strCache>
            </c:strRef>
          </c:cat>
          <c:val>
            <c:numRef>
              <c:f>Sheet1!$C$34:$C$41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gapWidth val="0"/>
        <c:axId val="202209152"/>
        <c:axId val="202211328"/>
      </c:barChart>
      <c:catAx>
        <c:axId val="202209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202211328"/>
        <c:crosses val="autoZero"/>
        <c:auto val="1"/>
        <c:lblAlgn val="ctr"/>
        <c:lblOffset val="100"/>
      </c:catAx>
      <c:valAx>
        <c:axId val="2022113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202209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Scores - Incongruent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Scores</c:v>
          </c:tx>
          <c:cat>
            <c:strRef>
              <c:f>Sheet1!$M$33:$M$42</c:f>
              <c:strCache>
                <c:ptCount val="10"/>
                <c:pt idx="0">
                  <c:v>14.5</c:v>
                </c:pt>
                <c:pt idx="1">
                  <c:v>17.42</c:v>
                </c:pt>
                <c:pt idx="2">
                  <c:v>20.34</c:v>
                </c:pt>
                <c:pt idx="3">
                  <c:v>23.26</c:v>
                </c:pt>
                <c:pt idx="4">
                  <c:v>26.18</c:v>
                </c:pt>
                <c:pt idx="5">
                  <c:v>29.1</c:v>
                </c:pt>
                <c:pt idx="6">
                  <c:v>32.02</c:v>
                </c:pt>
                <c:pt idx="7">
                  <c:v>34.94</c:v>
                </c:pt>
                <c:pt idx="8">
                  <c:v>37.86</c:v>
                </c:pt>
                <c:pt idx="9">
                  <c:v>More</c:v>
                </c:pt>
              </c:strCache>
            </c:strRef>
          </c:cat>
          <c:val>
            <c:numRef>
              <c:f>Sheet1!$N$33:$N$42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gapWidth val="0"/>
        <c:axId val="204340224"/>
        <c:axId val="204540928"/>
      </c:barChart>
      <c:catAx>
        <c:axId val="204340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204540928"/>
        <c:crosses val="autoZero"/>
        <c:auto val="1"/>
        <c:lblAlgn val="ctr"/>
        <c:lblOffset val="100"/>
      </c:catAx>
      <c:valAx>
        <c:axId val="2045409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204340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Incongruent  Scores w/Normal</a:t>
            </a:r>
            <a:r>
              <a:rPr lang="en-US" baseline="0"/>
              <a:t> Curve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Normal Curve</c:v>
          </c:tx>
          <c:marker>
            <c:symbol val="none"/>
          </c:marker>
          <c:xVal>
            <c:numRef>
              <c:f>Sheet1!$Q$6:$Q$29</c:f>
              <c:numCache>
                <c:formatCode>General</c:formatCode>
                <c:ptCount val="24"/>
                <c:pt idx="0">
                  <c:v>4.6960551345133137</c:v>
                </c:pt>
                <c:pt idx="1">
                  <c:v>5.8700689181416417</c:v>
                </c:pt>
                <c:pt idx="2">
                  <c:v>7.0440827017699696</c:v>
                </c:pt>
                <c:pt idx="3">
                  <c:v>8.2180964853982985</c:v>
                </c:pt>
                <c:pt idx="4">
                  <c:v>9.3921102690266274</c:v>
                </c:pt>
                <c:pt idx="5">
                  <c:v>10.566124052654956</c:v>
                </c:pt>
                <c:pt idx="6">
                  <c:v>11.740137836283285</c:v>
                </c:pt>
                <c:pt idx="7">
                  <c:v>12.914151619911614</c:v>
                </c:pt>
                <c:pt idx="8">
                  <c:v>14.088165403539943</c:v>
                </c:pt>
                <c:pt idx="9">
                  <c:v>15.262179187168272</c:v>
                </c:pt>
                <c:pt idx="10">
                  <c:v>16.436192970796601</c:v>
                </c:pt>
                <c:pt idx="11">
                  <c:v>17.610206754424929</c:v>
                </c:pt>
                <c:pt idx="12">
                  <c:v>18.784220538053258</c:v>
                </c:pt>
                <c:pt idx="13">
                  <c:v>19.958234321681587</c:v>
                </c:pt>
                <c:pt idx="14">
                  <c:v>21.132248105309916</c:v>
                </c:pt>
                <c:pt idx="15">
                  <c:v>22.306261888938245</c:v>
                </c:pt>
                <c:pt idx="16">
                  <c:v>23.480275672566574</c:v>
                </c:pt>
                <c:pt idx="17">
                  <c:v>24.654289456194903</c:v>
                </c:pt>
                <c:pt idx="18">
                  <c:v>25.828303239823232</c:v>
                </c:pt>
                <c:pt idx="19">
                  <c:v>27.00231702345156</c:v>
                </c:pt>
                <c:pt idx="20">
                  <c:v>28.176330807079889</c:v>
                </c:pt>
                <c:pt idx="21">
                  <c:v>29.350344590708218</c:v>
                </c:pt>
                <c:pt idx="22">
                  <c:v>30.524358374336547</c:v>
                </c:pt>
                <c:pt idx="23">
                  <c:v>31.698372157964876</c:v>
                </c:pt>
              </c:numCache>
            </c:numRef>
          </c:xVal>
          <c:yVal>
            <c:numRef>
              <c:f>Sheet1!$R$6:$R$29</c:f>
              <c:numCache>
                <c:formatCode>General</c:formatCode>
                <c:ptCount val="24"/>
                <c:pt idx="0">
                  <c:v>2.2678663570251736E-3</c:v>
                </c:pt>
                <c:pt idx="1">
                  <c:v>5.5269304571906683E-3</c:v>
                </c:pt>
                <c:pt idx="2">
                  <c:v>1.2653397069051074E-2</c:v>
                </c:pt>
                <c:pt idx="3">
                  <c:v>2.7213654577586382E-2</c:v>
                </c:pt>
                <c:pt idx="4">
                  <c:v>5.4982336857348213E-2</c:v>
                </c:pt>
                <c:pt idx="5">
                  <c:v>0.10435568554143898</c:v>
                </c:pt>
                <c:pt idx="6">
                  <c:v>0.18606540451486997</c:v>
                </c:pt>
                <c:pt idx="7">
                  <c:v>0.31165330898096305</c:v>
                </c:pt>
                <c:pt idx="8">
                  <c:v>0.49038191827166949</c:v>
                </c:pt>
                <c:pt idx="9">
                  <c:v>0.72485935598598816</c:v>
                </c:pt>
                <c:pt idx="10">
                  <c:v>1.0065367690727469</c:v>
                </c:pt>
                <c:pt idx="11">
                  <c:v>1.3129921659622084</c:v>
                </c:pt>
                <c:pt idx="12">
                  <c:v>1.6089821281515682</c:v>
                </c:pt>
                <c:pt idx="13">
                  <c:v>1.8522384715306883</c:v>
                </c:pt>
                <c:pt idx="14">
                  <c:v>2.0030840622933779</c:v>
                </c:pt>
                <c:pt idx="15">
                  <c:v>2.03497016068882</c:v>
                </c:pt>
                <c:pt idx="16">
                  <c:v>1.9421085950215415</c:v>
                </c:pt>
                <c:pt idx="17">
                  <c:v>1.7411876175241721</c:v>
                </c:pt>
                <c:pt idx="18">
                  <c:v>1.4664735174662122</c:v>
                </c:pt>
                <c:pt idx="19">
                  <c:v>1.1602710976504651</c:v>
                </c:pt>
                <c:pt idx="20">
                  <c:v>0.86238524726453591</c:v>
                </c:pt>
                <c:pt idx="21">
                  <c:v>0.60214316047902583</c:v>
                </c:pt>
                <c:pt idx="22">
                  <c:v>0.39496152570517984</c:v>
                </c:pt>
                <c:pt idx="23">
                  <c:v>0.24336965187468129</c:v>
                </c:pt>
              </c:numCache>
            </c:numRef>
          </c:yVal>
          <c:smooth val="1"/>
        </c:ser>
        <c:ser>
          <c:idx val="1"/>
          <c:order val="1"/>
          <c:tx>
            <c:v>In-Congruent Scores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17145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val val="1"/>
          </c:errBars>
          <c:xVal>
            <c:numRef>
              <c:f>Sheet1!$M$33:$M$41</c:f>
              <c:numCache>
                <c:formatCode>General</c:formatCode>
                <c:ptCount val="9"/>
                <c:pt idx="0">
                  <c:v>14.5</c:v>
                </c:pt>
                <c:pt idx="1">
                  <c:v>17.420000000000002</c:v>
                </c:pt>
                <c:pt idx="2">
                  <c:v>20.340000000000003</c:v>
                </c:pt>
                <c:pt idx="3">
                  <c:v>23.260000000000005</c:v>
                </c:pt>
                <c:pt idx="4">
                  <c:v>26.180000000000007</c:v>
                </c:pt>
                <c:pt idx="5">
                  <c:v>29.100000000000009</c:v>
                </c:pt>
                <c:pt idx="6">
                  <c:v>32.02000000000001</c:v>
                </c:pt>
                <c:pt idx="7">
                  <c:v>34.940000000000012</c:v>
                </c:pt>
                <c:pt idx="8">
                  <c:v>37.860000000000014</c:v>
                </c:pt>
              </c:numCache>
            </c:numRef>
          </c:xVal>
          <c:yVal>
            <c:numRef>
              <c:f>Sheet1!$N$33:$N$41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1"/>
        </c:ser>
        <c:axId val="238499712"/>
        <c:axId val="238497792"/>
      </c:scatterChart>
      <c:valAx>
        <c:axId val="238499712"/>
        <c:scaling>
          <c:orientation val="minMax"/>
        </c:scaling>
        <c:axPos val="b"/>
        <c:numFmt formatCode="General" sourceLinked="1"/>
        <c:tickLblPos val="nextTo"/>
        <c:crossAx val="238497792"/>
        <c:crosses val="autoZero"/>
        <c:crossBetween val="midCat"/>
      </c:valAx>
      <c:valAx>
        <c:axId val="238497792"/>
        <c:scaling>
          <c:orientation val="minMax"/>
        </c:scaling>
        <c:axPos val="l"/>
        <c:majorGridlines/>
        <c:numFmt formatCode="General" sourceLinked="1"/>
        <c:tickLblPos val="nextTo"/>
        <c:crossAx val="238499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Normal Curve Comparison </a:t>
            </a:r>
            <a:r>
              <a:rPr lang="en-US" baseline="0"/>
              <a:t> Chart  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Normal - Congruent</c:v>
          </c:tx>
          <c:marker>
            <c:symbol val="none"/>
          </c:marker>
          <c:xVal>
            <c:numRef>
              <c:f>Sheet1!$J$6:$J$29</c:f>
              <c:numCache>
                <c:formatCode>General</c:formatCode>
                <c:ptCount val="24"/>
                <c:pt idx="0">
                  <c:v>3.4844157127666247</c:v>
                </c:pt>
                <c:pt idx="1">
                  <c:v>4.3555196409582813</c:v>
                </c:pt>
                <c:pt idx="2">
                  <c:v>5.2266235691499379</c:v>
                </c:pt>
                <c:pt idx="3">
                  <c:v>6.0977274973415945</c:v>
                </c:pt>
                <c:pt idx="4">
                  <c:v>6.9688314255332511</c:v>
                </c:pt>
                <c:pt idx="5">
                  <c:v>7.8399353537249077</c:v>
                </c:pt>
                <c:pt idx="6">
                  <c:v>8.7110392819165643</c:v>
                </c:pt>
                <c:pt idx="7">
                  <c:v>9.5821432101082209</c:v>
                </c:pt>
                <c:pt idx="8">
                  <c:v>10.453247138299878</c:v>
                </c:pt>
                <c:pt idx="9">
                  <c:v>11.324351066491534</c:v>
                </c:pt>
                <c:pt idx="10">
                  <c:v>12.195454994683191</c:v>
                </c:pt>
                <c:pt idx="11">
                  <c:v>13.066558922874847</c:v>
                </c:pt>
                <c:pt idx="12">
                  <c:v>13.937662851066504</c:v>
                </c:pt>
                <c:pt idx="13">
                  <c:v>14.808766779258161</c:v>
                </c:pt>
                <c:pt idx="14">
                  <c:v>15.679870707449817</c:v>
                </c:pt>
                <c:pt idx="15">
                  <c:v>16.550974635641474</c:v>
                </c:pt>
                <c:pt idx="16">
                  <c:v>17.422078563833129</c:v>
                </c:pt>
                <c:pt idx="17">
                  <c:v>18.293182492024783</c:v>
                </c:pt>
                <c:pt idx="18">
                  <c:v>19.164286420216438</c:v>
                </c:pt>
                <c:pt idx="19">
                  <c:v>20.035390348408093</c:v>
                </c:pt>
                <c:pt idx="20">
                  <c:v>20.906494276599748</c:v>
                </c:pt>
                <c:pt idx="21">
                  <c:v>21.777598204791403</c:v>
                </c:pt>
                <c:pt idx="22">
                  <c:v>22.648702132983058</c:v>
                </c:pt>
                <c:pt idx="23">
                  <c:v>23.519806061174712</c:v>
                </c:pt>
              </c:numCache>
            </c:numRef>
          </c:xVal>
          <c:yVal>
            <c:numRef>
              <c:f>Sheet1!$K$6:$K$29</c:f>
              <c:numCache>
                <c:formatCode>General</c:formatCode>
                <c:ptCount val="24"/>
                <c:pt idx="0">
                  <c:v>2.7670083044521801E-2</c:v>
                </c:pt>
                <c:pt idx="1">
                  <c:v>5.7239400541273369E-2</c:v>
                </c:pt>
                <c:pt idx="2">
                  <c:v>0.11123367500789522</c:v>
                </c:pt>
                <c:pt idx="3">
                  <c:v>0.20306453920747114</c:v>
                </c:pt>
                <c:pt idx="4">
                  <c:v>0.34824788607720797</c:v>
                </c:pt>
                <c:pt idx="5">
                  <c:v>0.56104730767783206</c:v>
                </c:pt>
                <c:pt idx="6">
                  <c:v>0.84911609165108981</c:v>
                </c:pt>
                <c:pt idx="7">
                  <c:v>1.2072334346636331</c:v>
                </c:pt>
                <c:pt idx="8">
                  <c:v>1.61239719239144</c:v>
                </c:pt>
                <c:pt idx="9">
                  <c:v>2.0230629965545699</c:v>
                </c:pt>
                <c:pt idx="10">
                  <c:v>2.3845332067242659</c:v>
                </c:pt>
                <c:pt idx="11">
                  <c:v>2.6403040252332159</c:v>
                </c:pt>
                <c:pt idx="12">
                  <c:v>2.746382959483761</c:v>
                </c:pt>
                <c:pt idx="13">
                  <c:v>2.6836436588479926</c:v>
                </c:pt>
                <c:pt idx="14">
                  <c:v>2.4634581927916916</c:v>
                </c:pt>
                <c:pt idx="15">
                  <c:v>2.1243307658790322</c:v>
                </c:pt>
                <c:pt idx="16">
                  <c:v>1.7209001654628273</c:v>
                </c:pt>
                <c:pt idx="17">
                  <c:v>1.3096215375055171</c:v>
                </c:pt>
                <c:pt idx="18">
                  <c:v>0.93625152030568548</c:v>
                </c:pt>
                <c:pt idx="19">
                  <c:v>0.62877585731459906</c:v>
                </c:pt>
                <c:pt idx="20">
                  <c:v>0.39669413081497529</c:v>
                </c:pt>
                <c:pt idx="21">
                  <c:v>0.2351106417392248</c:v>
                </c:pt>
                <c:pt idx="22">
                  <c:v>0.13090173223841947</c:v>
                </c:pt>
                <c:pt idx="23">
                  <c:v>6.8466021998873042E-2</c:v>
                </c:pt>
              </c:numCache>
            </c:numRef>
          </c:yVal>
          <c:smooth val="1"/>
        </c:ser>
        <c:ser>
          <c:idx val="1"/>
          <c:order val="1"/>
          <c:tx>
            <c:v>Normal - InCongruent</c:v>
          </c:tx>
          <c:marker>
            <c:symbol val="none"/>
          </c:marker>
          <c:xVal>
            <c:numRef>
              <c:f>Sheet1!$Q$6:$Q$29</c:f>
              <c:numCache>
                <c:formatCode>General</c:formatCode>
                <c:ptCount val="24"/>
                <c:pt idx="0">
                  <c:v>4.6960551345133137</c:v>
                </c:pt>
                <c:pt idx="1">
                  <c:v>5.8700689181416417</c:v>
                </c:pt>
                <c:pt idx="2">
                  <c:v>7.0440827017699696</c:v>
                </c:pt>
                <c:pt idx="3">
                  <c:v>8.2180964853982985</c:v>
                </c:pt>
                <c:pt idx="4">
                  <c:v>9.3921102690266274</c:v>
                </c:pt>
                <c:pt idx="5">
                  <c:v>10.566124052654956</c:v>
                </c:pt>
                <c:pt idx="6">
                  <c:v>11.740137836283285</c:v>
                </c:pt>
                <c:pt idx="7">
                  <c:v>12.914151619911614</c:v>
                </c:pt>
                <c:pt idx="8">
                  <c:v>14.088165403539943</c:v>
                </c:pt>
                <c:pt idx="9">
                  <c:v>15.262179187168272</c:v>
                </c:pt>
                <c:pt idx="10">
                  <c:v>16.436192970796601</c:v>
                </c:pt>
                <c:pt idx="11">
                  <c:v>17.610206754424929</c:v>
                </c:pt>
                <c:pt idx="12">
                  <c:v>18.784220538053258</c:v>
                </c:pt>
                <c:pt idx="13">
                  <c:v>19.958234321681587</c:v>
                </c:pt>
                <c:pt idx="14">
                  <c:v>21.132248105309916</c:v>
                </c:pt>
                <c:pt idx="15">
                  <c:v>22.306261888938245</c:v>
                </c:pt>
                <c:pt idx="16">
                  <c:v>23.480275672566574</c:v>
                </c:pt>
                <c:pt idx="17">
                  <c:v>24.654289456194903</c:v>
                </c:pt>
                <c:pt idx="18">
                  <c:v>25.828303239823232</c:v>
                </c:pt>
                <c:pt idx="19">
                  <c:v>27.00231702345156</c:v>
                </c:pt>
                <c:pt idx="20">
                  <c:v>28.176330807079889</c:v>
                </c:pt>
                <c:pt idx="21">
                  <c:v>29.350344590708218</c:v>
                </c:pt>
                <c:pt idx="22">
                  <c:v>30.524358374336547</c:v>
                </c:pt>
                <c:pt idx="23">
                  <c:v>31.698372157964876</c:v>
                </c:pt>
              </c:numCache>
            </c:numRef>
          </c:xVal>
          <c:yVal>
            <c:numRef>
              <c:f>Sheet1!$R$6:$R$29</c:f>
              <c:numCache>
                <c:formatCode>General</c:formatCode>
                <c:ptCount val="24"/>
                <c:pt idx="0">
                  <c:v>2.2678663570251736E-3</c:v>
                </c:pt>
                <c:pt idx="1">
                  <c:v>5.5269304571906683E-3</c:v>
                </c:pt>
                <c:pt idx="2">
                  <c:v>1.2653397069051074E-2</c:v>
                </c:pt>
                <c:pt idx="3">
                  <c:v>2.7213654577586382E-2</c:v>
                </c:pt>
                <c:pt idx="4">
                  <c:v>5.4982336857348213E-2</c:v>
                </c:pt>
                <c:pt idx="5">
                  <c:v>0.10435568554143898</c:v>
                </c:pt>
                <c:pt idx="6">
                  <c:v>0.18606540451486997</c:v>
                </c:pt>
                <c:pt idx="7">
                  <c:v>0.31165330898096305</c:v>
                </c:pt>
                <c:pt idx="8">
                  <c:v>0.49038191827166949</c:v>
                </c:pt>
                <c:pt idx="9">
                  <c:v>0.72485935598598816</c:v>
                </c:pt>
                <c:pt idx="10">
                  <c:v>1.0065367690727469</c:v>
                </c:pt>
                <c:pt idx="11">
                  <c:v>1.3129921659622084</c:v>
                </c:pt>
                <c:pt idx="12">
                  <c:v>1.6089821281515682</c:v>
                </c:pt>
                <c:pt idx="13">
                  <c:v>1.8522384715306883</c:v>
                </c:pt>
                <c:pt idx="14">
                  <c:v>2.0030840622933779</c:v>
                </c:pt>
                <c:pt idx="15">
                  <c:v>2.03497016068882</c:v>
                </c:pt>
                <c:pt idx="16">
                  <c:v>1.9421085950215415</c:v>
                </c:pt>
                <c:pt idx="17">
                  <c:v>1.7411876175241721</c:v>
                </c:pt>
                <c:pt idx="18">
                  <c:v>1.4664735174662122</c:v>
                </c:pt>
                <c:pt idx="19">
                  <c:v>1.1602710976504651</c:v>
                </c:pt>
                <c:pt idx="20">
                  <c:v>0.86238524726453591</c:v>
                </c:pt>
                <c:pt idx="21">
                  <c:v>0.60214316047902583</c:v>
                </c:pt>
                <c:pt idx="22">
                  <c:v>0.39496152570517984</c:v>
                </c:pt>
                <c:pt idx="23">
                  <c:v>0.24336965187468129</c:v>
                </c:pt>
              </c:numCache>
            </c:numRef>
          </c:yVal>
          <c:smooth val="1"/>
        </c:ser>
        <c:axId val="239264512"/>
        <c:axId val="239253760"/>
      </c:scatterChart>
      <c:valAx>
        <c:axId val="239264512"/>
        <c:scaling>
          <c:orientation val="minMax"/>
        </c:scaling>
        <c:axPos val="b"/>
        <c:numFmt formatCode="General" sourceLinked="1"/>
        <c:tickLblPos val="nextTo"/>
        <c:crossAx val="239253760"/>
        <c:crosses val="autoZero"/>
        <c:crossBetween val="midCat"/>
      </c:valAx>
      <c:valAx>
        <c:axId val="239253760"/>
        <c:scaling>
          <c:orientation val="minMax"/>
        </c:scaling>
        <c:axPos val="l"/>
        <c:majorGridlines/>
        <c:numFmt formatCode="General" sourceLinked="1"/>
        <c:tickLblPos val="nextTo"/>
        <c:crossAx val="239264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Histogram w/Normal CurveComparison Chart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Normal - Congruent</c:v>
          </c:tx>
          <c:marker>
            <c:symbol val="none"/>
          </c:marker>
          <c:xVal>
            <c:numRef>
              <c:f>Sheet1!$J$6:$J$29</c:f>
              <c:numCache>
                <c:formatCode>General</c:formatCode>
                <c:ptCount val="24"/>
                <c:pt idx="0">
                  <c:v>3.4844157127666247</c:v>
                </c:pt>
                <c:pt idx="1">
                  <c:v>4.3555196409582813</c:v>
                </c:pt>
                <c:pt idx="2">
                  <c:v>5.2266235691499379</c:v>
                </c:pt>
                <c:pt idx="3">
                  <c:v>6.0977274973415945</c:v>
                </c:pt>
                <c:pt idx="4">
                  <c:v>6.9688314255332511</c:v>
                </c:pt>
                <c:pt idx="5">
                  <c:v>7.8399353537249077</c:v>
                </c:pt>
                <c:pt idx="6">
                  <c:v>8.7110392819165643</c:v>
                </c:pt>
                <c:pt idx="7">
                  <c:v>9.5821432101082209</c:v>
                </c:pt>
                <c:pt idx="8">
                  <c:v>10.453247138299878</c:v>
                </c:pt>
                <c:pt idx="9">
                  <c:v>11.324351066491534</c:v>
                </c:pt>
                <c:pt idx="10">
                  <c:v>12.195454994683191</c:v>
                </c:pt>
                <c:pt idx="11">
                  <c:v>13.066558922874847</c:v>
                </c:pt>
                <c:pt idx="12">
                  <c:v>13.937662851066504</c:v>
                </c:pt>
                <c:pt idx="13">
                  <c:v>14.808766779258161</c:v>
                </c:pt>
                <c:pt idx="14">
                  <c:v>15.679870707449817</c:v>
                </c:pt>
                <c:pt idx="15">
                  <c:v>16.550974635641474</c:v>
                </c:pt>
                <c:pt idx="16">
                  <c:v>17.422078563833129</c:v>
                </c:pt>
                <c:pt idx="17">
                  <c:v>18.293182492024783</c:v>
                </c:pt>
                <c:pt idx="18">
                  <c:v>19.164286420216438</c:v>
                </c:pt>
                <c:pt idx="19">
                  <c:v>20.035390348408093</c:v>
                </c:pt>
                <c:pt idx="20">
                  <c:v>20.906494276599748</c:v>
                </c:pt>
                <c:pt idx="21">
                  <c:v>21.777598204791403</c:v>
                </c:pt>
                <c:pt idx="22">
                  <c:v>22.648702132983058</c:v>
                </c:pt>
                <c:pt idx="23">
                  <c:v>23.519806061174712</c:v>
                </c:pt>
              </c:numCache>
            </c:numRef>
          </c:xVal>
          <c:yVal>
            <c:numRef>
              <c:f>Sheet1!$K$6:$K$29</c:f>
              <c:numCache>
                <c:formatCode>General</c:formatCode>
                <c:ptCount val="24"/>
                <c:pt idx="0">
                  <c:v>2.7670083044521801E-2</c:v>
                </c:pt>
                <c:pt idx="1">
                  <c:v>5.7239400541273369E-2</c:v>
                </c:pt>
                <c:pt idx="2">
                  <c:v>0.11123367500789522</c:v>
                </c:pt>
                <c:pt idx="3">
                  <c:v>0.20306453920747114</c:v>
                </c:pt>
                <c:pt idx="4">
                  <c:v>0.34824788607720797</c:v>
                </c:pt>
                <c:pt idx="5">
                  <c:v>0.56104730767783206</c:v>
                </c:pt>
                <c:pt idx="6">
                  <c:v>0.84911609165108981</c:v>
                </c:pt>
                <c:pt idx="7">
                  <c:v>1.2072334346636331</c:v>
                </c:pt>
                <c:pt idx="8">
                  <c:v>1.61239719239144</c:v>
                </c:pt>
                <c:pt idx="9">
                  <c:v>2.0230629965545699</c:v>
                </c:pt>
                <c:pt idx="10">
                  <c:v>2.3845332067242659</c:v>
                </c:pt>
                <c:pt idx="11">
                  <c:v>2.6403040252332159</c:v>
                </c:pt>
                <c:pt idx="12">
                  <c:v>2.746382959483761</c:v>
                </c:pt>
                <c:pt idx="13">
                  <c:v>2.6836436588479926</c:v>
                </c:pt>
                <c:pt idx="14">
                  <c:v>2.4634581927916916</c:v>
                </c:pt>
                <c:pt idx="15">
                  <c:v>2.1243307658790322</c:v>
                </c:pt>
                <c:pt idx="16">
                  <c:v>1.7209001654628273</c:v>
                </c:pt>
                <c:pt idx="17">
                  <c:v>1.3096215375055171</c:v>
                </c:pt>
                <c:pt idx="18">
                  <c:v>0.93625152030568548</c:v>
                </c:pt>
                <c:pt idx="19">
                  <c:v>0.62877585731459906</c:v>
                </c:pt>
                <c:pt idx="20">
                  <c:v>0.39669413081497529</c:v>
                </c:pt>
                <c:pt idx="21">
                  <c:v>0.2351106417392248</c:v>
                </c:pt>
                <c:pt idx="22">
                  <c:v>0.13090173223841947</c:v>
                </c:pt>
                <c:pt idx="23">
                  <c:v>6.8466021998873042E-2</c:v>
                </c:pt>
              </c:numCache>
            </c:numRef>
          </c:yVal>
          <c:smooth val="1"/>
        </c:ser>
        <c:ser>
          <c:idx val="1"/>
          <c:order val="1"/>
          <c:tx>
            <c:v>Normal - Incongruent</c:v>
          </c:tx>
          <c:marker>
            <c:symbol val="none"/>
          </c:marker>
          <c:xVal>
            <c:numRef>
              <c:f>Sheet1!$Q$6:$Q$29</c:f>
              <c:numCache>
                <c:formatCode>General</c:formatCode>
                <c:ptCount val="24"/>
                <c:pt idx="0">
                  <c:v>4.6960551345133137</c:v>
                </c:pt>
                <c:pt idx="1">
                  <c:v>5.8700689181416417</c:v>
                </c:pt>
                <c:pt idx="2">
                  <c:v>7.0440827017699696</c:v>
                </c:pt>
                <c:pt idx="3">
                  <c:v>8.2180964853982985</c:v>
                </c:pt>
                <c:pt idx="4">
                  <c:v>9.3921102690266274</c:v>
                </c:pt>
                <c:pt idx="5">
                  <c:v>10.566124052654956</c:v>
                </c:pt>
                <c:pt idx="6">
                  <c:v>11.740137836283285</c:v>
                </c:pt>
                <c:pt idx="7">
                  <c:v>12.914151619911614</c:v>
                </c:pt>
                <c:pt idx="8">
                  <c:v>14.088165403539943</c:v>
                </c:pt>
                <c:pt idx="9">
                  <c:v>15.262179187168272</c:v>
                </c:pt>
                <c:pt idx="10">
                  <c:v>16.436192970796601</c:v>
                </c:pt>
                <c:pt idx="11">
                  <c:v>17.610206754424929</c:v>
                </c:pt>
                <c:pt idx="12">
                  <c:v>18.784220538053258</c:v>
                </c:pt>
                <c:pt idx="13">
                  <c:v>19.958234321681587</c:v>
                </c:pt>
                <c:pt idx="14">
                  <c:v>21.132248105309916</c:v>
                </c:pt>
                <c:pt idx="15">
                  <c:v>22.306261888938245</c:v>
                </c:pt>
                <c:pt idx="16">
                  <c:v>23.480275672566574</c:v>
                </c:pt>
                <c:pt idx="17">
                  <c:v>24.654289456194903</c:v>
                </c:pt>
                <c:pt idx="18">
                  <c:v>25.828303239823232</c:v>
                </c:pt>
                <c:pt idx="19">
                  <c:v>27.00231702345156</c:v>
                </c:pt>
                <c:pt idx="20">
                  <c:v>28.176330807079889</c:v>
                </c:pt>
                <c:pt idx="21">
                  <c:v>29.350344590708218</c:v>
                </c:pt>
                <c:pt idx="22">
                  <c:v>30.524358374336547</c:v>
                </c:pt>
                <c:pt idx="23">
                  <c:v>31.698372157964876</c:v>
                </c:pt>
              </c:numCache>
            </c:numRef>
          </c:xVal>
          <c:yVal>
            <c:numRef>
              <c:f>Sheet1!$R$6:$R$29</c:f>
              <c:numCache>
                <c:formatCode>General</c:formatCode>
                <c:ptCount val="24"/>
                <c:pt idx="0">
                  <c:v>2.2678663570251736E-3</c:v>
                </c:pt>
                <c:pt idx="1">
                  <c:v>5.5269304571906683E-3</c:v>
                </c:pt>
                <c:pt idx="2">
                  <c:v>1.2653397069051074E-2</c:v>
                </c:pt>
                <c:pt idx="3">
                  <c:v>2.7213654577586382E-2</c:v>
                </c:pt>
                <c:pt idx="4">
                  <c:v>5.4982336857348213E-2</c:v>
                </c:pt>
                <c:pt idx="5">
                  <c:v>0.10435568554143898</c:v>
                </c:pt>
                <c:pt idx="6">
                  <c:v>0.18606540451486997</c:v>
                </c:pt>
                <c:pt idx="7">
                  <c:v>0.31165330898096305</c:v>
                </c:pt>
                <c:pt idx="8">
                  <c:v>0.49038191827166949</c:v>
                </c:pt>
                <c:pt idx="9">
                  <c:v>0.72485935598598816</c:v>
                </c:pt>
                <c:pt idx="10">
                  <c:v>1.0065367690727469</c:v>
                </c:pt>
                <c:pt idx="11">
                  <c:v>1.3129921659622084</c:v>
                </c:pt>
                <c:pt idx="12">
                  <c:v>1.6089821281515682</c:v>
                </c:pt>
                <c:pt idx="13">
                  <c:v>1.8522384715306883</c:v>
                </c:pt>
                <c:pt idx="14">
                  <c:v>2.0030840622933779</c:v>
                </c:pt>
                <c:pt idx="15">
                  <c:v>2.03497016068882</c:v>
                </c:pt>
                <c:pt idx="16">
                  <c:v>1.9421085950215415</c:v>
                </c:pt>
                <c:pt idx="17">
                  <c:v>1.7411876175241721</c:v>
                </c:pt>
                <c:pt idx="18">
                  <c:v>1.4664735174662122</c:v>
                </c:pt>
                <c:pt idx="19">
                  <c:v>1.1602710976504651</c:v>
                </c:pt>
                <c:pt idx="20">
                  <c:v>0.86238524726453591</c:v>
                </c:pt>
                <c:pt idx="21">
                  <c:v>0.60214316047902583</c:v>
                </c:pt>
                <c:pt idx="22">
                  <c:v>0.39496152570517984</c:v>
                </c:pt>
                <c:pt idx="23">
                  <c:v>0.24336965187468129</c:v>
                </c:pt>
              </c:numCache>
            </c:numRef>
          </c:yVal>
          <c:smooth val="1"/>
        </c:ser>
        <c:ser>
          <c:idx val="2"/>
          <c:order val="2"/>
          <c:tx>
            <c:v>Scores - Congruent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104775">
                <a:solidFill>
                  <a:srgbClr val="1F497D">
                    <a:lumMod val="60000"/>
                    <a:lumOff val="40000"/>
                    <a:alpha val="59000"/>
                  </a:srgbClr>
                </a:solidFill>
              </a:ln>
            </c:spPr>
          </c:errBars>
          <c:errBars>
            <c:errDir val="x"/>
            <c:errBarType val="both"/>
            <c:errValType val="fixedVal"/>
            <c:val val="1"/>
          </c:errBars>
          <c:xVal>
            <c:numRef>
              <c:f>Sheet1!$B$34:$B$40</c:f>
              <c:numCache>
                <c:formatCode>General</c:formatCode>
                <c:ptCount val="7"/>
                <c:pt idx="0">
                  <c:v>8.6300000000000008</c:v>
                </c:pt>
                <c:pt idx="1">
                  <c:v>10.716000000000001</c:v>
                </c:pt>
                <c:pt idx="2">
                  <c:v>12.802000000000001</c:v>
                </c:pt>
                <c:pt idx="3">
                  <c:v>14.888000000000002</c:v>
                </c:pt>
                <c:pt idx="4">
                  <c:v>16.974</c:v>
                </c:pt>
                <c:pt idx="5">
                  <c:v>19.059999999999999</c:v>
                </c:pt>
                <c:pt idx="6">
                  <c:v>21.145999999999997</c:v>
                </c:pt>
              </c:numCache>
            </c:numRef>
          </c:xVal>
          <c:yVal>
            <c:numRef>
              <c:f>Sheet1!$C$34:$C$40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Scores - InCongruent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155575">
                <a:solidFill>
                  <a:srgbClr val="C0504D">
                    <a:lumMod val="60000"/>
                    <a:lumOff val="40000"/>
                    <a:alpha val="85000"/>
                  </a:srgbClr>
                </a:solidFill>
              </a:ln>
            </c:spPr>
          </c:errBars>
          <c:errBars>
            <c:errDir val="x"/>
            <c:errBarType val="both"/>
            <c:errValType val="fixedVal"/>
            <c:val val="1"/>
          </c:errBars>
          <c:xVal>
            <c:numRef>
              <c:f>Sheet1!$M$33:$M$41</c:f>
              <c:numCache>
                <c:formatCode>General</c:formatCode>
                <c:ptCount val="9"/>
                <c:pt idx="0">
                  <c:v>14.5</c:v>
                </c:pt>
                <c:pt idx="1">
                  <c:v>17.420000000000002</c:v>
                </c:pt>
                <c:pt idx="2">
                  <c:v>20.340000000000003</c:v>
                </c:pt>
                <c:pt idx="3">
                  <c:v>23.260000000000005</c:v>
                </c:pt>
                <c:pt idx="4">
                  <c:v>26.180000000000007</c:v>
                </c:pt>
                <c:pt idx="5">
                  <c:v>29.100000000000009</c:v>
                </c:pt>
                <c:pt idx="6">
                  <c:v>32.02000000000001</c:v>
                </c:pt>
                <c:pt idx="7">
                  <c:v>34.940000000000012</c:v>
                </c:pt>
                <c:pt idx="8">
                  <c:v>37.860000000000014</c:v>
                </c:pt>
              </c:numCache>
            </c:numRef>
          </c:xVal>
          <c:yVal>
            <c:numRef>
              <c:f>Sheet1!$N$33:$N$41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1"/>
        </c:ser>
        <c:axId val="239730048"/>
        <c:axId val="239728128"/>
      </c:scatterChart>
      <c:valAx>
        <c:axId val="239730048"/>
        <c:scaling>
          <c:orientation val="minMax"/>
        </c:scaling>
        <c:axPos val="b"/>
        <c:numFmt formatCode="General" sourceLinked="1"/>
        <c:tickLblPos val="nextTo"/>
        <c:crossAx val="239728128"/>
        <c:crosses val="autoZero"/>
        <c:crossBetween val="midCat"/>
      </c:valAx>
      <c:valAx>
        <c:axId val="239728128"/>
        <c:scaling>
          <c:orientation val="minMax"/>
        </c:scaling>
        <c:axPos val="l"/>
        <c:majorGridlines/>
        <c:numFmt formatCode="General" sourceLinked="1"/>
        <c:tickLblPos val="nextTo"/>
        <c:crossAx val="239730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43</xdr:row>
      <xdr:rowOff>38100</xdr:rowOff>
    </xdr:from>
    <xdr:to>
      <xdr:col>9</xdr:col>
      <xdr:colOff>495300</xdr:colOff>
      <xdr:row>57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0</xdr:colOff>
      <xdr:row>42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21</xdr:col>
      <xdr:colOff>0</xdr:colOff>
      <xdr:row>41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43</xdr:row>
      <xdr:rowOff>19050</xdr:rowOff>
    </xdr:from>
    <xdr:to>
      <xdr:col>18</xdr:col>
      <xdr:colOff>419100</xdr:colOff>
      <xdr:row>57</xdr:row>
      <xdr:rowOff>85725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62</xdr:row>
      <xdr:rowOff>38100</xdr:rowOff>
    </xdr:from>
    <xdr:to>
      <xdr:col>9</xdr:col>
      <xdr:colOff>495300</xdr:colOff>
      <xdr:row>76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62</xdr:row>
      <xdr:rowOff>9525</xdr:rowOff>
    </xdr:from>
    <xdr:to>
      <xdr:col>16</xdr:col>
      <xdr:colOff>600075</xdr:colOff>
      <xdr:row>76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Y99"/>
  <sheetViews>
    <sheetView tabSelected="1" topLeftCell="I62" workbookViewId="0">
      <selection activeCell="W99" sqref="W99"/>
    </sheetView>
  </sheetViews>
  <sheetFormatPr defaultRowHeight="15"/>
  <cols>
    <col min="4" max="4" width="12.85546875" customWidth="1"/>
    <col min="5" max="5" width="13.140625" customWidth="1"/>
    <col min="7" max="7" width="11.28515625" customWidth="1"/>
    <col min="8" max="8" width="13.28515625" customWidth="1"/>
    <col min="9" max="9" width="13.140625" customWidth="1"/>
    <col min="10" max="10" width="9.140625" customWidth="1"/>
    <col min="14" max="14" width="12" customWidth="1"/>
    <col min="15" max="15" width="12.5703125" customWidth="1"/>
    <col min="18" max="18" width="12" bestFit="1" customWidth="1"/>
    <col min="19" max="19" width="29" bestFit="1" customWidth="1"/>
    <col min="20" max="20" width="17" bestFit="1" customWidth="1"/>
    <col min="21" max="21" width="23.85546875" customWidth="1"/>
    <col min="22" max="22" width="12.7109375" customWidth="1"/>
    <col min="23" max="23" width="28.42578125" bestFit="1" customWidth="1"/>
    <col min="24" max="24" width="12.85546875" customWidth="1"/>
  </cols>
  <sheetData>
    <row r="3" spans="4:23" ht="15.75">
      <c r="D3" s="21" t="s">
        <v>15</v>
      </c>
      <c r="E3" s="22"/>
      <c r="F3" s="22"/>
      <c r="G3" s="21" t="s">
        <v>62</v>
      </c>
      <c r="H3" s="22"/>
      <c r="I3" s="22"/>
      <c r="J3" s="22"/>
      <c r="K3" s="22"/>
      <c r="L3" s="22"/>
      <c r="M3" s="22"/>
      <c r="N3" s="21" t="s">
        <v>63</v>
      </c>
      <c r="O3" s="22"/>
      <c r="P3" s="22"/>
      <c r="Q3" s="22"/>
      <c r="R3" s="22"/>
      <c r="S3" s="22"/>
      <c r="T3" s="23" t="s">
        <v>44</v>
      </c>
      <c r="U3" s="22"/>
      <c r="V3" s="23" t="s">
        <v>44</v>
      </c>
    </row>
    <row r="4" spans="4:23" ht="16.5" thickBot="1">
      <c r="D4" s="22"/>
      <c r="E4" s="22"/>
      <c r="F4" s="22"/>
      <c r="G4" s="22"/>
      <c r="H4" s="22"/>
      <c r="I4" s="21" t="s">
        <v>46</v>
      </c>
      <c r="J4" s="21"/>
      <c r="K4" s="21"/>
      <c r="L4" s="22"/>
      <c r="M4" s="22"/>
      <c r="N4" s="22"/>
      <c r="O4" s="22"/>
      <c r="P4" s="21" t="s">
        <v>46</v>
      </c>
      <c r="Q4" s="22"/>
      <c r="R4" s="22"/>
      <c r="S4" s="22"/>
      <c r="T4" s="22"/>
      <c r="U4" s="22"/>
      <c r="V4" s="22"/>
    </row>
    <row r="5" spans="4:23" ht="39.75" thickBot="1">
      <c r="D5" s="10" t="s">
        <v>20</v>
      </c>
      <c r="E5" s="10" t="s">
        <v>21</v>
      </c>
      <c r="F5" s="11"/>
      <c r="G5" s="12" t="s">
        <v>14</v>
      </c>
      <c r="H5" s="10" t="s">
        <v>13</v>
      </c>
      <c r="I5" s="10" t="s">
        <v>16</v>
      </c>
      <c r="J5" s="13" t="s">
        <v>11</v>
      </c>
      <c r="K5" s="13" t="s">
        <v>12</v>
      </c>
      <c r="L5" s="11"/>
      <c r="M5" s="11"/>
      <c r="N5" s="12" t="s">
        <v>14</v>
      </c>
      <c r="O5" s="10" t="s">
        <v>45</v>
      </c>
      <c r="P5" s="10" t="s">
        <v>16</v>
      </c>
      <c r="Q5" s="13" t="s">
        <v>11</v>
      </c>
      <c r="R5" s="13" t="s">
        <v>12</v>
      </c>
      <c r="T5" s="13" t="s">
        <v>52</v>
      </c>
    </row>
    <row r="6" spans="4:23" ht="15.75" thickBot="1">
      <c r="D6" s="1">
        <v>12.079000000000001</v>
      </c>
      <c r="E6" s="1">
        <v>19.277999999999999</v>
      </c>
      <c r="G6" s="7" t="s">
        <v>1</v>
      </c>
      <c r="H6">
        <f>MAX(D6:D29)</f>
        <v>22.327999999999999</v>
      </c>
      <c r="I6">
        <f>H7</f>
        <v>8.6300000000000008</v>
      </c>
      <c r="J6">
        <f>H12</f>
        <v>3.4844157127666247</v>
      </c>
      <c r="K6">
        <f>NORMDIST(J6,$H$11,$H$12,FALSE)*$H$10</f>
        <v>2.7670083044521801E-2</v>
      </c>
      <c r="N6" s="7" t="s">
        <v>1</v>
      </c>
      <c r="O6">
        <f>MAX(E6:E29)</f>
        <v>35.255000000000003</v>
      </c>
      <c r="P6">
        <f>O7</f>
        <v>14.5</v>
      </c>
      <c r="Q6">
        <f>O12</f>
        <v>4.6960551345133137</v>
      </c>
      <c r="R6">
        <f>NORMDIST(Q6,$O$11,$O$12,FALSE)*$O$10</f>
        <v>2.2678663570251736E-3</v>
      </c>
      <c r="T6">
        <f>D6-E6</f>
        <v>-7.1989999999999981</v>
      </c>
      <c r="V6">
        <f>AVERAGE(T6:T29)</f>
        <v>-7.964791666666664</v>
      </c>
      <c r="W6" t="s">
        <v>50</v>
      </c>
    </row>
    <row r="7" spans="4:23" ht="15.75" thickBot="1">
      <c r="D7" s="1">
        <v>16.791</v>
      </c>
      <c r="E7" s="1">
        <v>18.741</v>
      </c>
      <c r="G7" s="7" t="s">
        <v>0</v>
      </c>
      <c r="H7">
        <f>MIN(D6:D29)</f>
        <v>8.6300000000000008</v>
      </c>
      <c r="I7">
        <f>I6+$H$9</f>
        <v>10.716000000000001</v>
      </c>
      <c r="J7">
        <f>J6+$H$14</f>
        <v>4.3555196409582813</v>
      </c>
      <c r="K7">
        <f t="shared" ref="K7:K29" si="0">NORMDIST(J7,$H$11,$H$12,FALSE)*$H$10</f>
        <v>5.7239400541273369E-2</v>
      </c>
      <c r="N7" s="7" t="s">
        <v>0</v>
      </c>
      <c r="O7">
        <v>14.5</v>
      </c>
      <c r="P7">
        <f>+P6+$O$9</f>
        <v>17.420000000000002</v>
      </c>
      <c r="Q7">
        <f>Q6+$O$14</f>
        <v>5.8700689181416417</v>
      </c>
      <c r="R7">
        <f t="shared" ref="R7:R29" si="1">NORMDIST(Q7,$O$11,$O$12,FALSE)*$O$10</f>
        <v>5.5269304571906683E-3</v>
      </c>
      <c r="T7">
        <f t="shared" ref="T7:T29" si="2">D7-E7</f>
        <v>-1.9499999999999993</v>
      </c>
      <c r="V7">
        <f>COUNT(T6:T29)</f>
        <v>24</v>
      </c>
      <c r="W7" s="7" t="s">
        <v>4</v>
      </c>
    </row>
    <row r="8" spans="4:23" ht="15.75" thickBot="1">
      <c r="D8" s="1">
        <v>9.5640000000000001</v>
      </c>
      <c r="E8" s="1">
        <v>21.213999999999999</v>
      </c>
      <c r="G8" s="7" t="s">
        <v>2</v>
      </c>
      <c r="H8">
        <f>H6-H7</f>
        <v>13.697999999999999</v>
      </c>
      <c r="I8">
        <f t="shared" ref="I8:I17" si="3">I7+$H$9</f>
        <v>12.802000000000001</v>
      </c>
      <c r="J8">
        <f t="shared" ref="J8:J29" si="4">J7+$H$14</f>
        <v>5.2266235691499379</v>
      </c>
      <c r="K8">
        <f t="shared" si="0"/>
        <v>0.11123367500789522</v>
      </c>
      <c r="N8" s="7" t="s">
        <v>2</v>
      </c>
      <c r="O8">
        <f>+O6-O7</f>
        <v>20.755000000000003</v>
      </c>
      <c r="P8">
        <f t="shared" ref="P8:P14" si="5">+P7+$O$9</f>
        <v>20.340000000000003</v>
      </c>
      <c r="Q8">
        <f t="shared" ref="Q8:Q29" si="6">Q7+$O$14</f>
        <v>7.0440827017699696</v>
      </c>
      <c r="R8">
        <f t="shared" si="1"/>
        <v>1.2653397069051074E-2</v>
      </c>
      <c r="T8">
        <f t="shared" si="2"/>
        <v>-11.649999999999999</v>
      </c>
      <c r="V8">
        <f>STDEV(T6:T29)</f>
        <v>4.8648269103590565</v>
      </c>
      <c r="W8" s="7" t="s">
        <v>48</v>
      </c>
    </row>
    <row r="9" spans="4:23" ht="15.75" thickBot="1">
      <c r="D9" s="1">
        <v>8.6300000000000008</v>
      </c>
      <c r="E9" s="1">
        <v>15.686999999999999</v>
      </c>
      <c r="G9" s="7" t="s">
        <v>3</v>
      </c>
      <c r="H9">
        <v>2.0859999999999999</v>
      </c>
      <c r="I9">
        <f t="shared" si="3"/>
        <v>14.888000000000002</v>
      </c>
      <c r="J9">
        <f t="shared" si="4"/>
        <v>6.0977274973415945</v>
      </c>
      <c r="K9">
        <f t="shared" si="0"/>
        <v>0.20306453920747114</v>
      </c>
      <c r="N9" s="7" t="s">
        <v>3</v>
      </c>
      <c r="O9">
        <v>2.92</v>
      </c>
      <c r="P9">
        <f t="shared" si="5"/>
        <v>23.260000000000005</v>
      </c>
      <c r="Q9">
        <f t="shared" si="6"/>
        <v>8.2180964853982985</v>
      </c>
      <c r="R9">
        <f t="shared" si="1"/>
        <v>2.7213654577586382E-2</v>
      </c>
      <c r="T9">
        <f t="shared" si="2"/>
        <v>-7.0569999999999986</v>
      </c>
      <c r="V9">
        <f>VAR(T6:T29)</f>
        <v>23.666540867753639</v>
      </c>
      <c r="W9" s="7" t="s">
        <v>47</v>
      </c>
    </row>
    <row r="10" spans="4:23" ht="15.75" thickBot="1">
      <c r="D10" s="1">
        <v>14.669</v>
      </c>
      <c r="E10" s="1">
        <v>22.803000000000001</v>
      </c>
      <c r="G10" s="7" t="s">
        <v>4</v>
      </c>
      <c r="H10">
        <f>COUNT(D6:D29)</f>
        <v>24</v>
      </c>
      <c r="I10">
        <f t="shared" si="3"/>
        <v>16.974</v>
      </c>
      <c r="J10">
        <f t="shared" si="4"/>
        <v>6.9688314255332511</v>
      </c>
      <c r="K10">
        <f t="shared" si="0"/>
        <v>0.34824788607720797</v>
      </c>
      <c r="N10" s="7" t="s">
        <v>4</v>
      </c>
      <c r="O10">
        <f>COUNT(E6:E29)</f>
        <v>24</v>
      </c>
      <c r="P10">
        <f t="shared" si="5"/>
        <v>26.180000000000007</v>
      </c>
      <c r="Q10">
        <f t="shared" si="6"/>
        <v>9.3921102690266274</v>
      </c>
      <c r="R10">
        <f t="shared" si="1"/>
        <v>5.4982336857348213E-2</v>
      </c>
      <c r="T10">
        <f t="shared" si="2"/>
        <v>-8.1340000000000003</v>
      </c>
    </row>
    <row r="11" spans="4:23" ht="15.75" thickBot="1">
      <c r="D11" s="1">
        <v>12.238</v>
      </c>
      <c r="E11" s="1">
        <v>20.878</v>
      </c>
      <c r="G11" s="7" t="s">
        <v>9</v>
      </c>
      <c r="H11">
        <f>AVERAGE(D6:D29)</f>
        <v>14.051125000000001</v>
      </c>
      <c r="I11">
        <f t="shared" si="3"/>
        <v>19.059999999999999</v>
      </c>
      <c r="J11">
        <f t="shared" si="4"/>
        <v>7.8399353537249077</v>
      </c>
      <c r="K11">
        <f t="shared" si="0"/>
        <v>0.56104730767783206</v>
      </c>
      <c r="N11" s="7" t="s">
        <v>9</v>
      </c>
      <c r="O11">
        <f>AVERAGE(E6:E29)</f>
        <v>22.015916666666669</v>
      </c>
      <c r="P11">
        <f t="shared" si="5"/>
        <v>29.100000000000009</v>
      </c>
      <c r="Q11">
        <f t="shared" si="6"/>
        <v>10.566124052654956</v>
      </c>
      <c r="R11">
        <f t="shared" si="1"/>
        <v>0.10435568554143898</v>
      </c>
      <c r="T11">
        <f t="shared" si="2"/>
        <v>-8.64</v>
      </c>
      <c r="V11">
        <f>(V6) / ( V8/SQRT(V7) )</f>
        <v>-8.0207069441099534</v>
      </c>
      <c r="W11" s="7" t="s">
        <v>49</v>
      </c>
    </row>
    <row r="12" spans="4:23" ht="15.75" thickBot="1">
      <c r="D12" s="1">
        <v>14.692</v>
      </c>
      <c r="E12" s="1">
        <v>24.571999999999999</v>
      </c>
      <c r="G12" s="7" t="s">
        <v>10</v>
      </c>
      <c r="H12">
        <f>STDEVP(D6:D29)</f>
        <v>3.4844157127666247</v>
      </c>
      <c r="I12">
        <f t="shared" si="3"/>
        <v>21.145999999999997</v>
      </c>
      <c r="J12">
        <f t="shared" si="4"/>
        <v>8.7110392819165643</v>
      </c>
      <c r="K12">
        <f t="shared" si="0"/>
        <v>0.84911609165108981</v>
      </c>
      <c r="N12" s="7" t="s">
        <v>10</v>
      </c>
      <c r="O12">
        <f>STDEVP(E6:E29)</f>
        <v>4.6960551345133137</v>
      </c>
      <c r="P12">
        <f t="shared" si="5"/>
        <v>32.02000000000001</v>
      </c>
      <c r="Q12">
        <f t="shared" si="6"/>
        <v>11.740137836283285</v>
      </c>
      <c r="R12">
        <f t="shared" si="1"/>
        <v>0.18606540451486997</v>
      </c>
      <c r="T12">
        <f t="shared" si="2"/>
        <v>-9.879999999999999</v>
      </c>
    </row>
    <row r="13" spans="4:23" ht="15.75" thickBot="1">
      <c r="D13" s="1">
        <v>8.9870000000000001</v>
      </c>
      <c r="E13" s="1">
        <v>17.393999999999998</v>
      </c>
      <c r="G13" s="7"/>
      <c r="I13" t="s">
        <v>5</v>
      </c>
      <c r="J13">
        <f t="shared" si="4"/>
        <v>9.5821432101082209</v>
      </c>
      <c r="K13">
        <f t="shared" si="0"/>
        <v>1.2072334346636331</v>
      </c>
      <c r="N13" s="7"/>
      <c r="P13">
        <f t="shared" si="5"/>
        <v>34.940000000000012</v>
      </c>
      <c r="Q13">
        <f t="shared" si="6"/>
        <v>12.914151619911614</v>
      </c>
      <c r="R13">
        <f t="shared" si="1"/>
        <v>0.31165330898096305</v>
      </c>
      <c r="T13">
        <f t="shared" si="2"/>
        <v>-8.4069999999999983</v>
      </c>
      <c r="V13">
        <f>+V6/V8</f>
        <v>-1.6372199491222617</v>
      </c>
      <c r="W13" s="7" t="s">
        <v>64</v>
      </c>
    </row>
    <row r="14" spans="4:23" ht="15.75" thickBot="1">
      <c r="D14" s="1">
        <v>9.4009999999999998</v>
      </c>
      <c r="E14" s="1">
        <v>20.762</v>
      </c>
      <c r="G14" s="7" t="s">
        <v>24</v>
      </c>
      <c r="H14">
        <f>((H11+3*H12) - (H11-3*H12))/24</f>
        <v>0.87110392819165616</v>
      </c>
      <c r="I14" t="s">
        <v>19</v>
      </c>
      <c r="J14">
        <f t="shared" si="4"/>
        <v>10.453247138299878</v>
      </c>
      <c r="K14">
        <f t="shared" si="0"/>
        <v>1.61239719239144</v>
      </c>
      <c r="N14" s="7" t="s">
        <v>24</v>
      </c>
      <c r="O14">
        <f>((O11+3*O12) - (O11-3*O12))/24</f>
        <v>1.1740137836283282</v>
      </c>
      <c r="P14">
        <f t="shared" si="5"/>
        <v>37.860000000000014</v>
      </c>
      <c r="Q14">
        <f t="shared" si="6"/>
        <v>14.088165403539943</v>
      </c>
      <c r="R14">
        <f t="shared" si="1"/>
        <v>0.49038191827166949</v>
      </c>
      <c r="T14">
        <f t="shared" si="2"/>
        <v>-11.361000000000001</v>
      </c>
    </row>
    <row r="15" spans="4:23" ht="15.75" thickBot="1">
      <c r="D15" s="1">
        <v>14.48</v>
      </c>
      <c r="E15" s="1">
        <v>26.282</v>
      </c>
      <c r="G15" s="7"/>
      <c r="I15" t="s">
        <v>5</v>
      </c>
      <c r="J15">
        <f t="shared" si="4"/>
        <v>11.324351066491534</v>
      </c>
      <c r="K15">
        <f t="shared" si="0"/>
        <v>2.0230629965545699</v>
      </c>
      <c r="Q15">
        <f t="shared" si="6"/>
        <v>15.262179187168272</v>
      </c>
      <c r="R15">
        <f t="shared" si="1"/>
        <v>0.72485935598598816</v>
      </c>
      <c r="T15">
        <f t="shared" si="2"/>
        <v>-11.802</v>
      </c>
    </row>
    <row r="16" spans="4:23" ht="15.75" thickBot="1">
      <c r="D16" s="1">
        <v>22.327999999999999</v>
      </c>
      <c r="E16" s="1">
        <v>24.524000000000001</v>
      </c>
      <c r="G16" s="7" t="s">
        <v>22</v>
      </c>
      <c r="H16" t="e">
        <f>MODE(D6:D29)</f>
        <v>#N/A</v>
      </c>
      <c r="I16" t="s">
        <v>5</v>
      </c>
      <c r="J16">
        <f t="shared" si="4"/>
        <v>12.195454994683191</v>
      </c>
      <c r="K16">
        <f t="shared" si="0"/>
        <v>2.3845332067242659</v>
      </c>
      <c r="N16" s="7" t="s">
        <v>22</v>
      </c>
      <c r="O16" t="e">
        <f>MODE(E6:E29)</f>
        <v>#N/A</v>
      </c>
      <c r="Q16">
        <f t="shared" si="6"/>
        <v>16.436192970796601</v>
      </c>
      <c r="R16">
        <f t="shared" si="1"/>
        <v>1.0065367690727469</v>
      </c>
      <c r="T16">
        <f t="shared" si="2"/>
        <v>-2.1960000000000015</v>
      </c>
    </row>
    <row r="17" spans="2:20" ht="15.75" thickBot="1">
      <c r="D17" s="1">
        <v>15.298</v>
      </c>
      <c r="E17" s="1">
        <v>18.643999999999998</v>
      </c>
      <c r="G17" s="7" t="s">
        <v>23</v>
      </c>
      <c r="H17">
        <f>MEDIAN(D6:D29)</f>
        <v>14.3565</v>
      </c>
      <c r="I17" t="s">
        <v>5</v>
      </c>
      <c r="J17">
        <f t="shared" si="4"/>
        <v>13.066558922874847</v>
      </c>
      <c r="K17">
        <f t="shared" si="0"/>
        <v>2.6403040252332159</v>
      </c>
      <c r="N17" s="7" t="s">
        <v>23</v>
      </c>
      <c r="O17">
        <f>MEDIAN(E6:E29)</f>
        <v>21.017499999999998</v>
      </c>
      <c r="Q17">
        <f t="shared" si="6"/>
        <v>17.610206754424929</v>
      </c>
      <c r="R17">
        <f t="shared" si="1"/>
        <v>1.3129921659622084</v>
      </c>
      <c r="T17">
        <f t="shared" si="2"/>
        <v>-3.3459999999999983</v>
      </c>
    </row>
    <row r="18" spans="2:20" ht="15.75" thickBot="1">
      <c r="D18" s="1">
        <v>15.073</v>
      </c>
      <c r="E18" s="1">
        <v>17.510000000000002</v>
      </c>
      <c r="G18" s="7" t="s">
        <v>25</v>
      </c>
      <c r="H18">
        <f>VARP(D6:D29)</f>
        <v>12.141152859374946</v>
      </c>
      <c r="J18">
        <f t="shared" si="4"/>
        <v>13.937662851066504</v>
      </c>
      <c r="K18">
        <f t="shared" si="0"/>
        <v>2.746382959483761</v>
      </c>
      <c r="N18" s="7" t="s">
        <v>25</v>
      </c>
      <c r="O18">
        <f>VARP(E6:E29)</f>
        <v>22.052933826388855</v>
      </c>
      <c r="Q18">
        <f t="shared" si="6"/>
        <v>18.784220538053258</v>
      </c>
      <c r="R18">
        <f t="shared" si="1"/>
        <v>1.6089821281515682</v>
      </c>
      <c r="T18">
        <f t="shared" si="2"/>
        <v>-2.4370000000000012</v>
      </c>
    </row>
    <row r="19" spans="2:20" ht="15.75" thickBot="1">
      <c r="D19" s="1">
        <v>16.928999999999998</v>
      </c>
      <c r="E19" s="1">
        <v>20.329999999999998</v>
      </c>
      <c r="G19" s="2"/>
      <c r="J19">
        <f>J18+$H$14</f>
        <v>14.808766779258161</v>
      </c>
      <c r="K19">
        <f t="shared" si="0"/>
        <v>2.6836436588479926</v>
      </c>
      <c r="Q19">
        <f t="shared" si="6"/>
        <v>19.958234321681587</v>
      </c>
      <c r="R19">
        <f t="shared" si="1"/>
        <v>1.8522384715306883</v>
      </c>
      <c r="T19">
        <f t="shared" si="2"/>
        <v>-3.4009999999999998</v>
      </c>
    </row>
    <row r="20" spans="2:20" ht="15.75" thickBot="1">
      <c r="D20" s="1">
        <v>18.2</v>
      </c>
      <c r="E20" s="1">
        <v>35.255000000000003</v>
      </c>
      <c r="G20" s="2"/>
      <c r="J20">
        <f t="shared" si="4"/>
        <v>15.679870707449817</v>
      </c>
      <c r="K20">
        <f t="shared" si="0"/>
        <v>2.4634581927916916</v>
      </c>
      <c r="Q20">
        <f t="shared" si="6"/>
        <v>21.132248105309916</v>
      </c>
      <c r="R20">
        <f t="shared" si="1"/>
        <v>2.0030840622933779</v>
      </c>
      <c r="T20">
        <f t="shared" si="2"/>
        <v>-17.055000000000003</v>
      </c>
    </row>
    <row r="21" spans="2:20" ht="15.75" thickBot="1">
      <c r="D21" s="1">
        <v>12.13</v>
      </c>
      <c r="E21" s="1">
        <v>22.158000000000001</v>
      </c>
      <c r="G21" s="2"/>
      <c r="J21">
        <f t="shared" si="4"/>
        <v>16.550974635641474</v>
      </c>
      <c r="K21">
        <f t="shared" si="0"/>
        <v>2.1243307658790322</v>
      </c>
      <c r="Q21">
        <f t="shared" si="6"/>
        <v>22.306261888938245</v>
      </c>
      <c r="R21">
        <f t="shared" si="1"/>
        <v>2.03497016068882</v>
      </c>
      <c r="T21">
        <f t="shared" si="2"/>
        <v>-10.028</v>
      </c>
    </row>
    <row r="22" spans="2:20" ht="15.75" thickBot="1">
      <c r="D22" s="1">
        <v>18.495000000000001</v>
      </c>
      <c r="E22" s="1">
        <v>25.138999999999999</v>
      </c>
      <c r="G22" s="2"/>
      <c r="J22">
        <f t="shared" si="4"/>
        <v>17.422078563833129</v>
      </c>
      <c r="K22">
        <f t="shared" si="0"/>
        <v>1.7209001654628273</v>
      </c>
      <c r="Q22">
        <f t="shared" si="6"/>
        <v>23.480275672566574</v>
      </c>
      <c r="R22">
        <f t="shared" si="1"/>
        <v>1.9421085950215415</v>
      </c>
      <c r="T22">
        <f t="shared" si="2"/>
        <v>-6.6439999999999984</v>
      </c>
    </row>
    <row r="23" spans="2:20" ht="15.75" thickBot="1">
      <c r="D23" s="1">
        <v>10.638999999999999</v>
      </c>
      <c r="E23" s="1">
        <v>20.428999999999998</v>
      </c>
      <c r="G23" s="2"/>
      <c r="J23">
        <f t="shared" si="4"/>
        <v>18.293182492024783</v>
      </c>
      <c r="K23">
        <f t="shared" si="0"/>
        <v>1.3096215375055171</v>
      </c>
      <c r="Q23">
        <f t="shared" si="6"/>
        <v>24.654289456194903</v>
      </c>
      <c r="R23">
        <f t="shared" si="1"/>
        <v>1.7411876175241721</v>
      </c>
      <c r="T23">
        <f t="shared" si="2"/>
        <v>-9.7899999999999991</v>
      </c>
    </row>
    <row r="24" spans="2:20" ht="15.75" thickBot="1">
      <c r="D24" s="1">
        <v>11.343999999999999</v>
      </c>
      <c r="E24" s="1">
        <v>17.425000000000001</v>
      </c>
      <c r="G24" s="2"/>
      <c r="J24">
        <f t="shared" si="4"/>
        <v>19.164286420216438</v>
      </c>
      <c r="K24">
        <f t="shared" si="0"/>
        <v>0.93625152030568548</v>
      </c>
      <c r="Q24">
        <f t="shared" si="6"/>
        <v>25.828303239823232</v>
      </c>
      <c r="R24">
        <f t="shared" si="1"/>
        <v>1.4664735174662122</v>
      </c>
      <c r="T24">
        <f t="shared" si="2"/>
        <v>-6.0810000000000013</v>
      </c>
    </row>
    <row r="25" spans="2:20" ht="15.75" thickBot="1">
      <c r="D25" s="1">
        <v>12.369</v>
      </c>
      <c r="E25" s="1">
        <v>34.287999999999997</v>
      </c>
      <c r="G25" s="2"/>
      <c r="J25">
        <f t="shared" si="4"/>
        <v>20.035390348408093</v>
      </c>
      <c r="K25">
        <f t="shared" si="0"/>
        <v>0.62877585731459906</v>
      </c>
      <c r="Q25">
        <f t="shared" si="6"/>
        <v>27.00231702345156</v>
      </c>
      <c r="R25">
        <f t="shared" si="1"/>
        <v>1.1602710976504651</v>
      </c>
      <c r="T25">
        <f t="shared" si="2"/>
        <v>-21.918999999999997</v>
      </c>
    </row>
    <row r="26" spans="2:20" ht="15.75" thickBot="1">
      <c r="D26" s="1">
        <v>12.944000000000001</v>
      </c>
      <c r="E26" s="1">
        <v>23.893999999999998</v>
      </c>
      <c r="G26" s="2"/>
      <c r="J26">
        <f t="shared" si="4"/>
        <v>20.906494276599748</v>
      </c>
      <c r="K26">
        <f t="shared" si="0"/>
        <v>0.39669413081497529</v>
      </c>
      <c r="Q26">
        <f t="shared" si="6"/>
        <v>28.176330807079889</v>
      </c>
      <c r="R26">
        <f t="shared" si="1"/>
        <v>0.86238524726453591</v>
      </c>
      <c r="T26">
        <f t="shared" si="2"/>
        <v>-10.949999999999998</v>
      </c>
    </row>
    <row r="27" spans="2:20" ht="15.75" thickBot="1">
      <c r="D27" s="1">
        <v>14.233000000000001</v>
      </c>
      <c r="E27" s="1">
        <v>17.96</v>
      </c>
      <c r="G27" s="2"/>
      <c r="J27">
        <f t="shared" si="4"/>
        <v>21.777598204791403</v>
      </c>
      <c r="K27">
        <f t="shared" si="0"/>
        <v>0.2351106417392248</v>
      </c>
      <c r="Q27">
        <f t="shared" si="6"/>
        <v>29.350344590708218</v>
      </c>
      <c r="R27">
        <f t="shared" si="1"/>
        <v>0.60214316047902583</v>
      </c>
      <c r="T27">
        <f t="shared" si="2"/>
        <v>-3.7270000000000003</v>
      </c>
    </row>
    <row r="28" spans="2:20" ht="15.75" thickBot="1">
      <c r="D28" s="1">
        <v>19.71</v>
      </c>
      <c r="E28" s="1">
        <v>22.058</v>
      </c>
      <c r="G28" s="2"/>
      <c r="J28">
        <f t="shared" si="4"/>
        <v>22.648702132983058</v>
      </c>
      <c r="K28">
        <f t="shared" si="0"/>
        <v>0.13090173223841947</v>
      </c>
      <c r="Q28">
        <f t="shared" si="6"/>
        <v>30.524358374336547</v>
      </c>
      <c r="R28">
        <f t="shared" si="1"/>
        <v>0.39496152570517984</v>
      </c>
      <c r="T28">
        <f t="shared" si="2"/>
        <v>-2.347999999999999</v>
      </c>
    </row>
    <row r="29" spans="2:20" ht="15.75" thickBot="1">
      <c r="D29" s="1">
        <v>16.004000000000001</v>
      </c>
      <c r="E29" s="1">
        <v>21.157</v>
      </c>
      <c r="J29">
        <f t="shared" si="4"/>
        <v>23.519806061174712</v>
      </c>
      <c r="K29">
        <f t="shared" si="0"/>
        <v>6.8466021998873042E-2</v>
      </c>
      <c r="Q29">
        <f t="shared" si="6"/>
        <v>31.698372157964876</v>
      </c>
      <c r="R29">
        <f t="shared" si="1"/>
        <v>0.24336965187468129</v>
      </c>
      <c r="T29">
        <f t="shared" si="2"/>
        <v>-5.1529999999999987</v>
      </c>
    </row>
    <row r="30" spans="2:20">
      <c r="M30" s="7" t="s">
        <v>18</v>
      </c>
    </row>
    <row r="31" spans="2:20" ht="15.75" thickBot="1">
      <c r="B31" s="7" t="s">
        <v>17</v>
      </c>
      <c r="E31" t="s">
        <v>5</v>
      </c>
    </row>
    <row r="32" spans="2:20" ht="15.75" thickBot="1">
      <c r="M32" s="6" t="s">
        <v>6</v>
      </c>
      <c r="N32" s="6" t="s">
        <v>8</v>
      </c>
    </row>
    <row r="33" spans="2:14">
      <c r="B33" s="6" t="s">
        <v>6</v>
      </c>
      <c r="C33" s="6" t="s">
        <v>8</v>
      </c>
      <c r="M33" s="3">
        <v>14.5</v>
      </c>
      <c r="N33" s="4">
        <v>0</v>
      </c>
    </row>
    <row r="34" spans="2:14">
      <c r="B34" s="3">
        <v>8.6300000000000008</v>
      </c>
      <c r="C34" s="4">
        <v>1</v>
      </c>
      <c r="M34" s="3">
        <v>17.420000000000002</v>
      </c>
      <c r="N34" s="4">
        <v>2</v>
      </c>
    </row>
    <row r="35" spans="2:14">
      <c r="B35" s="3">
        <v>10.716000000000001</v>
      </c>
      <c r="C35" s="4">
        <v>4</v>
      </c>
      <c r="M35" s="3">
        <v>20.340000000000003</v>
      </c>
      <c r="N35" s="4">
        <v>7</v>
      </c>
    </row>
    <row r="36" spans="2:14">
      <c r="B36" s="3">
        <v>12.802000000000001</v>
      </c>
      <c r="C36" s="4">
        <v>5</v>
      </c>
      <c r="M36" s="3">
        <v>23.260000000000005</v>
      </c>
      <c r="N36" s="4">
        <v>8</v>
      </c>
    </row>
    <row r="37" spans="2:14">
      <c r="B37" s="3">
        <v>14.888000000000002</v>
      </c>
      <c r="C37" s="4">
        <v>5</v>
      </c>
      <c r="M37" s="3">
        <v>26.180000000000007</v>
      </c>
      <c r="N37" s="4">
        <v>4</v>
      </c>
    </row>
    <row r="38" spans="2:14">
      <c r="B38" s="3">
        <v>16.974</v>
      </c>
      <c r="C38" s="4">
        <v>5</v>
      </c>
      <c r="M38" s="3">
        <v>29.100000000000009</v>
      </c>
      <c r="N38" s="4">
        <v>1</v>
      </c>
    </row>
    <row r="39" spans="2:14">
      <c r="B39" s="3">
        <v>19.059999999999999</v>
      </c>
      <c r="C39" s="4">
        <v>2</v>
      </c>
      <c r="M39" s="3">
        <v>32.02000000000001</v>
      </c>
      <c r="N39" s="4">
        <v>0</v>
      </c>
    </row>
    <row r="40" spans="2:14">
      <c r="B40" s="3">
        <v>21.145999999999997</v>
      </c>
      <c r="C40" s="4">
        <v>1</v>
      </c>
      <c r="M40" s="3">
        <v>34.940000000000012</v>
      </c>
      <c r="N40" s="4">
        <v>1</v>
      </c>
    </row>
    <row r="41" spans="2:14" ht="15.75" thickBot="1">
      <c r="B41" s="5" t="s">
        <v>7</v>
      </c>
      <c r="C41" s="5">
        <v>1</v>
      </c>
      <c r="M41" s="3">
        <v>37.860000000000014</v>
      </c>
      <c r="N41" s="4">
        <v>1</v>
      </c>
    </row>
    <row r="42" spans="2:14" ht="15.75" thickBot="1">
      <c r="B42" s="3"/>
      <c r="C42" s="4"/>
      <c r="M42" s="5" t="s">
        <v>7</v>
      </c>
      <c r="N42" s="5">
        <v>0</v>
      </c>
    </row>
    <row r="43" spans="2:14">
      <c r="B43" s="3"/>
      <c r="C43" s="4"/>
    </row>
    <row r="44" spans="2:14">
      <c r="B44" s="4"/>
      <c r="C44" s="4"/>
    </row>
    <row r="63" spans="19:19" ht="18.75">
      <c r="S63" s="20" t="s">
        <v>61</v>
      </c>
    </row>
    <row r="64" spans="19:19" ht="15.75" thickBot="1"/>
    <row r="65" spans="18:24">
      <c r="S65" s="6"/>
      <c r="T65" s="14" t="s">
        <v>54</v>
      </c>
      <c r="U65" s="14" t="s">
        <v>57</v>
      </c>
    </row>
    <row r="66" spans="18:24">
      <c r="S66" s="17" t="s">
        <v>9</v>
      </c>
      <c r="T66" s="4">
        <v>14.051125000000001</v>
      </c>
      <c r="U66" s="4">
        <v>22.015916666666669</v>
      </c>
    </row>
    <row r="67" spans="18:24">
      <c r="S67" s="17" t="s">
        <v>25</v>
      </c>
      <c r="T67" s="4">
        <v>12.669029070652117</v>
      </c>
      <c r="U67" s="4">
        <v>23.011757036231874</v>
      </c>
    </row>
    <row r="68" spans="18:24">
      <c r="S68" s="17" t="s">
        <v>26</v>
      </c>
      <c r="T68" s="4">
        <v>24</v>
      </c>
      <c r="U68" s="4">
        <v>24</v>
      </c>
    </row>
    <row r="69" spans="18:24">
      <c r="R69" s="8"/>
      <c r="S69" s="17" t="s">
        <v>28</v>
      </c>
      <c r="T69" s="4">
        <v>0.35181952723213583</v>
      </c>
      <c r="U69" s="4"/>
    </row>
    <row r="70" spans="18:24">
      <c r="R70" s="9"/>
      <c r="S70" s="17" t="s">
        <v>27</v>
      </c>
      <c r="T70" s="4">
        <v>0</v>
      </c>
      <c r="U70" s="4"/>
    </row>
    <row r="71" spans="18:24">
      <c r="R71" s="3"/>
      <c r="S71" s="17" t="s">
        <v>29</v>
      </c>
      <c r="T71" s="4">
        <v>23</v>
      </c>
      <c r="U71" s="4"/>
    </row>
    <row r="72" spans="18:24">
      <c r="R72" s="3"/>
      <c r="S72" s="17" t="s">
        <v>53</v>
      </c>
      <c r="T72" s="4">
        <v>-8.0207069441099552</v>
      </c>
      <c r="U72" s="4"/>
    </row>
    <row r="73" spans="18:24">
      <c r="R73" s="3"/>
      <c r="S73" s="17" t="s">
        <v>30</v>
      </c>
      <c r="T73" s="4">
        <v>2.0515002927156999E-8</v>
      </c>
      <c r="U73" s="4"/>
    </row>
    <row r="74" spans="18:24">
      <c r="R74" s="3"/>
      <c r="S74" s="17" t="s">
        <v>31</v>
      </c>
      <c r="T74" s="4">
        <v>1.7138715170749599</v>
      </c>
      <c r="U74" s="4"/>
    </row>
    <row r="75" spans="18:24">
      <c r="R75" s="3"/>
      <c r="S75" s="17" t="s">
        <v>32</v>
      </c>
      <c r="T75" s="4">
        <v>4.1030005854313999E-8</v>
      </c>
      <c r="U75" s="4"/>
    </row>
    <row r="76" spans="18:24" ht="15.75" thickBot="1">
      <c r="R76" s="3"/>
      <c r="S76" s="18" t="s">
        <v>33</v>
      </c>
      <c r="T76" s="5">
        <v>2.0686575986105389</v>
      </c>
      <c r="U76" s="5"/>
    </row>
    <row r="77" spans="18:24">
      <c r="R77" s="3"/>
    </row>
    <row r="78" spans="18:24" ht="19.5" thickBot="1">
      <c r="R78" s="3"/>
      <c r="T78" s="19" t="s">
        <v>60</v>
      </c>
    </row>
    <row r="79" spans="18:24">
      <c r="R79" s="3"/>
      <c r="S79" s="14" t="s">
        <v>54</v>
      </c>
      <c r="T79" s="6"/>
      <c r="U79" s="14" t="s">
        <v>55</v>
      </c>
      <c r="V79" s="6"/>
      <c r="W79" s="16" t="s">
        <v>56</v>
      </c>
      <c r="X79" s="15"/>
    </row>
    <row r="80" spans="18:24">
      <c r="R80" s="3"/>
      <c r="S80" s="4"/>
      <c r="T80" s="4"/>
      <c r="U80" s="4"/>
      <c r="V80" s="4"/>
      <c r="W80" s="4"/>
      <c r="X80" s="4"/>
    </row>
    <row r="81" spans="18:25">
      <c r="R81" s="4"/>
      <c r="S81" s="17" t="s">
        <v>9</v>
      </c>
      <c r="T81" s="4">
        <v>14.051125000000001</v>
      </c>
      <c r="U81" s="17" t="s">
        <v>9</v>
      </c>
      <c r="V81" s="4">
        <v>22.015916666666669</v>
      </c>
      <c r="W81" s="17" t="s">
        <v>9</v>
      </c>
      <c r="X81" s="4">
        <v>-7.964791666666664</v>
      </c>
    </row>
    <row r="82" spans="18:25">
      <c r="S82" s="17" t="s">
        <v>34</v>
      </c>
      <c r="T82" s="4">
        <v>0.72655090067879735</v>
      </c>
      <c r="U82" s="17" t="s">
        <v>34</v>
      </c>
      <c r="V82" s="4">
        <v>0.97919518475276157</v>
      </c>
      <c r="W82" s="17" t="s">
        <v>34</v>
      </c>
      <c r="X82" s="4">
        <v>0.9930286347783408</v>
      </c>
    </row>
    <row r="83" spans="18:25">
      <c r="S83" s="17" t="s">
        <v>23</v>
      </c>
      <c r="T83" s="4">
        <v>14.3565</v>
      </c>
      <c r="U83" s="17" t="s">
        <v>23</v>
      </c>
      <c r="V83" s="4">
        <v>21.017499999999998</v>
      </c>
      <c r="W83" s="17" t="s">
        <v>23</v>
      </c>
      <c r="X83" s="4">
        <v>-7.6664999999999992</v>
      </c>
    </row>
    <row r="84" spans="18:25">
      <c r="S84" s="17" t="s">
        <v>22</v>
      </c>
      <c r="T84" s="4" t="e">
        <v>#N/A</v>
      </c>
      <c r="U84" s="17" t="s">
        <v>22</v>
      </c>
      <c r="V84" s="4" t="e">
        <v>#N/A</v>
      </c>
      <c r="W84" s="17" t="s">
        <v>22</v>
      </c>
      <c r="X84" s="4" t="e">
        <v>#N/A</v>
      </c>
    </row>
    <row r="85" spans="18:25">
      <c r="S85" s="17" t="s">
        <v>35</v>
      </c>
      <c r="T85" s="4">
        <v>3.559357957645187</v>
      </c>
      <c r="U85" s="17" t="s">
        <v>35</v>
      </c>
      <c r="V85" s="4">
        <v>4.7970571224691367</v>
      </c>
      <c r="W85" s="17" t="s">
        <v>35</v>
      </c>
      <c r="X85" s="4">
        <v>4.8648269103590565</v>
      </c>
    </row>
    <row r="86" spans="18:25">
      <c r="S86" s="17" t="s">
        <v>36</v>
      </c>
      <c r="T86" s="4">
        <v>12.669029070652117</v>
      </c>
      <c r="U86" s="17" t="s">
        <v>36</v>
      </c>
      <c r="V86" s="4">
        <v>23.011757036231874</v>
      </c>
      <c r="W86" s="17" t="s">
        <v>36</v>
      </c>
      <c r="X86" s="4">
        <v>23.666540867753639</v>
      </c>
    </row>
    <row r="87" spans="18:25">
      <c r="S87" s="17" t="s">
        <v>37</v>
      </c>
      <c r="T87" s="4">
        <v>-0.20522482332339997</v>
      </c>
      <c r="U87" s="17" t="s">
        <v>37</v>
      </c>
      <c r="V87" s="4">
        <v>2.6889001984359884</v>
      </c>
      <c r="W87" s="17" t="s">
        <v>37</v>
      </c>
      <c r="X87" s="4">
        <v>1.7100136350214679</v>
      </c>
    </row>
    <row r="88" spans="18:25">
      <c r="S88" s="17" t="s">
        <v>38</v>
      </c>
      <c r="T88" s="4">
        <v>0.41689987447903698</v>
      </c>
      <c r="U88" s="17" t="s">
        <v>38</v>
      </c>
      <c r="V88" s="4">
        <v>1.547590025915548</v>
      </c>
      <c r="W88" s="17" t="s">
        <v>38</v>
      </c>
      <c r="X88" s="4">
        <v>-1.0732099874867336</v>
      </c>
    </row>
    <row r="89" spans="18:25">
      <c r="S89" s="17" t="s">
        <v>2</v>
      </c>
      <c r="T89" s="4">
        <v>13.697999999999999</v>
      </c>
      <c r="U89" s="17" t="s">
        <v>2</v>
      </c>
      <c r="V89" s="4">
        <v>19.568000000000005</v>
      </c>
      <c r="W89" s="17" t="s">
        <v>2</v>
      </c>
      <c r="X89" s="4">
        <v>19.968999999999998</v>
      </c>
    </row>
    <row r="90" spans="18:25">
      <c r="S90" s="17" t="s">
        <v>39</v>
      </c>
      <c r="T90" s="4">
        <v>8.6300000000000008</v>
      </c>
      <c r="U90" s="17" t="s">
        <v>39</v>
      </c>
      <c r="V90" s="4">
        <v>15.686999999999999</v>
      </c>
      <c r="W90" s="17" t="s">
        <v>39</v>
      </c>
      <c r="X90" s="4">
        <v>-21.918999999999997</v>
      </c>
    </row>
    <row r="91" spans="18:25">
      <c r="S91" s="17" t="s">
        <v>40</v>
      </c>
      <c r="T91" s="4">
        <v>22.327999999999999</v>
      </c>
      <c r="U91" s="17" t="s">
        <v>40</v>
      </c>
      <c r="V91" s="4">
        <v>35.255000000000003</v>
      </c>
      <c r="W91" s="17" t="s">
        <v>40</v>
      </c>
      <c r="X91" s="4">
        <v>-1.9499999999999993</v>
      </c>
    </row>
    <row r="92" spans="18:25">
      <c r="S92" s="17" t="s">
        <v>41</v>
      </c>
      <c r="T92" s="4">
        <v>337.22700000000003</v>
      </c>
      <c r="U92" s="17" t="s">
        <v>41</v>
      </c>
      <c r="V92" s="4">
        <v>528.38200000000006</v>
      </c>
      <c r="W92" s="17" t="s">
        <v>41</v>
      </c>
      <c r="X92" s="4">
        <v>-191.15499999999994</v>
      </c>
    </row>
    <row r="93" spans="18:25">
      <c r="S93" s="17" t="s">
        <v>42</v>
      </c>
      <c r="T93" s="4">
        <v>24</v>
      </c>
      <c r="U93" s="17" t="s">
        <v>42</v>
      </c>
      <c r="V93" s="4">
        <v>24</v>
      </c>
      <c r="W93" s="17" t="s">
        <v>42</v>
      </c>
      <c r="X93" s="4">
        <v>24</v>
      </c>
    </row>
    <row r="94" spans="18:25" ht="15.75" thickBot="1">
      <c r="S94" s="18" t="s">
        <v>43</v>
      </c>
      <c r="T94" s="5">
        <v>1.5029850414665251</v>
      </c>
      <c r="U94" s="18" t="s">
        <v>43</v>
      </c>
      <c r="V94" s="5">
        <v>2.0256195594616506</v>
      </c>
      <c r="W94" s="18" t="s">
        <v>43</v>
      </c>
      <c r="X94" s="5">
        <v>2.0542362309720645</v>
      </c>
    </row>
    <row r="96" spans="18:25">
      <c r="W96" s="7" t="s">
        <v>51</v>
      </c>
      <c r="X96" s="7" t="s">
        <v>58</v>
      </c>
      <c r="Y96">
        <f>X81-X94</f>
        <v>-10.019027897638729</v>
      </c>
    </row>
    <row r="97" spans="23:25">
      <c r="X97" s="7" t="s">
        <v>59</v>
      </c>
      <c r="Y97">
        <f>X81+X94</f>
        <v>-5.9105554356945991</v>
      </c>
    </row>
    <row r="99" spans="23:25">
      <c r="W99" s="7" t="s">
        <v>65</v>
      </c>
      <c r="X99">
        <f>V6/V8</f>
        <v>-1.6372199491222617</v>
      </c>
    </row>
  </sheetData>
  <sortState ref="M33:M41">
    <sortCondition ref="M3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Versaggi Information Systems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R. Versaggi</dc:creator>
  <cp:lastModifiedBy>Matthew R. Versaggi</cp:lastModifiedBy>
  <dcterms:created xsi:type="dcterms:W3CDTF">2015-09-26T02:00:02Z</dcterms:created>
  <dcterms:modified xsi:type="dcterms:W3CDTF">2015-10-01T15:22:19Z</dcterms:modified>
</cp:coreProperties>
</file>