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ropbox\UFERSA\A_PPGEE\A_IEEE_Latin_America_2024_1\A_base\"/>
    </mc:Choice>
  </mc:AlternateContent>
  <xr:revisionPtr revIDLastSave="0" documentId="13_ncr:1_{FAD34D76-9E85-4F36-A47C-A5D8798B2C54}" xr6:coauthVersionLast="47" xr6:coauthVersionMax="47" xr10:uidLastSave="{00000000-0000-0000-0000-000000000000}"/>
  <bookViews>
    <workbookView xWindow="48000" yWindow="0" windowWidth="19200" windowHeight="15600" xr2:uid="{C0892235-3EB7-4CBF-B1F8-24F6CBD8AF85}"/>
  </bookViews>
  <sheets>
    <sheet name="DadosUtilizados" sheetId="3" r:id="rId1"/>
    <sheet name="Substituição 50cv - 40cv" sheetId="1" r:id="rId2"/>
    <sheet name="Substituição 50cv - 50cv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5" i="2" l="1"/>
  <c r="B156" i="2"/>
  <c r="B157" i="2"/>
  <c r="B158" i="2"/>
  <c r="B159" i="2"/>
  <c r="B160" i="2"/>
  <c r="B161" i="2"/>
  <c r="B162" i="2"/>
  <c r="B163" i="2"/>
  <c r="B164" i="2"/>
  <c r="B165" i="2"/>
  <c r="B166" i="2"/>
  <c r="B167" i="2"/>
  <c r="A166" i="2"/>
  <c r="A167" i="2"/>
  <c r="A163" i="2"/>
  <c r="A164" i="2" s="1"/>
  <c r="A165" i="2" s="1"/>
  <c r="A155" i="2"/>
  <c r="A156" i="2"/>
  <c r="A157" i="2" s="1"/>
  <c r="A158" i="2" s="1"/>
  <c r="A159" i="2" s="1"/>
  <c r="A160" i="2" s="1"/>
  <c r="A161" i="2" s="1"/>
  <c r="A162" i="2" s="1"/>
  <c r="B144" i="2"/>
  <c r="B145" i="2"/>
  <c r="B146" i="2"/>
  <c r="B147" i="2"/>
  <c r="B148" i="2"/>
  <c r="B149" i="2"/>
  <c r="B150" i="2"/>
  <c r="B151" i="2"/>
  <c r="B152" i="2"/>
  <c r="B153" i="2"/>
  <c r="B154" i="2"/>
  <c r="A139" i="2"/>
  <c r="A140" i="2" s="1"/>
  <c r="B138" i="2"/>
  <c r="L9" i="3"/>
  <c r="L8" i="3"/>
  <c r="L7" i="3"/>
  <c r="N92" i="1"/>
  <c r="N46" i="1"/>
  <c r="C132" i="2"/>
  <c r="B132" i="2"/>
  <c r="C131" i="2"/>
  <c r="B131" i="2"/>
  <c r="C130" i="2"/>
  <c r="B130" i="2"/>
  <c r="C129" i="2"/>
  <c r="B129" i="2"/>
  <c r="C128" i="2"/>
  <c r="B128" i="2"/>
  <c r="C127" i="2"/>
  <c r="B127" i="2"/>
  <c r="C126" i="2"/>
  <c r="B126" i="2"/>
  <c r="C125" i="2"/>
  <c r="B125" i="2"/>
  <c r="C124" i="2"/>
  <c r="B124" i="2"/>
  <c r="C123" i="2"/>
  <c r="B123" i="2"/>
  <c r="C122" i="2"/>
  <c r="B122" i="2"/>
  <c r="C121" i="2"/>
  <c r="B121" i="2"/>
  <c r="C120" i="2"/>
  <c r="B120" i="2"/>
  <c r="C119" i="2"/>
  <c r="B119" i="2"/>
  <c r="C118" i="2"/>
  <c r="B118" i="2"/>
  <c r="C117" i="2"/>
  <c r="B117" i="2"/>
  <c r="C116" i="2"/>
  <c r="B116" i="2"/>
  <c r="C115" i="2"/>
  <c r="B115" i="2"/>
  <c r="C114" i="2"/>
  <c r="B114" i="2"/>
  <c r="C113" i="2"/>
  <c r="B113" i="2"/>
  <c r="C112" i="2"/>
  <c r="B112" i="2"/>
  <c r="C111" i="2"/>
  <c r="B111" i="2"/>
  <c r="C110" i="2"/>
  <c r="B110" i="2"/>
  <c r="C109" i="2"/>
  <c r="B109" i="2"/>
  <c r="C108" i="2"/>
  <c r="B108" i="2"/>
  <c r="C107" i="2"/>
  <c r="B107" i="2"/>
  <c r="C106" i="2"/>
  <c r="B106" i="2"/>
  <c r="C105" i="2"/>
  <c r="B105" i="2"/>
  <c r="C104" i="2"/>
  <c r="B104" i="2"/>
  <c r="C103" i="2"/>
  <c r="B103" i="2"/>
  <c r="C102" i="2"/>
  <c r="B102" i="2"/>
  <c r="C101" i="2"/>
  <c r="B101" i="2"/>
  <c r="C100" i="2"/>
  <c r="B100" i="2"/>
  <c r="C99" i="2"/>
  <c r="B99" i="2"/>
  <c r="C98" i="2"/>
  <c r="B98" i="2"/>
  <c r="C97" i="2"/>
  <c r="B97" i="2"/>
  <c r="C96" i="2"/>
  <c r="B96" i="2"/>
  <c r="C95" i="2"/>
  <c r="B95" i="2"/>
  <c r="C94" i="2"/>
  <c r="B94" i="2"/>
  <c r="C93" i="2"/>
  <c r="B93" i="2"/>
  <c r="A93" i="2"/>
  <c r="A94" i="2" s="1"/>
  <c r="L94" i="2" s="1"/>
  <c r="D92" i="2"/>
  <c r="C86" i="2"/>
  <c r="B86" i="2"/>
  <c r="C85" i="2"/>
  <c r="B85" i="2"/>
  <c r="C84" i="2"/>
  <c r="B84" i="2"/>
  <c r="C83" i="2"/>
  <c r="B83" i="2"/>
  <c r="C82" i="2"/>
  <c r="B82" i="2"/>
  <c r="C81" i="2"/>
  <c r="B81" i="2"/>
  <c r="C80" i="2"/>
  <c r="B80" i="2"/>
  <c r="C79" i="2"/>
  <c r="B79" i="2"/>
  <c r="C78" i="2"/>
  <c r="B78" i="2"/>
  <c r="C77" i="2"/>
  <c r="B77" i="2"/>
  <c r="C76" i="2"/>
  <c r="B76" i="2"/>
  <c r="C75" i="2"/>
  <c r="B75" i="2"/>
  <c r="C74" i="2"/>
  <c r="B74" i="2"/>
  <c r="C73" i="2"/>
  <c r="B73" i="2"/>
  <c r="C72" i="2"/>
  <c r="B72" i="2"/>
  <c r="C71" i="2"/>
  <c r="B71" i="2"/>
  <c r="C70" i="2"/>
  <c r="B70" i="2"/>
  <c r="C69" i="2"/>
  <c r="B69" i="2"/>
  <c r="C68" i="2"/>
  <c r="B68" i="2"/>
  <c r="C67" i="2"/>
  <c r="B67" i="2"/>
  <c r="C66" i="2"/>
  <c r="B66" i="2"/>
  <c r="C65" i="2"/>
  <c r="B65" i="2"/>
  <c r="C64" i="2"/>
  <c r="B64" i="2"/>
  <c r="C63" i="2"/>
  <c r="B63" i="2"/>
  <c r="C62" i="2"/>
  <c r="B62" i="2"/>
  <c r="C61" i="2"/>
  <c r="B61" i="2"/>
  <c r="C60" i="2"/>
  <c r="B60" i="2"/>
  <c r="C59" i="2"/>
  <c r="B59" i="2"/>
  <c r="C58" i="2"/>
  <c r="B58" i="2"/>
  <c r="C57" i="2"/>
  <c r="B57" i="2"/>
  <c r="C56" i="2"/>
  <c r="B56" i="2"/>
  <c r="C55" i="2"/>
  <c r="B55" i="2"/>
  <c r="C54" i="2"/>
  <c r="B54" i="2"/>
  <c r="C53" i="2"/>
  <c r="B53" i="2"/>
  <c r="C52" i="2"/>
  <c r="B52" i="2"/>
  <c r="C51" i="2"/>
  <c r="B51" i="2"/>
  <c r="C50" i="2"/>
  <c r="B50" i="2"/>
  <c r="C49" i="2"/>
  <c r="B49" i="2"/>
  <c r="C48" i="2"/>
  <c r="B48" i="2"/>
  <c r="C47" i="2"/>
  <c r="B47" i="2"/>
  <c r="A47" i="2"/>
  <c r="A48" i="2" s="1"/>
  <c r="D46" i="2"/>
  <c r="C40" i="2"/>
  <c r="B40" i="2"/>
  <c r="C39" i="2"/>
  <c r="B39" i="2"/>
  <c r="C38" i="2"/>
  <c r="B38" i="2"/>
  <c r="C37" i="2"/>
  <c r="B37" i="2"/>
  <c r="C36" i="2"/>
  <c r="B36" i="2"/>
  <c r="C35" i="2"/>
  <c r="B35" i="2"/>
  <c r="C34" i="2"/>
  <c r="B34" i="2"/>
  <c r="C33" i="2"/>
  <c r="B33" i="2"/>
  <c r="C32" i="2"/>
  <c r="B32" i="2"/>
  <c r="C31" i="2"/>
  <c r="B31" i="2"/>
  <c r="C30" i="2"/>
  <c r="B30" i="2"/>
  <c r="C29" i="2"/>
  <c r="B29" i="2"/>
  <c r="C28" i="2"/>
  <c r="B28" i="2"/>
  <c r="C27" i="2"/>
  <c r="B27" i="2"/>
  <c r="C26" i="2"/>
  <c r="B26" i="2"/>
  <c r="C25" i="2"/>
  <c r="B25" i="2"/>
  <c r="C24" i="2"/>
  <c r="B24" i="2"/>
  <c r="C23" i="2"/>
  <c r="B23" i="2"/>
  <c r="C22" i="2"/>
  <c r="B22" i="2"/>
  <c r="C21" i="2"/>
  <c r="B21" i="2"/>
  <c r="C20" i="2"/>
  <c r="B20" i="2"/>
  <c r="C19" i="2"/>
  <c r="B19" i="2"/>
  <c r="C18" i="2"/>
  <c r="B18" i="2"/>
  <c r="C17" i="2"/>
  <c r="B17" i="2"/>
  <c r="C16" i="2"/>
  <c r="B16" i="2"/>
  <c r="A16" i="2"/>
  <c r="A17" i="2" s="1"/>
  <c r="D15" i="2"/>
  <c r="I5" i="2"/>
  <c r="G92" i="2" s="1"/>
  <c r="I4" i="2"/>
  <c r="F117" i="2" s="1"/>
  <c r="M15" i="1"/>
  <c r="M92" i="1"/>
  <c r="M46" i="1"/>
  <c r="K144" i="1"/>
  <c r="K73" i="1"/>
  <c r="K74" i="1"/>
  <c r="K75" i="1"/>
  <c r="K76" i="1"/>
  <c r="K77" i="1"/>
  <c r="K78" i="1"/>
  <c r="K79" i="1"/>
  <c r="K80" i="1"/>
  <c r="K88" i="1" s="1"/>
  <c r="K81" i="1"/>
  <c r="K82" i="1"/>
  <c r="K83" i="1"/>
  <c r="K84" i="1"/>
  <c r="K85" i="1"/>
  <c r="K86" i="1"/>
  <c r="K72" i="1"/>
  <c r="K134" i="1"/>
  <c r="K135" i="1"/>
  <c r="K136" i="1"/>
  <c r="K137" i="1"/>
  <c r="K138" i="1"/>
  <c r="K139" i="1"/>
  <c r="K140" i="1"/>
  <c r="K141" i="1"/>
  <c r="K142" i="1"/>
  <c r="K133" i="1"/>
  <c r="K124" i="1"/>
  <c r="K125" i="1"/>
  <c r="K126" i="1"/>
  <c r="K127" i="1"/>
  <c r="K128" i="1"/>
  <c r="K129" i="1"/>
  <c r="K130" i="1"/>
  <c r="K131" i="1"/>
  <c r="K132" i="1"/>
  <c r="K123" i="1"/>
  <c r="J144" i="1"/>
  <c r="I144" i="1"/>
  <c r="J117" i="1"/>
  <c r="J112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93" i="1"/>
  <c r="J66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47" i="1"/>
  <c r="J88" i="1"/>
  <c r="F117" i="1"/>
  <c r="I115" i="1"/>
  <c r="I116" i="1"/>
  <c r="I117" i="1"/>
  <c r="I118" i="1"/>
  <c r="I119" i="1"/>
  <c r="I120" i="1"/>
  <c r="I121" i="1"/>
  <c r="I122" i="1"/>
  <c r="E133" i="1"/>
  <c r="E134" i="1"/>
  <c r="E135" i="1"/>
  <c r="E136" i="1"/>
  <c r="E137" i="1"/>
  <c r="E138" i="1"/>
  <c r="E139" i="1"/>
  <c r="E140" i="1"/>
  <c r="E141" i="1"/>
  <c r="E142" i="1"/>
  <c r="D133" i="1"/>
  <c r="D134" i="1"/>
  <c r="D135" i="1"/>
  <c r="D136" i="1"/>
  <c r="D137" i="1"/>
  <c r="D138" i="1"/>
  <c r="D139" i="1"/>
  <c r="D140" i="1"/>
  <c r="D141" i="1"/>
  <c r="D142" i="1"/>
  <c r="C133" i="1"/>
  <c r="C134" i="1"/>
  <c r="C135" i="1"/>
  <c r="C136" i="1"/>
  <c r="C137" i="1"/>
  <c r="C138" i="1"/>
  <c r="C139" i="1"/>
  <c r="C140" i="1"/>
  <c r="C141" i="1"/>
  <c r="C142" i="1"/>
  <c r="B133" i="1"/>
  <c r="B134" i="1"/>
  <c r="B135" i="1"/>
  <c r="B136" i="1"/>
  <c r="B137" i="1"/>
  <c r="B138" i="1"/>
  <c r="B139" i="1"/>
  <c r="B140" i="1"/>
  <c r="B141" i="1"/>
  <c r="B142" i="1"/>
  <c r="A133" i="1"/>
  <c r="A134" i="1"/>
  <c r="A135" i="1"/>
  <c r="A136" i="1" s="1"/>
  <c r="A137" i="1" s="1"/>
  <c r="A138" i="1" s="1"/>
  <c r="A139" i="1" s="1"/>
  <c r="A140" i="1" s="1"/>
  <c r="A141" i="1" s="1"/>
  <c r="A142" i="1" s="1"/>
  <c r="C132" i="1"/>
  <c r="B132" i="1"/>
  <c r="D132" i="1" s="1"/>
  <c r="C131" i="1"/>
  <c r="B131" i="1"/>
  <c r="D131" i="1" s="1"/>
  <c r="D130" i="1"/>
  <c r="C130" i="1"/>
  <c r="B130" i="1"/>
  <c r="D129" i="1"/>
  <c r="C129" i="1"/>
  <c r="B129" i="1"/>
  <c r="C128" i="1"/>
  <c r="B128" i="1"/>
  <c r="D128" i="1" s="1"/>
  <c r="C127" i="1"/>
  <c r="B127" i="1"/>
  <c r="D127" i="1" s="1"/>
  <c r="D126" i="1"/>
  <c r="C126" i="1"/>
  <c r="B126" i="1"/>
  <c r="D125" i="1"/>
  <c r="C125" i="1"/>
  <c r="B125" i="1"/>
  <c r="C124" i="1"/>
  <c r="B124" i="1"/>
  <c r="D124" i="1" s="1"/>
  <c r="C123" i="1"/>
  <c r="B123" i="1"/>
  <c r="D123" i="1" s="1"/>
  <c r="D122" i="1"/>
  <c r="C122" i="1"/>
  <c r="B122" i="1"/>
  <c r="D121" i="1"/>
  <c r="C121" i="1"/>
  <c r="B121" i="1"/>
  <c r="C120" i="1"/>
  <c r="B120" i="1"/>
  <c r="D120" i="1" s="1"/>
  <c r="C119" i="1"/>
  <c r="B119" i="1"/>
  <c r="D119" i="1" s="1"/>
  <c r="D118" i="1"/>
  <c r="C118" i="1"/>
  <c r="B118" i="1"/>
  <c r="D117" i="1"/>
  <c r="C117" i="1"/>
  <c r="B117" i="1"/>
  <c r="C116" i="1"/>
  <c r="B116" i="1"/>
  <c r="D116" i="1" s="1"/>
  <c r="C115" i="1"/>
  <c r="B115" i="1"/>
  <c r="D115" i="1" s="1"/>
  <c r="D114" i="1"/>
  <c r="C114" i="1"/>
  <c r="B114" i="1"/>
  <c r="D113" i="1"/>
  <c r="C113" i="1"/>
  <c r="B113" i="1"/>
  <c r="G112" i="1"/>
  <c r="D112" i="1"/>
  <c r="C112" i="1"/>
  <c r="B112" i="1"/>
  <c r="C111" i="1"/>
  <c r="B111" i="1"/>
  <c r="D111" i="1" s="1"/>
  <c r="C110" i="1"/>
  <c r="B110" i="1"/>
  <c r="D110" i="1" s="1"/>
  <c r="D109" i="1"/>
  <c r="C109" i="1"/>
  <c r="B109" i="1"/>
  <c r="D108" i="1"/>
  <c r="C108" i="1"/>
  <c r="B108" i="1"/>
  <c r="C107" i="1"/>
  <c r="B107" i="1"/>
  <c r="D107" i="1" s="1"/>
  <c r="C106" i="1"/>
  <c r="B106" i="1"/>
  <c r="D106" i="1" s="1"/>
  <c r="D105" i="1"/>
  <c r="C105" i="1"/>
  <c r="B105" i="1"/>
  <c r="D104" i="1"/>
  <c r="C104" i="1"/>
  <c r="B104" i="1"/>
  <c r="C103" i="1"/>
  <c r="B103" i="1"/>
  <c r="D103" i="1" s="1"/>
  <c r="C102" i="1"/>
  <c r="B102" i="1"/>
  <c r="D102" i="1" s="1"/>
  <c r="D101" i="1"/>
  <c r="C101" i="1"/>
  <c r="B101" i="1"/>
  <c r="D100" i="1"/>
  <c r="C100" i="1"/>
  <c r="B100" i="1"/>
  <c r="C99" i="1"/>
  <c r="B99" i="1"/>
  <c r="D99" i="1" s="1"/>
  <c r="C98" i="1"/>
  <c r="B98" i="1"/>
  <c r="D98" i="1" s="1"/>
  <c r="D97" i="1"/>
  <c r="C97" i="1"/>
  <c r="B97" i="1"/>
  <c r="D96" i="1"/>
  <c r="C96" i="1"/>
  <c r="B96" i="1"/>
  <c r="C95" i="1"/>
  <c r="B95" i="1"/>
  <c r="D95" i="1" s="1"/>
  <c r="C94" i="1"/>
  <c r="B94" i="1"/>
  <c r="D94" i="1" s="1"/>
  <c r="A94" i="1"/>
  <c r="A95" i="1" s="1"/>
  <c r="I93" i="1"/>
  <c r="E93" i="1"/>
  <c r="D93" i="1"/>
  <c r="C93" i="1"/>
  <c r="B93" i="1"/>
  <c r="A93" i="1"/>
  <c r="G92" i="1"/>
  <c r="H92" i="1" s="1"/>
  <c r="J92" i="1" s="1"/>
  <c r="F92" i="1"/>
  <c r="D92" i="1"/>
  <c r="I88" i="1"/>
  <c r="K70" i="1"/>
  <c r="K71" i="1"/>
  <c r="K69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A85" i="1"/>
  <c r="A86" i="1"/>
  <c r="A72" i="1"/>
  <c r="A73" i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I62" i="1"/>
  <c r="I63" i="1"/>
  <c r="I64" i="1"/>
  <c r="I65" i="1"/>
  <c r="I66" i="1"/>
  <c r="I67" i="1"/>
  <c r="I68" i="1"/>
  <c r="G66" i="1"/>
  <c r="C71" i="1"/>
  <c r="D71" i="1" s="1"/>
  <c r="B71" i="1"/>
  <c r="C70" i="1"/>
  <c r="B70" i="1"/>
  <c r="D70" i="1" s="1"/>
  <c r="C69" i="1"/>
  <c r="B69" i="1"/>
  <c r="D69" i="1" s="1"/>
  <c r="D68" i="1"/>
  <c r="C68" i="1"/>
  <c r="B68" i="1"/>
  <c r="C67" i="1"/>
  <c r="D67" i="1" s="1"/>
  <c r="B67" i="1"/>
  <c r="C66" i="1"/>
  <c r="B66" i="1"/>
  <c r="D66" i="1" s="1"/>
  <c r="C65" i="1"/>
  <c r="B65" i="1"/>
  <c r="D65" i="1" s="1"/>
  <c r="D64" i="1"/>
  <c r="C64" i="1"/>
  <c r="B64" i="1"/>
  <c r="C63" i="1"/>
  <c r="D63" i="1" s="1"/>
  <c r="B63" i="1"/>
  <c r="C62" i="1"/>
  <c r="B62" i="1"/>
  <c r="D62" i="1" s="1"/>
  <c r="C61" i="1"/>
  <c r="B61" i="1"/>
  <c r="D61" i="1" s="1"/>
  <c r="D60" i="1"/>
  <c r="C60" i="1"/>
  <c r="B60" i="1"/>
  <c r="C59" i="1"/>
  <c r="D59" i="1" s="1"/>
  <c r="B59" i="1"/>
  <c r="C58" i="1"/>
  <c r="B58" i="1"/>
  <c r="D58" i="1" s="1"/>
  <c r="C57" i="1"/>
  <c r="B57" i="1"/>
  <c r="D57" i="1" s="1"/>
  <c r="D56" i="1"/>
  <c r="C56" i="1"/>
  <c r="B56" i="1"/>
  <c r="C55" i="1"/>
  <c r="D55" i="1" s="1"/>
  <c r="B55" i="1"/>
  <c r="C54" i="1"/>
  <c r="B54" i="1"/>
  <c r="D54" i="1" s="1"/>
  <c r="C53" i="1"/>
  <c r="B53" i="1"/>
  <c r="D53" i="1" s="1"/>
  <c r="D52" i="1"/>
  <c r="C52" i="1"/>
  <c r="B52" i="1"/>
  <c r="C51" i="1"/>
  <c r="D51" i="1" s="1"/>
  <c r="B51" i="1"/>
  <c r="C50" i="1"/>
  <c r="B50" i="1"/>
  <c r="D50" i="1" s="1"/>
  <c r="A50" i="1"/>
  <c r="A51" i="1" s="1"/>
  <c r="C49" i="1"/>
  <c r="B49" i="1"/>
  <c r="D49" i="1" s="1"/>
  <c r="A49" i="1"/>
  <c r="E49" i="1" s="1"/>
  <c r="E48" i="1"/>
  <c r="I48" i="1" s="1"/>
  <c r="D48" i="1"/>
  <c r="C48" i="1"/>
  <c r="B48" i="1"/>
  <c r="A48" i="1"/>
  <c r="E47" i="1"/>
  <c r="C47" i="1"/>
  <c r="D47" i="1" s="1"/>
  <c r="I47" i="1" s="1"/>
  <c r="B47" i="1"/>
  <c r="A47" i="1"/>
  <c r="G46" i="1"/>
  <c r="H46" i="1" s="1"/>
  <c r="J46" i="1" s="1"/>
  <c r="F46" i="1"/>
  <c r="D46" i="1"/>
  <c r="J42" i="1"/>
  <c r="D31" i="1"/>
  <c r="D32" i="1"/>
  <c r="D33" i="1"/>
  <c r="D34" i="1"/>
  <c r="D35" i="1"/>
  <c r="D36" i="1"/>
  <c r="D37" i="1"/>
  <c r="D38" i="1"/>
  <c r="D39" i="1"/>
  <c r="D40" i="1"/>
  <c r="C31" i="1"/>
  <c r="C32" i="1"/>
  <c r="C33" i="1"/>
  <c r="C34" i="1"/>
  <c r="C35" i="1"/>
  <c r="C36" i="1"/>
  <c r="C37" i="1"/>
  <c r="C38" i="1"/>
  <c r="C39" i="1"/>
  <c r="C40" i="1"/>
  <c r="B31" i="1"/>
  <c r="B32" i="1"/>
  <c r="B33" i="1"/>
  <c r="B34" i="1"/>
  <c r="B35" i="1"/>
  <c r="B36" i="1"/>
  <c r="B37" i="1"/>
  <c r="B38" i="1"/>
  <c r="B39" i="1"/>
  <c r="B40" i="1"/>
  <c r="E18" i="1"/>
  <c r="E19" i="1"/>
  <c r="I19" i="1" s="1"/>
  <c r="E23" i="1"/>
  <c r="E24" i="1"/>
  <c r="E26" i="1"/>
  <c r="E27" i="1"/>
  <c r="I27" i="1" s="1"/>
  <c r="E16" i="1"/>
  <c r="J15" i="1"/>
  <c r="D16" i="1"/>
  <c r="I16" i="1" s="1"/>
  <c r="D17" i="1"/>
  <c r="D18" i="1"/>
  <c r="I18" i="1" s="1"/>
  <c r="D19" i="1"/>
  <c r="D20" i="1"/>
  <c r="D21" i="1"/>
  <c r="D22" i="1"/>
  <c r="D23" i="1"/>
  <c r="I23" i="1" s="1"/>
  <c r="D24" i="1"/>
  <c r="D25" i="1"/>
  <c r="D26" i="1"/>
  <c r="I26" i="1" s="1"/>
  <c r="D27" i="1"/>
  <c r="D28" i="1"/>
  <c r="D29" i="1"/>
  <c r="D30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H15" i="1"/>
  <c r="G15" i="1"/>
  <c r="F15" i="1"/>
  <c r="A16" i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I5" i="1"/>
  <c r="I4" i="1"/>
  <c r="D114" i="2" l="1"/>
  <c r="A141" i="2"/>
  <c r="B140" i="2"/>
  <c r="D52" i="2"/>
  <c r="D60" i="2"/>
  <c r="D68" i="2"/>
  <c r="L93" i="2"/>
  <c r="B139" i="2"/>
  <c r="E16" i="2"/>
  <c r="D95" i="2"/>
  <c r="G117" i="2"/>
  <c r="H117" i="2" s="1"/>
  <c r="D58" i="2"/>
  <c r="D74" i="2"/>
  <c r="D78" i="2"/>
  <c r="D82" i="2"/>
  <c r="D67" i="2"/>
  <c r="D35" i="2"/>
  <c r="D39" i="2"/>
  <c r="D103" i="2"/>
  <c r="D111" i="2"/>
  <c r="D69" i="2"/>
  <c r="D73" i="2"/>
  <c r="D81" i="2"/>
  <c r="E93" i="2"/>
  <c r="D116" i="2"/>
  <c r="D120" i="2"/>
  <c r="D124" i="2"/>
  <c r="D128" i="2"/>
  <c r="D132" i="2"/>
  <c r="D48" i="2"/>
  <c r="D59" i="2"/>
  <c r="D98" i="2"/>
  <c r="D102" i="2"/>
  <c r="D106" i="2"/>
  <c r="D110" i="2"/>
  <c r="D118" i="2"/>
  <c r="D122" i="2"/>
  <c r="D126" i="2"/>
  <c r="D130" i="2"/>
  <c r="D16" i="2"/>
  <c r="D24" i="2"/>
  <c r="D28" i="2"/>
  <c r="D40" i="2"/>
  <c r="D72" i="2"/>
  <c r="D76" i="2"/>
  <c r="D80" i="2"/>
  <c r="D84" i="2"/>
  <c r="D93" i="2"/>
  <c r="I93" i="2" s="1"/>
  <c r="D29" i="2"/>
  <c r="D33" i="2"/>
  <c r="D50" i="2"/>
  <c r="D54" i="2"/>
  <c r="D66" i="2"/>
  <c r="D101" i="2"/>
  <c r="D113" i="2"/>
  <c r="D17" i="2"/>
  <c r="D18" i="2"/>
  <c r="D22" i="2"/>
  <c r="D26" i="2"/>
  <c r="D30" i="2"/>
  <c r="D34" i="2"/>
  <c r="D38" i="2"/>
  <c r="D47" i="2"/>
  <c r="D51" i="2"/>
  <c r="D55" i="2"/>
  <c r="D94" i="2"/>
  <c r="D20" i="2"/>
  <c r="D64" i="2"/>
  <c r="D49" i="2"/>
  <c r="D53" i="2"/>
  <c r="D57" i="2"/>
  <c r="D21" i="2"/>
  <c r="D25" i="2"/>
  <c r="D96" i="2"/>
  <c r="D100" i="2"/>
  <c r="D108" i="2"/>
  <c r="D109" i="2"/>
  <c r="G15" i="2"/>
  <c r="D19" i="2"/>
  <c r="D62" i="2"/>
  <c r="D85" i="2"/>
  <c r="D112" i="2"/>
  <c r="D32" i="2"/>
  <c r="D56" i="2"/>
  <c r="D71" i="2"/>
  <c r="D75" i="2"/>
  <c r="D83" i="2"/>
  <c r="D117" i="2"/>
  <c r="D121" i="2"/>
  <c r="D129" i="2"/>
  <c r="D99" i="2"/>
  <c r="D107" i="2"/>
  <c r="D23" i="2"/>
  <c r="D61" i="2"/>
  <c r="D65" i="2"/>
  <c r="D79" i="2"/>
  <c r="D86" i="2"/>
  <c r="D97" i="2"/>
  <c r="D104" i="2"/>
  <c r="D125" i="2"/>
  <c r="D115" i="2"/>
  <c r="D31" i="2"/>
  <c r="D63" i="2"/>
  <c r="D70" i="2"/>
  <c r="D77" i="2"/>
  <c r="L48" i="2"/>
  <c r="E48" i="2"/>
  <c r="I48" i="2" s="1"/>
  <c r="A49" i="2"/>
  <c r="A18" i="2"/>
  <c r="E17" i="2"/>
  <c r="D27" i="2"/>
  <c r="D37" i="2"/>
  <c r="G46" i="2"/>
  <c r="E47" i="2"/>
  <c r="I47" i="2" s="1"/>
  <c r="E94" i="2"/>
  <c r="D105" i="2"/>
  <c r="L47" i="2"/>
  <c r="A95" i="2"/>
  <c r="D36" i="2"/>
  <c r="D119" i="2"/>
  <c r="D123" i="2"/>
  <c r="D127" i="2"/>
  <c r="D131" i="2"/>
  <c r="F92" i="2"/>
  <c r="F15" i="2"/>
  <c r="F46" i="2"/>
  <c r="E31" i="1"/>
  <c r="A32" i="1"/>
  <c r="I30" i="1"/>
  <c r="I29" i="1"/>
  <c r="K31" i="1"/>
  <c r="E29" i="1"/>
  <c r="I21" i="1"/>
  <c r="E30" i="1"/>
  <c r="E22" i="1"/>
  <c r="I22" i="1" s="1"/>
  <c r="I28" i="1"/>
  <c r="E21" i="1"/>
  <c r="E28" i="1"/>
  <c r="E20" i="1"/>
  <c r="I20" i="1" s="1"/>
  <c r="I24" i="1"/>
  <c r="E25" i="1"/>
  <c r="I25" i="1" s="1"/>
  <c r="E17" i="1"/>
  <c r="I17" i="1" s="1"/>
  <c r="I42" i="1" s="1"/>
  <c r="I94" i="1"/>
  <c r="A96" i="1"/>
  <c r="E95" i="1"/>
  <c r="I95" i="1" s="1"/>
  <c r="E94" i="1"/>
  <c r="A52" i="1"/>
  <c r="E51" i="1"/>
  <c r="I51" i="1" s="1"/>
  <c r="I49" i="1"/>
  <c r="E50" i="1"/>
  <c r="I50" i="1" s="1"/>
  <c r="D15" i="1"/>
  <c r="I16" i="2" l="1"/>
  <c r="A142" i="2"/>
  <c r="B141" i="2"/>
  <c r="I94" i="2"/>
  <c r="N46" i="2"/>
  <c r="O24" i="2" s="1"/>
  <c r="I17" i="2"/>
  <c r="H15" i="2"/>
  <c r="J15" i="2" s="1"/>
  <c r="J42" i="2" s="1"/>
  <c r="O29" i="2" s="1"/>
  <c r="H46" i="2"/>
  <c r="J46" i="2" s="1"/>
  <c r="A19" i="2"/>
  <c r="E18" i="2"/>
  <c r="I18" i="2" s="1"/>
  <c r="H92" i="2"/>
  <c r="J92" i="2" s="1"/>
  <c r="A96" i="2"/>
  <c r="L95" i="2"/>
  <c r="E95" i="2"/>
  <c r="I95" i="2" s="1"/>
  <c r="A50" i="2"/>
  <c r="L49" i="2"/>
  <c r="E49" i="2"/>
  <c r="I49" i="2" s="1"/>
  <c r="E32" i="1"/>
  <c r="K32" i="1" s="1"/>
  <c r="A33" i="1"/>
  <c r="A97" i="1"/>
  <c r="E96" i="1"/>
  <c r="I96" i="1" s="1"/>
  <c r="A53" i="1"/>
  <c r="E52" i="1"/>
  <c r="I52" i="1" s="1"/>
  <c r="A143" i="2" l="1"/>
  <c r="B142" i="2"/>
  <c r="M15" i="2"/>
  <c r="O23" i="2" s="1"/>
  <c r="A51" i="2"/>
  <c r="L50" i="2"/>
  <c r="E50" i="2"/>
  <c r="I50" i="2" s="1"/>
  <c r="A97" i="2"/>
  <c r="L96" i="2"/>
  <c r="E96" i="2"/>
  <c r="I96" i="2" s="1"/>
  <c r="E19" i="2"/>
  <c r="I19" i="2" s="1"/>
  <c r="A20" i="2"/>
  <c r="A34" i="1"/>
  <c r="E33" i="1"/>
  <c r="K33" i="1" s="1"/>
  <c r="E97" i="1"/>
  <c r="I97" i="1" s="1"/>
  <c r="A98" i="1"/>
  <c r="E53" i="1"/>
  <c r="I53" i="1" s="1"/>
  <c r="A54" i="1"/>
  <c r="B143" i="2" l="1"/>
  <c r="A144" i="2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52" i="2"/>
  <c r="L51" i="2"/>
  <c r="E51" i="2"/>
  <c r="I51" i="2" s="1"/>
  <c r="A21" i="2"/>
  <c r="E20" i="2"/>
  <c r="I20" i="2" s="1"/>
  <c r="E97" i="2"/>
  <c r="I97" i="2" s="1"/>
  <c r="L97" i="2"/>
  <c r="A98" i="2"/>
  <c r="E34" i="1"/>
  <c r="K34" i="1" s="1"/>
  <c r="A35" i="1"/>
  <c r="A99" i="1"/>
  <c r="E98" i="1"/>
  <c r="I98" i="1" s="1"/>
  <c r="A55" i="1"/>
  <c r="E54" i="1"/>
  <c r="I54" i="1" s="1"/>
  <c r="A53" i="2" l="1"/>
  <c r="L52" i="2"/>
  <c r="E52" i="2"/>
  <c r="I52" i="2" s="1"/>
  <c r="A22" i="2"/>
  <c r="E21" i="2"/>
  <c r="I21" i="2" s="1"/>
  <c r="E98" i="2"/>
  <c r="I98" i="2" s="1"/>
  <c r="A99" i="2"/>
  <c r="L98" i="2"/>
  <c r="A36" i="1"/>
  <c r="E35" i="1"/>
  <c r="K35" i="1" s="1"/>
  <c r="A100" i="1"/>
  <c r="E99" i="1"/>
  <c r="I99" i="1" s="1"/>
  <c r="A56" i="1"/>
  <c r="E55" i="1"/>
  <c r="I55" i="1" s="1"/>
  <c r="E22" i="2" l="1"/>
  <c r="I22" i="2" s="1"/>
  <c r="A23" i="2"/>
  <c r="L99" i="2"/>
  <c r="A100" i="2"/>
  <c r="E99" i="2"/>
  <c r="I99" i="2" s="1"/>
  <c r="E53" i="2"/>
  <c r="I53" i="2" s="1"/>
  <c r="A54" i="2"/>
  <c r="L53" i="2"/>
  <c r="A37" i="1"/>
  <c r="E36" i="1"/>
  <c r="K36" i="1" s="1"/>
  <c r="E100" i="1"/>
  <c r="I100" i="1" s="1"/>
  <c r="A101" i="1"/>
  <c r="E56" i="1"/>
  <c r="I56" i="1" s="1"/>
  <c r="A57" i="1"/>
  <c r="E54" i="2" l="1"/>
  <c r="I54" i="2" s="1"/>
  <c r="A55" i="2"/>
  <c r="L54" i="2"/>
  <c r="A101" i="2"/>
  <c r="L100" i="2"/>
  <c r="E100" i="2"/>
  <c r="I100" i="2" s="1"/>
  <c r="A24" i="2"/>
  <c r="E23" i="2"/>
  <c r="I23" i="2" s="1"/>
  <c r="A38" i="1"/>
  <c r="E37" i="1"/>
  <c r="K37" i="1" s="1"/>
  <c r="E101" i="1"/>
  <c r="I101" i="1" s="1"/>
  <c r="A102" i="1"/>
  <c r="E57" i="1"/>
  <c r="I57" i="1" s="1"/>
  <c r="A58" i="1"/>
  <c r="A25" i="2" l="1"/>
  <c r="E24" i="2"/>
  <c r="I24" i="2" s="1"/>
  <c r="A102" i="2"/>
  <c r="E101" i="2"/>
  <c r="I101" i="2" s="1"/>
  <c r="L101" i="2"/>
  <c r="A56" i="2"/>
  <c r="L55" i="2"/>
  <c r="E55" i="2"/>
  <c r="I55" i="2" s="1"/>
  <c r="A39" i="1"/>
  <c r="E38" i="1"/>
  <c r="K38" i="1" s="1"/>
  <c r="A103" i="1"/>
  <c r="E102" i="1"/>
  <c r="I102" i="1" s="1"/>
  <c r="A59" i="1"/>
  <c r="E58" i="1"/>
  <c r="I58" i="1" s="1"/>
  <c r="L56" i="2" l="1"/>
  <c r="A57" i="2"/>
  <c r="E56" i="2"/>
  <c r="I56" i="2" s="1"/>
  <c r="L102" i="2"/>
  <c r="A103" i="2"/>
  <c r="E102" i="2"/>
  <c r="I102" i="2" s="1"/>
  <c r="E25" i="2"/>
  <c r="I25" i="2" s="1"/>
  <c r="A26" i="2"/>
  <c r="A40" i="1"/>
  <c r="E40" i="1" s="1"/>
  <c r="K40" i="1" s="1"/>
  <c r="E39" i="1"/>
  <c r="K39" i="1" s="1"/>
  <c r="A104" i="1"/>
  <c r="E103" i="1"/>
  <c r="I103" i="1" s="1"/>
  <c r="A60" i="1"/>
  <c r="E59" i="1"/>
  <c r="I59" i="1" s="1"/>
  <c r="A104" i="2" l="1"/>
  <c r="L103" i="2"/>
  <c r="E103" i="2"/>
  <c r="I103" i="2" s="1"/>
  <c r="A27" i="2"/>
  <c r="E26" i="2"/>
  <c r="I26" i="2" s="1"/>
  <c r="A58" i="2"/>
  <c r="E57" i="2"/>
  <c r="I57" i="2" s="1"/>
  <c r="L57" i="2"/>
  <c r="K42" i="1"/>
  <c r="L15" i="1" s="1"/>
  <c r="E104" i="1"/>
  <c r="I104" i="1" s="1"/>
  <c r="A105" i="1"/>
  <c r="E60" i="1"/>
  <c r="I60" i="1" s="1"/>
  <c r="A61" i="1"/>
  <c r="A59" i="2" l="1"/>
  <c r="L58" i="2"/>
  <c r="E58" i="2"/>
  <c r="I58" i="2" s="1"/>
  <c r="A28" i="2"/>
  <c r="E27" i="2"/>
  <c r="I27" i="2" s="1"/>
  <c r="A105" i="2"/>
  <c r="L104" i="2"/>
  <c r="E104" i="2"/>
  <c r="I104" i="2" s="1"/>
  <c r="E105" i="1"/>
  <c r="I105" i="1" s="1"/>
  <c r="A106" i="1"/>
  <c r="E61" i="1"/>
  <c r="I61" i="1" s="1"/>
  <c r="A62" i="1"/>
  <c r="A29" i="2" l="1"/>
  <c r="E28" i="2"/>
  <c r="I28" i="2" s="1"/>
  <c r="E105" i="2"/>
  <c r="I105" i="2" s="1"/>
  <c r="A106" i="2"/>
  <c r="L105" i="2"/>
  <c r="A60" i="2"/>
  <c r="L59" i="2"/>
  <c r="E59" i="2"/>
  <c r="I59" i="2" s="1"/>
  <c r="A107" i="1"/>
  <c r="E106" i="1"/>
  <c r="I106" i="1" s="1"/>
  <c r="A63" i="1"/>
  <c r="E62" i="1"/>
  <c r="A61" i="2" l="1"/>
  <c r="L60" i="2"/>
  <c r="E60" i="2"/>
  <c r="I60" i="2" s="1"/>
  <c r="E106" i="2"/>
  <c r="I106" i="2" s="1"/>
  <c r="A107" i="2"/>
  <c r="L106" i="2"/>
  <c r="A30" i="2"/>
  <c r="E29" i="2"/>
  <c r="I29" i="2" s="1"/>
  <c r="A108" i="1"/>
  <c r="E107" i="1"/>
  <c r="I107" i="1" s="1"/>
  <c r="A64" i="1"/>
  <c r="E63" i="1"/>
  <c r="A62" i="2" l="1"/>
  <c r="L61" i="2"/>
  <c r="E61" i="2"/>
  <c r="I61" i="2" s="1"/>
  <c r="A31" i="2"/>
  <c r="E30" i="2"/>
  <c r="I30" i="2" s="1"/>
  <c r="I42" i="2" s="1"/>
  <c r="N29" i="2" s="1"/>
  <c r="L107" i="2"/>
  <c r="A108" i="2"/>
  <c r="E107" i="2"/>
  <c r="I107" i="2" s="1"/>
  <c r="E108" i="1"/>
  <c r="I108" i="1" s="1"/>
  <c r="A109" i="1"/>
  <c r="A65" i="1"/>
  <c r="E64" i="1"/>
  <c r="A109" i="2" l="1"/>
  <c r="L108" i="2"/>
  <c r="E108" i="2"/>
  <c r="I108" i="2" s="1"/>
  <c r="A32" i="2"/>
  <c r="E31" i="2"/>
  <c r="K31" i="2" s="1"/>
  <c r="E62" i="2"/>
  <c r="I62" i="2" s="1"/>
  <c r="L62" i="2"/>
  <c r="A63" i="2"/>
  <c r="E109" i="1"/>
  <c r="I109" i="1" s="1"/>
  <c r="A110" i="1"/>
  <c r="E65" i="1"/>
  <c r="A66" i="1"/>
  <c r="A33" i="2" l="1"/>
  <c r="E32" i="2"/>
  <c r="K32" i="2" s="1"/>
  <c r="E63" i="2"/>
  <c r="I63" i="2" s="1"/>
  <c r="A64" i="2"/>
  <c r="L63" i="2"/>
  <c r="A110" i="2"/>
  <c r="E109" i="2"/>
  <c r="I109" i="2" s="1"/>
  <c r="L109" i="2"/>
  <c r="A111" i="1"/>
  <c r="E110" i="1"/>
  <c r="I110" i="1" s="1"/>
  <c r="A67" i="1"/>
  <c r="E66" i="1"/>
  <c r="L110" i="2" l="1"/>
  <c r="A111" i="2"/>
  <c r="E110" i="2"/>
  <c r="I110" i="2" s="1"/>
  <c r="L64" i="2"/>
  <c r="A65" i="2"/>
  <c r="E64" i="2"/>
  <c r="I64" i="2" s="1"/>
  <c r="A34" i="2"/>
  <c r="E33" i="2"/>
  <c r="K33" i="2" s="1"/>
  <c r="A112" i="1"/>
  <c r="E111" i="1"/>
  <c r="I111" i="1" s="1"/>
  <c r="A68" i="1"/>
  <c r="E67" i="1"/>
  <c r="A66" i="2" l="1"/>
  <c r="L65" i="2"/>
  <c r="E65" i="2"/>
  <c r="I65" i="2" s="1"/>
  <c r="A35" i="2"/>
  <c r="E34" i="2"/>
  <c r="K34" i="2" s="1"/>
  <c r="A112" i="2"/>
  <c r="L111" i="2"/>
  <c r="E111" i="2"/>
  <c r="I111" i="2" s="1"/>
  <c r="A113" i="1"/>
  <c r="E112" i="1"/>
  <c r="E68" i="1"/>
  <c r="A69" i="1"/>
  <c r="L66" i="2" l="1"/>
  <c r="A67" i="2"/>
  <c r="E66" i="2"/>
  <c r="I66" i="2" s="1"/>
  <c r="L112" i="2"/>
  <c r="A113" i="2"/>
  <c r="E112" i="2"/>
  <c r="I112" i="2" s="1"/>
  <c r="E35" i="2"/>
  <c r="K35" i="2" s="1"/>
  <c r="A36" i="2"/>
  <c r="I112" i="1"/>
  <c r="A114" i="1"/>
  <c r="E113" i="1"/>
  <c r="I113" i="1" s="1"/>
  <c r="E69" i="1"/>
  <c r="A70" i="1"/>
  <c r="J88" i="2" l="1"/>
  <c r="O30" i="2" s="1"/>
  <c r="A114" i="2"/>
  <c r="L113" i="2"/>
  <c r="E113" i="2"/>
  <c r="I113" i="2" s="1"/>
  <c r="A68" i="2"/>
  <c r="E67" i="2"/>
  <c r="I67" i="2" s="1"/>
  <c r="A37" i="2"/>
  <c r="E36" i="2"/>
  <c r="K36" i="2" s="1"/>
  <c r="E114" i="1"/>
  <c r="I114" i="1" s="1"/>
  <c r="A115" i="1"/>
  <c r="A71" i="1"/>
  <c r="E71" i="1" s="1"/>
  <c r="E70" i="1"/>
  <c r="A38" i="2" l="1"/>
  <c r="E37" i="2"/>
  <c r="K37" i="2" s="1"/>
  <c r="E68" i="2"/>
  <c r="I68" i="2" s="1"/>
  <c r="I88" i="2" s="1"/>
  <c r="N30" i="2" s="1"/>
  <c r="A69" i="2"/>
  <c r="A115" i="2"/>
  <c r="L114" i="2"/>
  <c r="E114" i="2"/>
  <c r="I114" i="2" s="1"/>
  <c r="A116" i="1"/>
  <c r="E115" i="1"/>
  <c r="E115" i="2" l="1"/>
  <c r="I115" i="2" s="1"/>
  <c r="A116" i="2"/>
  <c r="L115" i="2"/>
  <c r="A70" i="2"/>
  <c r="E69" i="2"/>
  <c r="K69" i="2" s="1"/>
  <c r="E38" i="2"/>
  <c r="K38" i="2" s="1"/>
  <c r="A39" i="2"/>
  <c r="A117" i="1"/>
  <c r="E116" i="1"/>
  <c r="E70" i="2" l="1"/>
  <c r="K70" i="2" s="1"/>
  <c r="A71" i="2"/>
  <c r="A40" i="2"/>
  <c r="E40" i="2" s="1"/>
  <c r="K40" i="2" s="1"/>
  <c r="E39" i="2"/>
  <c r="K39" i="2" s="1"/>
  <c r="E116" i="2"/>
  <c r="I116" i="2" s="1"/>
  <c r="L116" i="2"/>
  <c r="A117" i="2"/>
  <c r="E117" i="1"/>
  <c r="A118" i="1"/>
  <c r="K42" i="2" l="1"/>
  <c r="A72" i="2"/>
  <c r="E71" i="2"/>
  <c r="K71" i="2" s="1"/>
  <c r="A118" i="2"/>
  <c r="L117" i="2"/>
  <c r="E117" i="2"/>
  <c r="I117" i="2" s="1"/>
  <c r="E118" i="1"/>
  <c r="A119" i="1"/>
  <c r="J117" i="2" l="1"/>
  <c r="N92" i="2" s="1"/>
  <c r="O25" i="2" s="1"/>
  <c r="L15" i="2"/>
  <c r="N23" i="2" s="1"/>
  <c r="P29" i="2"/>
  <c r="E118" i="2"/>
  <c r="I118" i="2" s="1"/>
  <c r="A119" i="2"/>
  <c r="A73" i="2"/>
  <c r="E72" i="2"/>
  <c r="K72" i="2" s="1"/>
  <c r="A120" i="1"/>
  <c r="E119" i="1"/>
  <c r="J134" i="2" l="1"/>
  <c r="O31" i="2" s="1"/>
  <c r="A74" i="2"/>
  <c r="E73" i="2"/>
  <c r="K73" i="2" s="1"/>
  <c r="A120" i="2"/>
  <c r="E119" i="2"/>
  <c r="I119" i="2" s="1"/>
  <c r="A121" i="1"/>
  <c r="E120" i="1"/>
  <c r="E74" i="2" l="1"/>
  <c r="K74" i="2" s="1"/>
  <c r="A75" i="2"/>
  <c r="A121" i="2"/>
  <c r="E120" i="2"/>
  <c r="I120" i="2" s="1"/>
  <c r="E121" i="1"/>
  <c r="A122" i="1"/>
  <c r="A122" i="2" l="1"/>
  <c r="E121" i="2"/>
  <c r="I121" i="2" s="1"/>
  <c r="A76" i="2"/>
  <c r="E75" i="2"/>
  <c r="K75" i="2" s="1"/>
  <c r="E122" i="1"/>
  <c r="A123" i="1"/>
  <c r="E76" i="2" l="1"/>
  <c r="K76" i="2" s="1"/>
  <c r="A77" i="2"/>
  <c r="E122" i="2"/>
  <c r="I122" i="2" s="1"/>
  <c r="I134" i="2" s="1"/>
  <c r="N31" i="2" s="1"/>
  <c r="A123" i="2"/>
  <c r="A124" i="1"/>
  <c r="E123" i="1"/>
  <c r="A124" i="2" l="1"/>
  <c r="E123" i="2"/>
  <c r="K123" i="2" s="1"/>
  <c r="A78" i="2"/>
  <c r="E77" i="2"/>
  <c r="K77" i="2" s="1"/>
  <c r="A125" i="1"/>
  <c r="E124" i="1"/>
  <c r="E78" i="2" l="1"/>
  <c r="K78" i="2" s="1"/>
  <c r="A79" i="2"/>
  <c r="A125" i="2"/>
  <c r="E124" i="2"/>
  <c r="K124" i="2" s="1"/>
  <c r="A126" i="1"/>
  <c r="E125" i="1"/>
  <c r="A126" i="2" l="1"/>
  <c r="E125" i="2"/>
  <c r="K125" i="2" s="1"/>
  <c r="A80" i="2"/>
  <c r="E79" i="2"/>
  <c r="K79" i="2" s="1"/>
  <c r="E126" i="1"/>
  <c r="A127" i="1"/>
  <c r="A81" i="2" l="1"/>
  <c r="E80" i="2"/>
  <c r="K80" i="2" s="1"/>
  <c r="E126" i="2"/>
  <c r="K126" i="2" s="1"/>
  <c r="A127" i="2"/>
  <c r="A128" i="1"/>
  <c r="E127" i="1"/>
  <c r="A82" i="2" l="1"/>
  <c r="E81" i="2"/>
  <c r="K81" i="2" s="1"/>
  <c r="A128" i="2"/>
  <c r="E127" i="2"/>
  <c r="K127" i="2" s="1"/>
  <c r="A129" i="1"/>
  <c r="E128" i="1"/>
  <c r="A129" i="2" l="1"/>
  <c r="E128" i="2"/>
  <c r="K128" i="2" s="1"/>
  <c r="E82" i="2"/>
  <c r="K82" i="2" s="1"/>
  <c r="A83" i="2"/>
  <c r="E129" i="1"/>
  <c r="A130" i="1"/>
  <c r="A84" i="2" l="1"/>
  <c r="E83" i="2"/>
  <c r="K83" i="2" s="1"/>
  <c r="A130" i="2"/>
  <c r="E129" i="2"/>
  <c r="K129" i="2" s="1"/>
  <c r="E130" i="1"/>
  <c r="A131" i="1"/>
  <c r="E130" i="2" l="1"/>
  <c r="K130" i="2" s="1"/>
  <c r="A131" i="2"/>
  <c r="E84" i="2"/>
  <c r="K84" i="2" s="1"/>
  <c r="A85" i="2"/>
  <c r="A132" i="1"/>
  <c r="E132" i="1" s="1"/>
  <c r="E131" i="1"/>
  <c r="A86" i="2" l="1"/>
  <c r="E86" i="2" s="1"/>
  <c r="K86" i="2" s="1"/>
  <c r="E85" i="2"/>
  <c r="K85" i="2" s="1"/>
  <c r="A132" i="2"/>
  <c r="E131" i="2"/>
  <c r="K131" i="2" s="1"/>
  <c r="K88" i="2" l="1"/>
  <c r="E132" i="2"/>
  <c r="K132" i="2" s="1"/>
  <c r="M46" i="2" l="1"/>
  <c r="N24" i="2" s="1"/>
  <c r="P30" i="2"/>
  <c r="K134" i="2"/>
  <c r="M92" i="2" l="1"/>
  <c r="N25" i="2" s="1"/>
  <c r="P31" i="2"/>
</calcChain>
</file>

<file path=xl/sharedStrings.xml><?xml version="1.0" encoding="utf-8"?>
<sst xmlns="http://schemas.openxmlformats.org/spreadsheetml/2006/main" count="596" uniqueCount="44">
  <si>
    <t>Tipo do Motor</t>
  </si>
  <si>
    <t>Potência do Motor (cv)</t>
  </si>
  <si>
    <t>Indução Trifásico IR2 / 4 pólos</t>
  </si>
  <si>
    <t>Indução Trifásico IR3 / 4 pólos</t>
  </si>
  <si>
    <t>Corrente I (A)</t>
  </si>
  <si>
    <t>Tempo de Serviço do Motor (anos)</t>
  </si>
  <si>
    <t>Carregamento (pu)</t>
  </si>
  <si>
    <t>34.09</t>
  </si>
  <si>
    <t>Taxa de Escalada, Região Nordeste, Classe Industrial (%)</t>
  </si>
  <si>
    <t>Taxa de Desconto (%)</t>
  </si>
  <si>
    <t>Tarifa Média (R$ / kWh)</t>
  </si>
  <si>
    <t>Tipo de Estudo</t>
  </si>
  <si>
    <t>Tempo de Estudo (anos)</t>
  </si>
  <si>
    <t>Preço do Motor (U$)</t>
  </si>
  <si>
    <t>Preço do Motor (R$)</t>
  </si>
  <si>
    <t>DADOS DO ESTUDO</t>
  </si>
  <si>
    <t>DADOS DOS MOTORES</t>
  </si>
  <si>
    <t>DADOS ECONÔMICOS</t>
  </si>
  <si>
    <t>CE</t>
  </si>
  <si>
    <t>CEbr</t>
  </si>
  <si>
    <t>CEar</t>
  </si>
  <si>
    <t>∆CE</t>
  </si>
  <si>
    <t>I0br</t>
  </si>
  <si>
    <t>I0ar</t>
  </si>
  <si>
    <t>∆I0</t>
  </si>
  <si>
    <t>CI</t>
  </si>
  <si>
    <t>CR</t>
  </si>
  <si>
    <t>-</t>
  </si>
  <si>
    <t>t</t>
  </si>
  <si>
    <r>
      <t>Rendimento (</t>
    </r>
    <r>
      <rPr>
        <b/>
        <sz val="11"/>
        <color theme="1"/>
        <rFont val="Calibri"/>
        <family val="2"/>
      </rPr>
      <t>%)</t>
    </r>
  </si>
  <si>
    <t>Net Savings (R$)</t>
  </si>
  <si>
    <t>ANÁLISE DOS CUSTOS DE CICLO DE VIDA - CASO 01 - 2.3.2.3 - t = 15 anos</t>
  </si>
  <si>
    <t>ANÁLISE DOS CUSTOS DE CICLO DE VIDA - CASO 02 - 2.3.2.2 - t = 22 anos</t>
  </si>
  <si>
    <t>ANÁLISE DOS CUSTOS DE CICLO DE VIDA - CASO 03 - 2.3.2.1- t = 30 anos</t>
  </si>
  <si>
    <t>Energia Economizada</t>
  </si>
  <si>
    <t>15 anos</t>
  </si>
  <si>
    <t>22 anos</t>
  </si>
  <si>
    <t>30 anos</t>
  </si>
  <si>
    <t>Tempo de Estudo</t>
  </si>
  <si>
    <t>MIT IR2/50cv - MIT IR3/40cv</t>
  </si>
  <si>
    <t>MIT IR2/50cv - MIT IR3/50cv</t>
  </si>
  <si>
    <t>CE (R$)</t>
  </si>
  <si>
    <t>CI (R$)</t>
  </si>
  <si>
    <t>CR (R$)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</si>
</sst>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\ #,##0.00"/>
    <numFmt numFmtId="165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64" fontId="0" fillId="0" borderId="0" xfId="0" applyNumberFormat="1"/>
    <xf numFmtId="10" fontId="0" fillId="0" borderId="0" xfId="1" applyNumberFormat="1" applyFont="1" applyAlignment="1">
      <alignment horizontal="left" vertical="center"/>
    </xf>
    <xf numFmtId="10" fontId="0" fillId="0" borderId="0" xfId="1" applyNumberFormat="1" applyFont="1" applyAlignment="1">
      <alignment horizontal="left"/>
    </xf>
    <xf numFmtId="165" fontId="0" fillId="0" borderId="0" xfId="0" applyNumberFormat="1"/>
    <xf numFmtId="164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164" fontId="2" fillId="0" borderId="0" xfId="0" applyNumberFormat="1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10" fontId="0" fillId="0" borderId="1" xfId="1" applyNumberFormat="1" applyFont="1" applyBorder="1" applyAlignment="1">
      <alignment horizontal="left" vertical="center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>
      <alignment horizontal="left"/>
    </xf>
    <xf numFmtId="10" fontId="0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104775</xdr:colOff>
      <xdr:row>13</xdr:row>
      <xdr:rowOff>14287</xdr:rowOff>
    </xdr:from>
    <xdr:ext cx="762000" cy="41171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04AEE620-CC12-68DC-61F7-C5563057D0C5}"/>
                </a:ext>
              </a:extLst>
            </xdr:cNvPr>
            <xdr:cNvSpPr txBox="1"/>
          </xdr:nvSpPr>
          <xdr:spPr>
            <a:xfrm>
              <a:off x="5600700" y="3252787"/>
              <a:ext cx="762000" cy="4117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pt-BR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pt-BR" sz="110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t-BR" sz="1100" b="0" i="1">
                                    <a:latin typeface="Cambria Math" panose="02040503050406030204" pitchFamily="18" charset="0"/>
                                  </a:rPr>
                                  <m:t>1+</m:t>
                                </m:r>
                                <m:r>
                                  <a:rPr lang="pt-BR" sz="1100" b="0" i="1">
                                    <a:latin typeface="Cambria Math" panose="02040503050406030204" pitchFamily="18" charset="0"/>
                                  </a:rPr>
                                  <m:t>𝑒</m:t>
                                </m:r>
                              </m:num>
                              <m:den>
                                <m:r>
                                  <a:rPr lang="pt-BR" sz="1100" b="0" i="1">
                                    <a:latin typeface="Cambria Math" panose="02040503050406030204" pitchFamily="18" charset="0"/>
                                  </a:rPr>
                                  <m:t>1+</m:t>
                                </m:r>
                                <m:r>
                                  <a:rPr lang="pt-BR" sz="11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den>
                            </m:f>
                          </m:e>
                        </m:d>
                      </m:e>
                      <m:sup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sup>
                    </m:sSup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04AEE620-CC12-68DC-61F7-C5563057D0C5}"/>
                </a:ext>
              </a:extLst>
            </xdr:cNvPr>
            <xdr:cNvSpPr txBox="1"/>
          </xdr:nvSpPr>
          <xdr:spPr>
            <a:xfrm>
              <a:off x="5600700" y="3252787"/>
              <a:ext cx="762000" cy="4117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</a:rPr>
                <a:t>((</a:t>
              </a:r>
              <a:r>
                <a:rPr lang="pt-BR" sz="1100" b="0" i="0">
                  <a:latin typeface="Cambria Math" panose="02040503050406030204" pitchFamily="18" charset="0"/>
                </a:rPr>
                <a:t>1+𝑒)/(1+𝑑))^𝑡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104775</xdr:colOff>
      <xdr:row>44</xdr:row>
      <xdr:rowOff>14287</xdr:rowOff>
    </xdr:from>
    <xdr:ext cx="762000" cy="41171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567EAAA6-EFA8-488F-B3F9-ACDCE9227227}"/>
                </a:ext>
              </a:extLst>
            </xdr:cNvPr>
            <xdr:cNvSpPr txBox="1"/>
          </xdr:nvSpPr>
          <xdr:spPr>
            <a:xfrm>
              <a:off x="5600700" y="3252787"/>
              <a:ext cx="762000" cy="4117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pt-BR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pt-BR" sz="110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t-BR" sz="1100" b="0" i="1">
                                    <a:latin typeface="Cambria Math" panose="02040503050406030204" pitchFamily="18" charset="0"/>
                                  </a:rPr>
                                  <m:t>1+</m:t>
                                </m:r>
                                <m:r>
                                  <a:rPr lang="pt-BR" sz="1100" b="0" i="1">
                                    <a:latin typeface="Cambria Math" panose="02040503050406030204" pitchFamily="18" charset="0"/>
                                  </a:rPr>
                                  <m:t>𝑒</m:t>
                                </m:r>
                              </m:num>
                              <m:den>
                                <m:r>
                                  <a:rPr lang="pt-BR" sz="1100" b="0" i="1">
                                    <a:latin typeface="Cambria Math" panose="02040503050406030204" pitchFamily="18" charset="0"/>
                                  </a:rPr>
                                  <m:t>1+</m:t>
                                </m:r>
                                <m:r>
                                  <a:rPr lang="pt-BR" sz="11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den>
                            </m:f>
                          </m:e>
                        </m:d>
                      </m:e>
                      <m:sup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sup>
                    </m:sSup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567EAAA6-EFA8-488F-B3F9-ACDCE9227227}"/>
                </a:ext>
              </a:extLst>
            </xdr:cNvPr>
            <xdr:cNvSpPr txBox="1"/>
          </xdr:nvSpPr>
          <xdr:spPr>
            <a:xfrm>
              <a:off x="5600700" y="3252787"/>
              <a:ext cx="762000" cy="4117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</a:rPr>
                <a:t>((</a:t>
              </a:r>
              <a:r>
                <a:rPr lang="pt-BR" sz="1100" b="0" i="0">
                  <a:latin typeface="Cambria Math" panose="02040503050406030204" pitchFamily="18" charset="0"/>
                </a:rPr>
                <a:t>1+𝑒)/(1+𝑑))^𝑡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104775</xdr:colOff>
      <xdr:row>90</xdr:row>
      <xdr:rowOff>14287</xdr:rowOff>
    </xdr:from>
    <xdr:ext cx="762000" cy="41171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328EDE76-20B4-4786-9FB9-62665ECEC502}"/>
                </a:ext>
              </a:extLst>
            </xdr:cNvPr>
            <xdr:cNvSpPr txBox="1"/>
          </xdr:nvSpPr>
          <xdr:spPr>
            <a:xfrm>
              <a:off x="5600700" y="9424987"/>
              <a:ext cx="762000" cy="4117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pt-BR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pt-BR" sz="110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t-BR" sz="1100" b="0" i="1">
                                    <a:latin typeface="Cambria Math" panose="02040503050406030204" pitchFamily="18" charset="0"/>
                                  </a:rPr>
                                  <m:t>1+</m:t>
                                </m:r>
                                <m:r>
                                  <a:rPr lang="pt-BR" sz="1100" b="0" i="1">
                                    <a:latin typeface="Cambria Math" panose="02040503050406030204" pitchFamily="18" charset="0"/>
                                  </a:rPr>
                                  <m:t>𝑒</m:t>
                                </m:r>
                              </m:num>
                              <m:den>
                                <m:r>
                                  <a:rPr lang="pt-BR" sz="1100" b="0" i="1">
                                    <a:latin typeface="Cambria Math" panose="02040503050406030204" pitchFamily="18" charset="0"/>
                                  </a:rPr>
                                  <m:t>1+</m:t>
                                </m:r>
                                <m:r>
                                  <a:rPr lang="pt-BR" sz="11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den>
                            </m:f>
                          </m:e>
                        </m:d>
                      </m:e>
                      <m:sup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sup>
                    </m:sSup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328EDE76-20B4-4786-9FB9-62665ECEC502}"/>
                </a:ext>
              </a:extLst>
            </xdr:cNvPr>
            <xdr:cNvSpPr txBox="1"/>
          </xdr:nvSpPr>
          <xdr:spPr>
            <a:xfrm>
              <a:off x="5600700" y="9424987"/>
              <a:ext cx="762000" cy="4117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</a:rPr>
                <a:t>((</a:t>
              </a:r>
              <a:r>
                <a:rPr lang="pt-BR" sz="1100" b="0" i="0">
                  <a:latin typeface="Cambria Math" panose="02040503050406030204" pitchFamily="18" charset="0"/>
                </a:rPr>
                <a:t>1+𝑒)/(1+𝑑))^𝑡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11</xdr:col>
      <xdr:colOff>400050</xdr:colOff>
      <xdr:row>44</xdr:row>
      <xdr:rowOff>0</xdr:rowOff>
    </xdr:from>
    <xdr:ext cx="762000" cy="41171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E081876E-10C6-428D-A32B-763AEF0FB244}"/>
                </a:ext>
              </a:extLst>
            </xdr:cNvPr>
            <xdr:cNvSpPr txBox="1"/>
          </xdr:nvSpPr>
          <xdr:spPr>
            <a:xfrm>
              <a:off x="12544425" y="9410700"/>
              <a:ext cx="762000" cy="4117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pt-BR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pt-BR" sz="110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t-BR" sz="11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pt-BR" sz="1100" b="0" i="1">
                                    <a:latin typeface="Cambria Math" panose="02040503050406030204" pitchFamily="18" charset="0"/>
                                  </a:rPr>
                                  <m:t>1+</m:t>
                                </m:r>
                                <m:r>
                                  <a:rPr lang="pt-BR" sz="11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den>
                            </m:f>
                          </m:e>
                        </m:d>
                      </m:e>
                      <m:sup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sup>
                    </m:sSup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E081876E-10C6-428D-A32B-763AEF0FB244}"/>
                </a:ext>
              </a:extLst>
            </xdr:cNvPr>
            <xdr:cNvSpPr txBox="1"/>
          </xdr:nvSpPr>
          <xdr:spPr>
            <a:xfrm>
              <a:off x="12544425" y="9410700"/>
              <a:ext cx="762000" cy="4117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1/(1+𝑑))^𝑡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11</xdr:col>
      <xdr:colOff>371475</xdr:colOff>
      <xdr:row>90</xdr:row>
      <xdr:rowOff>66675</xdr:rowOff>
    </xdr:from>
    <xdr:ext cx="762000" cy="41171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23BC831E-AE93-44BE-86E7-01BB54E54993}"/>
                </a:ext>
              </a:extLst>
            </xdr:cNvPr>
            <xdr:cNvSpPr txBox="1"/>
          </xdr:nvSpPr>
          <xdr:spPr>
            <a:xfrm>
              <a:off x="12515850" y="18497550"/>
              <a:ext cx="762000" cy="4117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pt-BR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pt-BR" sz="110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t-BR" sz="11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pt-BR" sz="1100" b="0" i="1">
                                    <a:latin typeface="Cambria Math" panose="02040503050406030204" pitchFamily="18" charset="0"/>
                                  </a:rPr>
                                  <m:t>1+</m:t>
                                </m:r>
                                <m:r>
                                  <a:rPr lang="pt-BR" sz="11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den>
                            </m:f>
                          </m:e>
                        </m:d>
                      </m:e>
                      <m:sup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sup>
                    </m:sSup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23BC831E-AE93-44BE-86E7-01BB54E54993}"/>
                </a:ext>
              </a:extLst>
            </xdr:cNvPr>
            <xdr:cNvSpPr txBox="1"/>
          </xdr:nvSpPr>
          <xdr:spPr>
            <a:xfrm>
              <a:off x="12515850" y="18497550"/>
              <a:ext cx="762000" cy="4117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1/(1+𝑑))^𝑡</a:t>
              </a:r>
              <a:endParaRPr lang="pt-BR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104775</xdr:colOff>
      <xdr:row>13</xdr:row>
      <xdr:rowOff>14287</xdr:rowOff>
    </xdr:from>
    <xdr:ext cx="762000" cy="41171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15DFF9FE-6AF8-4C00-B1C0-29DD7E5EBC2B}"/>
                </a:ext>
              </a:extLst>
            </xdr:cNvPr>
            <xdr:cNvSpPr txBox="1"/>
          </xdr:nvSpPr>
          <xdr:spPr>
            <a:xfrm>
              <a:off x="5600700" y="3252787"/>
              <a:ext cx="762000" cy="4117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pt-BR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pt-BR" sz="110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t-BR" sz="1100" b="0" i="1">
                                    <a:latin typeface="Cambria Math" panose="02040503050406030204" pitchFamily="18" charset="0"/>
                                  </a:rPr>
                                  <m:t>1+</m:t>
                                </m:r>
                                <m:r>
                                  <a:rPr lang="pt-BR" sz="1100" b="0" i="1">
                                    <a:latin typeface="Cambria Math" panose="02040503050406030204" pitchFamily="18" charset="0"/>
                                  </a:rPr>
                                  <m:t>𝑒</m:t>
                                </m:r>
                              </m:num>
                              <m:den>
                                <m:r>
                                  <a:rPr lang="pt-BR" sz="1100" b="0" i="1">
                                    <a:latin typeface="Cambria Math" panose="02040503050406030204" pitchFamily="18" charset="0"/>
                                  </a:rPr>
                                  <m:t>1+</m:t>
                                </m:r>
                                <m:r>
                                  <a:rPr lang="pt-BR" sz="11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den>
                            </m:f>
                          </m:e>
                        </m:d>
                      </m:e>
                      <m:sup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sup>
                    </m:sSup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15DFF9FE-6AF8-4C00-B1C0-29DD7E5EBC2B}"/>
                </a:ext>
              </a:extLst>
            </xdr:cNvPr>
            <xdr:cNvSpPr txBox="1"/>
          </xdr:nvSpPr>
          <xdr:spPr>
            <a:xfrm>
              <a:off x="5600700" y="3252787"/>
              <a:ext cx="762000" cy="4117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((</a:t>
              </a:r>
              <a:r>
                <a:rPr lang="pt-BR" sz="1100" b="0" i="0">
                  <a:latin typeface="Cambria Math" panose="02040503050406030204" pitchFamily="18" charset="0"/>
                </a:rPr>
                <a:t>1+𝑒)/(1+𝑑))^𝑡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104775</xdr:colOff>
      <xdr:row>44</xdr:row>
      <xdr:rowOff>14287</xdr:rowOff>
    </xdr:from>
    <xdr:ext cx="762000" cy="41171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A0DC03C4-0E5B-49BD-A649-AEA88753EA01}"/>
                </a:ext>
              </a:extLst>
            </xdr:cNvPr>
            <xdr:cNvSpPr txBox="1"/>
          </xdr:nvSpPr>
          <xdr:spPr>
            <a:xfrm>
              <a:off x="5600700" y="9644062"/>
              <a:ext cx="762000" cy="4117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pt-BR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pt-BR" sz="110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t-BR" sz="1100" b="0" i="1">
                                    <a:latin typeface="Cambria Math" panose="02040503050406030204" pitchFamily="18" charset="0"/>
                                  </a:rPr>
                                  <m:t>1+</m:t>
                                </m:r>
                                <m:r>
                                  <a:rPr lang="pt-BR" sz="1100" b="0" i="1">
                                    <a:latin typeface="Cambria Math" panose="02040503050406030204" pitchFamily="18" charset="0"/>
                                  </a:rPr>
                                  <m:t>𝑒</m:t>
                                </m:r>
                              </m:num>
                              <m:den>
                                <m:r>
                                  <a:rPr lang="pt-BR" sz="1100" b="0" i="1">
                                    <a:latin typeface="Cambria Math" panose="02040503050406030204" pitchFamily="18" charset="0"/>
                                  </a:rPr>
                                  <m:t>1+</m:t>
                                </m:r>
                                <m:r>
                                  <a:rPr lang="pt-BR" sz="11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den>
                            </m:f>
                          </m:e>
                        </m:d>
                      </m:e>
                      <m:sup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sup>
                    </m:sSup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A0DC03C4-0E5B-49BD-A649-AEA88753EA01}"/>
                </a:ext>
              </a:extLst>
            </xdr:cNvPr>
            <xdr:cNvSpPr txBox="1"/>
          </xdr:nvSpPr>
          <xdr:spPr>
            <a:xfrm>
              <a:off x="5600700" y="9644062"/>
              <a:ext cx="762000" cy="4117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((</a:t>
              </a:r>
              <a:r>
                <a:rPr lang="pt-BR" sz="1100" b="0" i="0">
                  <a:latin typeface="Cambria Math" panose="02040503050406030204" pitchFamily="18" charset="0"/>
                </a:rPr>
                <a:t>1+𝑒)/(1+𝑑))^𝑡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4</xdr:col>
      <xdr:colOff>104775</xdr:colOff>
      <xdr:row>90</xdr:row>
      <xdr:rowOff>14287</xdr:rowOff>
    </xdr:from>
    <xdr:ext cx="762000" cy="41171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00C2DC03-0608-4CCA-9474-152D3B447950}"/>
                </a:ext>
              </a:extLst>
            </xdr:cNvPr>
            <xdr:cNvSpPr txBox="1"/>
          </xdr:nvSpPr>
          <xdr:spPr>
            <a:xfrm>
              <a:off x="5600700" y="18664237"/>
              <a:ext cx="762000" cy="4117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pt-BR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pt-BR" sz="110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t-BR" sz="1100" b="0" i="1">
                                    <a:latin typeface="Cambria Math" panose="02040503050406030204" pitchFamily="18" charset="0"/>
                                  </a:rPr>
                                  <m:t>1+</m:t>
                                </m:r>
                                <m:r>
                                  <a:rPr lang="pt-BR" sz="1100" b="0" i="1">
                                    <a:latin typeface="Cambria Math" panose="02040503050406030204" pitchFamily="18" charset="0"/>
                                  </a:rPr>
                                  <m:t>𝑒</m:t>
                                </m:r>
                              </m:num>
                              <m:den>
                                <m:r>
                                  <a:rPr lang="pt-BR" sz="1100" b="0" i="1">
                                    <a:latin typeface="Cambria Math" panose="02040503050406030204" pitchFamily="18" charset="0"/>
                                  </a:rPr>
                                  <m:t>1+</m:t>
                                </m:r>
                                <m:r>
                                  <a:rPr lang="pt-BR" sz="11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den>
                            </m:f>
                          </m:e>
                        </m:d>
                      </m:e>
                      <m:sup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sup>
                    </m:sSup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00C2DC03-0608-4CCA-9474-152D3B447950}"/>
                </a:ext>
              </a:extLst>
            </xdr:cNvPr>
            <xdr:cNvSpPr txBox="1"/>
          </xdr:nvSpPr>
          <xdr:spPr>
            <a:xfrm>
              <a:off x="5600700" y="18664237"/>
              <a:ext cx="762000" cy="4117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((</a:t>
              </a:r>
              <a:r>
                <a:rPr lang="pt-BR" sz="1100" b="0" i="0">
                  <a:latin typeface="Cambria Math" panose="02040503050406030204" pitchFamily="18" charset="0"/>
                </a:rPr>
                <a:t>1+𝑒)/(1+𝑑))^𝑡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11</xdr:col>
      <xdr:colOff>400050</xdr:colOff>
      <xdr:row>44</xdr:row>
      <xdr:rowOff>0</xdr:rowOff>
    </xdr:from>
    <xdr:ext cx="762000" cy="41171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D60B9ECB-BB23-4D5F-A358-3E2B64420CFB}"/>
                </a:ext>
              </a:extLst>
            </xdr:cNvPr>
            <xdr:cNvSpPr txBox="1"/>
          </xdr:nvSpPr>
          <xdr:spPr>
            <a:xfrm>
              <a:off x="12544425" y="9629775"/>
              <a:ext cx="762000" cy="4117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pt-BR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pt-BR" sz="110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t-BR" sz="11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pt-BR" sz="1100" b="0" i="1">
                                    <a:latin typeface="Cambria Math" panose="02040503050406030204" pitchFamily="18" charset="0"/>
                                  </a:rPr>
                                  <m:t>1+</m:t>
                                </m:r>
                                <m:r>
                                  <a:rPr lang="pt-BR" sz="11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den>
                            </m:f>
                          </m:e>
                        </m:d>
                      </m:e>
                      <m:sup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sup>
                    </m:sSup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D60B9ECB-BB23-4D5F-A358-3E2B64420CFB}"/>
                </a:ext>
              </a:extLst>
            </xdr:cNvPr>
            <xdr:cNvSpPr txBox="1"/>
          </xdr:nvSpPr>
          <xdr:spPr>
            <a:xfrm>
              <a:off x="12544425" y="9629775"/>
              <a:ext cx="762000" cy="4117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1/(1+𝑑))^𝑡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11</xdr:col>
      <xdr:colOff>371475</xdr:colOff>
      <xdr:row>90</xdr:row>
      <xdr:rowOff>66675</xdr:rowOff>
    </xdr:from>
    <xdr:ext cx="762000" cy="41171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2EC5DC46-8989-4F2C-AE43-3FDC4C32BA31}"/>
                </a:ext>
              </a:extLst>
            </xdr:cNvPr>
            <xdr:cNvSpPr txBox="1"/>
          </xdr:nvSpPr>
          <xdr:spPr>
            <a:xfrm>
              <a:off x="12515850" y="18716625"/>
              <a:ext cx="762000" cy="4117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pt-BR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pt-BR" sz="110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t-BR" sz="11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pt-BR" sz="1100" b="0" i="1">
                                    <a:latin typeface="Cambria Math" panose="02040503050406030204" pitchFamily="18" charset="0"/>
                                  </a:rPr>
                                  <m:t>1+</m:t>
                                </m:r>
                                <m:r>
                                  <a:rPr lang="pt-BR" sz="11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den>
                            </m:f>
                          </m:e>
                        </m:d>
                      </m:e>
                      <m:sup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sup>
                    </m:sSup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2EC5DC46-8989-4F2C-AE43-3FDC4C32BA31}"/>
                </a:ext>
              </a:extLst>
            </xdr:cNvPr>
            <xdr:cNvSpPr txBox="1"/>
          </xdr:nvSpPr>
          <xdr:spPr>
            <a:xfrm>
              <a:off x="12515850" y="18716625"/>
              <a:ext cx="762000" cy="4117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1/(1+𝑑))^𝑡</a:t>
              </a:r>
              <a:endParaRPr lang="pt-BR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CE256-D3B5-4276-B404-5D602572435D}">
  <dimension ref="E5:L14"/>
  <sheetViews>
    <sheetView tabSelected="1" workbookViewId="0">
      <selection activeCell="E11" sqref="E11:G13"/>
    </sheetView>
  </sheetViews>
  <sheetFormatPr defaultRowHeight="14.4" x14ac:dyDescent="0.3"/>
  <cols>
    <col min="5" max="5" width="26.109375" bestFit="1" customWidth="1"/>
    <col min="6" max="6" width="9.88671875" customWidth="1"/>
    <col min="7" max="7" width="13" customWidth="1"/>
    <col min="8" max="8" width="12.33203125" bestFit="1" customWidth="1"/>
    <col min="9" max="9" width="16.6640625" customWidth="1"/>
    <col min="10" max="10" width="14.6640625" bestFit="1" customWidth="1"/>
    <col min="11" max="11" width="10.5546875" customWidth="1"/>
    <col min="12" max="12" width="11.5546875" bestFit="1" customWidth="1"/>
  </cols>
  <sheetData>
    <row r="5" spans="5:12" ht="15" thickBot="1" x14ac:dyDescent="0.35">
      <c r="E5" s="37" t="s">
        <v>16</v>
      </c>
      <c r="F5" s="37"/>
      <c r="G5" s="37"/>
      <c r="H5" s="37"/>
      <c r="I5" s="37"/>
      <c r="J5" s="37"/>
      <c r="K5" s="37"/>
      <c r="L5" s="37"/>
    </row>
    <row r="6" spans="5:12" ht="43.8" thickBot="1" x14ac:dyDescent="0.35">
      <c r="E6" s="26" t="s">
        <v>0</v>
      </c>
      <c r="F6" s="26" t="s">
        <v>1</v>
      </c>
      <c r="G6" s="26" t="s">
        <v>5</v>
      </c>
      <c r="H6" s="27" t="s">
        <v>4</v>
      </c>
      <c r="I6" s="27" t="s">
        <v>6</v>
      </c>
      <c r="J6" s="27" t="s">
        <v>29</v>
      </c>
      <c r="K6" s="26" t="s">
        <v>13</v>
      </c>
      <c r="L6" s="26" t="s">
        <v>14</v>
      </c>
    </row>
    <row r="7" spans="5:12" x14ac:dyDescent="0.3">
      <c r="E7" s="3" t="s">
        <v>2</v>
      </c>
      <c r="F7" s="3">
        <v>50</v>
      </c>
      <c r="G7" s="3">
        <v>25</v>
      </c>
      <c r="H7" s="3">
        <v>37.96</v>
      </c>
      <c r="I7" s="3">
        <v>0.48099999999999998</v>
      </c>
      <c r="J7" s="7">
        <v>0.91049999999999998</v>
      </c>
      <c r="K7" s="4">
        <v>3383.74</v>
      </c>
      <c r="L7" s="31">
        <f>1.03*5.18*K7</f>
        <v>18053.606395999999</v>
      </c>
    </row>
    <row r="8" spans="5:12" x14ac:dyDescent="0.3">
      <c r="E8" s="3" t="s">
        <v>3</v>
      </c>
      <c r="F8" s="3">
        <v>40</v>
      </c>
      <c r="G8" s="3">
        <v>20</v>
      </c>
      <c r="H8" s="4" t="s">
        <v>7</v>
      </c>
      <c r="I8" s="4">
        <v>0.53100000000000003</v>
      </c>
      <c r="J8" s="7">
        <v>0.92700000000000005</v>
      </c>
      <c r="K8" s="4">
        <v>3601.46</v>
      </c>
      <c r="L8" s="31">
        <f>1.03*5.18*K8</f>
        <v>19215.229684000002</v>
      </c>
    </row>
    <row r="9" spans="5:12" ht="15" thickBot="1" x14ac:dyDescent="0.35">
      <c r="E9" s="28" t="s">
        <v>3</v>
      </c>
      <c r="F9" s="28">
        <v>50</v>
      </c>
      <c r="G9" s="28">
        <v>25</v>
      </c>
      <c r="H9" s="29">
        <v>36.46</v>
      </c>
      <c r="I9" s="29">
        <v>0.42399999999999999</v>
      </c>
      <c r="J9" s="30">
        <v>0.92400000000000004</v>
      </c>
      <c r="K9" s="29">
        <v>3992.81</v>
      </c>
      <c r="L9" s="32">
        <f>1.03*5.18*K9</f>
        <v>21303.238473999998</v>
      </c>
    </row>
    <row r="10" spans="5:12" ht="15" thickTop="1" x14ac:dyDescent="0.3"/>
    <row r="11" spans="5:12" ht="15" thickBot="1" x14ac:dyDescent="0.35">
      <c r="E11" s="38" t="s">
        <v>17</v>
      </c>
      <c r="F11" s="38"/>
      <c r="G11" s="38"/>
    </row>
    <row r="12" spans="5:12" ht="43.2" x14ac:dyDescent="0.3">
      <c r="E12" s="15" t="s">
        <v>8</v>
      </c>
      <c r="F12" s="15" t="s">
        <v>9</v>
      </c>
      <c r="G12" s="15" t="s">
        <v>10</v>
      </c>
    </row>
    <row r="13" spans="5:12" ht="15" thickBot="1" x14ac:dyDescent="0.35">
      <c r="E13" s="33">
        <v>2.35E-2</v>
      </c>
      <c r="F13" s="33">
        <v>0.12</v>
      </c>
      <c r="G13" s="34">
        <v>0.45607999999999999</v>
      </c>
    </row>
    <row r="14" spans="5:12" ht="15" thickTop="1" x14ac:dyDescent="0.3"/>
  </sheetData>
  <mergeCells count="2">
    <mergeCell ref="E5:L5"/>
    <mergeCell ref="E11:G1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FE3C3-04ED-47D6-ADF0-5A6913A490ED}">
  <dimension ref="A2:Q144"/>
  <sheetViews>
    <sheetView workbookViewId="0">
      <selection activeCell="C165" sqref="C165"/>
    </sheetView>
  </sheetViews>
  <sheetFormatPr defaultRowHeight="14.4" x14ac:dyDescent="0.3"/>
  <cols>
    <col min="2" max="2" width="27.109375" bestFit="1" customWidth="1"/>
    <col min="3" max="3" width="21.44140625" bestFit="1" customWidth="1"/>
    <col min="4" max="4" width="24.6640625" customWidth="1"/>
    <col min="5" max="5" width="13.109375" bestFit="1" customWidth="1"/>
    <col min="6" max="6" width="18" bestFit="1" customWidth="1"/>
    <col min="7" max="7" width="15.109375" bestFit="1" customWidth="1"/>
    <col min="8" max="8" width="13.109375" customWidth="1"/>
    <col min="9" max="9" width="12.6640625" customWidth="1"/>
    <col min="10" max="10" width="13.88671875" bestFit="1" customWidth="1"/>
    <col min="11" max="11" width="13.6640625" customWidth="1"/>
    <col min="12" max="12" width="22.109375" customWidth="1"/>
    <col min="13" max="13" width="17.109375" customWidth="1"/>
    <col min="14" max="14" width="17.44140625" customWidth="1"/>
    <col min="15" max="15" width="16.5546875" customWidth="1"/>
    <col min="16" max="16" width="12.44140625" bestFit="1" customWidth="1"/>
    <col min="17" max="17" width="12.44140625" customWidth="1"/>
  </cols>
  <sheetData>
    <row r="2" spans="1:17" x14ac:dyDescent="0.3">
      <c r="B2" s="35" t="s">
        <v>16</v>
      </c>
      <c r="C2" s="35"/>
      <c r="D2" s="35"/>
      <c r="E2" s="35"/>
      <c r="F2" s="35"/>
      <c r="G2" s="35"/>
      <c r="H2" s="35"/>
      <c r="I2" s="35"/>
      <c r="O2" s="35" t="s">
        <v>17</v>
      </c>
      <c r="P2" s="35"/>
      <c r="Q2" s="35"/>
    </row>
    <row r="3" spans="1:17" ht="57.6" x14ac:dyDescent="0.3">
      <c r="B3" s="15" t="s">
        <v>0</v>
      </c>
      <c r="C3" s="15" t="s">
        <v>1</v>
      </c>
      <c r="D3" s="15" t="s">
        <v>5</v>
      </c>
      <c r="E3" s="13" t="s">
        <v>4</v>
      </c>
      <c r="F3" s="13" t="s">
        <v>6</v>
      </c>
      <c r="G3" s="13" t="s">
        <v>29</v>
      </c>
      <c r="H3" s="15" t="s">
        <v>13</v>
      </c>
      <c r="I3" s="15" t="s">
        <v>14</v>
      </c>
      <c r="J3" s="2"/>
      <c r="K3" s="2"/>
      <c r="O3" s="15" t="s">
        <v>8</v>
      </c>
      <c r="P3" s="15" t="s">
        <v>9</v>
      </c>
      <c r="Q3" s="15" t="s">
        <v>10</v>
      </c>
    </row>
    <row r="4" spans="1:17" x14ac:dyDescent="0.3">
      <c r="B4" s="3" t="s">
        <v>2</v>
      </c>
      <c r="C4" s="3">
        <v>50</v>
      </c>
      <c r="D4" s="3">
        <v>25</v>
      </c>
      <c r="E4" s="3">
        <v>37.96</v>
      </c>
      <c r="F4" s="3">
        <v>0.48099999999999998</v>
      </c>
      <c r="G4" s="7">
        <v>0.91049999999999998</v>
      </c>
      <c r="H4">
        <v>3383.74</v>
      </c>
      <c r="I4" s="6">
        <f>1.03*5.18*H4</f>
        <v>18053.606395999999</v>
      </c>
      <c r="O4" s="7">
        <v>2.35E-2</v>
      </c>
      <c r="P4" s="8">
        <v>0.12</v>
      </c>
      <c r="Q4" s="4">
        <v>0.45607999999999999</v>
      </c>
    </row>
    <row r="5" spans="1:17" x14ac:dyDescent="0.3">
      <c r="B5" s="3" t="s">
        <v>3</v>
      </c>
      <c r="C5" s="3">
        <v>40</v>
      </c>
      <c r="D5" s="3">
        <v>20</v>
      </c>
      <c r="E5" t="s">
        <v>7</v>
      </c>
      <c r="F5" s="4">
        <v>0.53100000000000003</v>
      </c>
      <c r="G5" s="7">
        <v>0.92700000000000005</v>
      </c>
      <c r="H5">
        <v>3601.46</v>
      </c>
      <c r="I5" s="6">
        <f>1.03*5.18*H5</f>
        <v>19215.229684000002</v>
      </c>
    </row>
    <row r="7" spans="1:17" x14ac:dyDescent="0.3">
      <c r="B7" s="35" t="s">
        <v>15</v>
      </c>
      <c r="C7" s="35"/>
    </row>
    <row r="8" spans="1:17" ht="28.8" x14ac:dyDescent="0.3">
      <c r="B8" s="15" t="s">
        <v>11</v>
      </c>
      <c r="C8" s="16" t="s">
        <v>12</v>
      </c>
      <c r="D8" s="5"/>
      <c r="E8" s="5"/>
      <c r="F8" s="5"/>
      <c r="G8" s="5"/>
      <c r="H8" s="5"/>
      <c r="I8" s="5"/>
    </row>
    <row r="9" spans="1:17" x14ac:dyDescent="0.3">
      <c r="B9" s="4">
        <v>1</v>
      </c>
      <c r="C9" s="3">
        <v>15</v>
      </c>
    </row>
    <row r="10" spans="1:17" x14ac:dyDescent="0.3">
      <c r="B10" s="4">
        <v>2</v>
      </c>
      <c r="C10" s="3">
        <v>22</v>
      </c>
    </row>
    <row r="11" spans="1:17" x14ac:dyDescent="0.3">
      <c r="B11" s="4">
        <v>3</v>
      </c>
      <c r="C11" s="3">
        <v>30</v>
      </c>
    </row>
    <row r="13" spans="1:17" x14ac:dyDescent="0.3">
      <c r="A13" s="35" t="s">
        <v>31</v>
      </c>
      <c r="B13" s="35"/>
      <c r="C13" s="35"/>
      <c r="D13" s="35"/>
      <c r="E13" s="35"/>
      <c r="F13" s="35"/>
      <c r="G13" s="35"/>
      <c r="H13" s="35"/>
      <c r="I13" s="35"/>
      <c r="J13" s="35"/>
      <c r="K13" s="35"/>
    </row>
    <row r="14" spans="1:17" ht="36" customHeight="1" x14ac:dyDescent="0.3">
      <c r="A14" s="13" t="s">
        <v>28</v>
      </c>
      <c r="B14" s="13" t="s">
        <v>19</v>
      </c>
      <c r="C14" s="13" t="s">
        <v>20</v>
      </c>
      <c r="D14" s="14" t="s">
        <v>21</v>
      </c>
      <c r="E14" s="13"/>
      <c r="F14" s="14" t="s">
        <v>22</v>
      </c>
      <c r="G14" s="14" t="s">
        <v>23</v>
      </c>
      <c r="H14" s="14" t="s">
        <v>24</v>
      </c>
      <c r="I14" s="14" t="s">
        <v>18</v>
      </c>
      <c r="J14" s="14" t="s">
        <v>25</v>
      </c>
      <c r="K14" s="14" t="s">
        <v>26</v>
      </c>
      <c r="L14" s="14" t="s">
        <v>30</v>
      </c>
      <c r="M14" s="17" t="s">
        <v>34</v>
      </c>
    </row>
    <row r="15" spans="1:17" x14ac:dyDescent="0.3">
      <c r="A15" s="1">
        <v>0</v>
      </c>
      <c r="B15" s="10">
        <v>0</v>
      </c>
      <c r="C15" s="10">
        <v>0</v>
      </c>
      <c r="D15" s="10">
        <f>B15-C15</f>
        <v>0</v>
      </c>
      <c r="E15" s="11">
        <v>1</v>
      </c>
      <c r="F15" s="10">
        <f>$I$4</f>
        <v>18053.606395999999</v>
      </c>
      <c r="G15" s="10">
        <f>$I$5</f>
        <v>19215.229684000002</v>
      </c>
      <c r="H15" s="10">
        <f>G15-F15</f>
        <v>1161.6232880000025</v>
      </c>
      <c r="I15" s="3"/>
      <c r="J15" s="10">
        <f>H15</f>
        <v>1161.6232880000025</v>
      </c>
      <c r="K15" s="3"/>
      <c r="L15" s="6">
        <f>I42-J42+K42</f>
        <v>48345.289196143349</v>
      </c>
      <c r="M15" s="9">
        <f>H15/-(($C$5*$F$5*4000/$G$5)-($C$4*$F$4*4000/$G$4))</f>
        <v>8.2939043140034363E-2</v>
      </c>
    </row>
    <row r="16" spans="1:17" x14ac:dyDescent="0.3">
      <c r="A16" s="1">
        <f>A15+1</f>
        <v>1</v>
      </c>
      <c r="B16" s="10">
        <f t="shared" ref="B16:B79" si="0">0.736*($C$4*$F$4*$Q$4*4000)/$G$4</f>
        <v>35466.143279516749</v>
      </c>
      <c r="C16" s="10">
        <f t="shared" ref="C16:C79" si="1">0.736*($C$5*$F$5*$Q$4*4000)/$G$5</f>
        <v>30764.765700970875</v>
      </c>
      <c r="D16" s="10">
        <f t="shared" ref="D16:D40" si="2">B16-C16</f>
        <v>4701.3775785458747</v>
      </c>
      <c r="E16" s="11">
        <f>(1+$O$4)/(1+$P$4)^A16</f>
        <v>0.91383928571428574</v>
      </c>
      <c r="F16" s="3" t="s">
        <v>27</v>
      </c>
      <c r="G16" s="3" t="s">
        <v>27</v>
      </c>
      <c r="H16" s="3" t="s">
        <v>27</v>
      </c>
      <c r="I16" s="10">
        <f>D16*E16</f>
        <v>4296.3035282515202</v>
      </c>
      <c r="J16" s="3"/>
      <c r="K16" s="3"/>
    </row>
    <row r="17" spans="1:16" x14ac:dyDescent="0.3">
      <c r="A17" s="1">
        <f t="shared" ref="A17:A40" si="3">A16+1</f>
        <v>2</v>
      </c>
      <c r="B17" s="10">
        <f t="shared" si="0"/>
        <v>35466.143279516749</v>
      </c>
      <c r="C17" s="10">
        <f t="shared" si="1"/>
        <v>30764.765700970875</v>
      </c>
      <c r="D17" s="10">
        <f t="shared" si="2"/>
        <v>4701.3775785458747</v>
      </c>
      <c r="E17" s="11">
        <f t="shared" ref="E17:E40" si="4">(1+$O$4)/(1+$P$4)^A17</f>
        <v>0.81592793367346939</v>
      </c>
      <c r="F17" s="3" t="s">
        <v>27</v>
      </c>
      <c r="G17" s="3" t="s">
        <v>27</v>
      </c>
      <c r="H17" s="3" t="s">
        <v>27</v>
      </c>
      <c r="I17" s="10">
        <f t="shared" ref="I17:I30" si="5">D17*E17</f>
        <v>3835.9852930817146</v>
      </c>
      <c r="J17" s="3"/>
      <c r="K17" s="3"/>
    </row>
    <row r="18" spans="1:16" x14ac:dyDescent="0.3">
      <c r="A18" s="1">
        <f t="shared" si="3"/>
        <v>3</v>
      </c>
      <c r="B18" s="10">
        <f t="shared" si="0"/>
        <v>35466.143279516749</v>
      </c>
      <c r="C18" s="10">
        <f t="shared" si="1"/>
        <v>30764.765700970875</v>
      </c>
      <c r="D18" s="10">
        <f t="shared" si="2"/>
        <v>4701.3775785458747</v>
      </c>
      <c r="E18" s="11">
        <f t="shared" si="4"/>
        <v>0.7285070836370261</v>
      </c>
      <c r="F18" s="3" t="s">
        <v>27</v>
      </c>
      <c r="G18" s="3" t="s">
        <v>27</v>
      </c>
      <c r="H18" s="3" t="s">
        <v>27</v>
      </c>
      <c r="I18" s="10">
        <f t="shared" si="5"/>
        <v>3424.986868822959</v>
      </c>
      <c r="J18" s="3"/>
      <c r="K18" s="3"/>
    </row>
    <row r="19" spans="1:16" x14ac:dyDescent="0.3">
      <c r="A19" s="1">
        <f t="shared" si="3"/>
        <v>4</v>
      </c>
      <c r="B19" s="10">
        <f t="shared" si="0"/>
        <v>35466.143279516749</v>
      </c>
      <c r="C19" s="10">
        <f t="shared" si="1"/>
        <v>30764.765700970875</v>
      </c>
      <c r="D19" s="10">
        <f t="shared" si="2"/>
        <v>4701.3775785458747</v>
      </c>
      <c r="E19" s="11">
        <f t="shared" si="4"/>
        <v>0.65045275324734475</v>
      </c>
      <c r="F19" s="3" t="s">
        <v>27</v>
      </c>
      <c r="G19" s="3" t="s">
        <v>27</v>
      </c>
      <c r="H19" s="3" t="s">
        <v>27</v>
      </c>
      <c r="I19" s="10">
        <f t="shared" si="5"/>
        <v>3058.0239900204988</v>
      </c>
      <c r="J19" s="3"/>
      <c r="K19" s="3"/>
    </row>
    <row r="20" spans="1:16" x14ac:dyDescent="0.3">
      <c r="A20" s="1">
        <f t="shared" si="3"/>
        <v>5</v>
      </c>
      <c r="B20" s="10">
        <f t="shared" si="0"/>
        <v>35466.143279516749</v>
      </c>
      <c r="C20" s="10">
        <f t="shared" si="1"/>
        <v>30764.765700970875</v>
      </c>
      <c r="D20" s="10">
        <f t="shared" si="2"/>
        <v>4701.3775785458747</v>
      </c>
      <c r="E20" s="11">
        <f t="shared" si="4"/>
        <v>0.58076138682798639</v>
      </c>
      <c r="F20" s="3" t="s">
        <v>27</v>
      </c>
      <c r="G20" s="3" t="s">
        <v>27</v>
      </c>
      <c r="H20" s="3" t="s">
        <v>27</v>
      </c>
      <c r="I20" s="10">
        <f t="shared" si="5"/>
        <v>2730.3785625183027</v>
      </c>
      <c r="J20" s="3"/>
      <c r="K20" s="3"/>
    </row>
    <row r="21" spans="1:16" x14ac:dyDescent="0.3">
      <c r="A21" s="1">
        <f t="shared" si="3"/>
        <v>6</v>
      </c>
      <c r="B21" s="10">
        <f t="shared" si="0"/>
        <v>35466.143279516749</v>
      </c>
      <c r="C21" s="10">
        <f t="shared" si="1"/>
        <v>30764.765700970875</v>
      </c>
      <c r="D21" s="10">
        <f t="shared" si="2"/>
        <v>4701.3775785458747</v>
      </c>
      <c r="E21" s="11">
        <f t="shared" si="4"/>
        <v>0.51853695252498777</v>
      </c>
      <c r="F21" s="3" t="s">
        <v>27</v>
      </c>
      <c r="G21" s="3" t="s">
        <v>27</v>
      </c>
      <c r="H21" s="3" t="s">
        <v>27</v>
      </c>
      <c r="I21" s="10">
        <f t="shared" si="5"/>
        <v>2437.8380022484844</v>
      </c>
      <c r="J21" s="3"/>
      <c r="K21" s="3"/>
      <c r="M21" s="36" t="s">
        <v>39</v>
      </c>
      <c r="N21" s="36"/>
      <c r="O21" s="36"/>
    </row>
    <row r="22" spans="1:16" ht="29.4" thickBot="1" x14ac:dyDescent="0.35">
      <c r="A22" s="1">
        <f t="shared" si="3"/>
        <v>7</v>
      </c>
      <c r="B22" s="10">
        <f t="shared" si="0"/>
        <v>35466.143279516749</v>
      </c>
      <c r="C22" s="10">
        <f t="shared" si="1"/>
        <v>30764.765700970875</v>
      </c>
      <c r="D22" s="10">
        <f t="shared" si="2"/>
        <v>4701.3775785458747</v>
      </c>
      <c r="E22" s="11">
        <f t="shared" si="4"/>
        <v>0.46297942189731045</v>
      </c>
      <c r="F22" s="3" t="s">
        <v>27</v>
      </c>
      <c r="G22" s="3" t="s">
        <v>27</v>
      </c>
      <c r="H22" s="3" t="s">
        <v>27</v>
      </c>
      <c r="I22" s="10">
        <f t="shared" si="5"/>
        <v>2176.6410734361461</v>
      </c>
      <c r="J22" s="3"/>
      <c r="K22" s="3"/>
      <c r="M22" s="25" t="s">
        <v>38</v>
      </c>
      <c r="N22" s="20" t="s">
        <v>30</v>
      </c>
      <c r="O22" s="21" t="s">
        <v>34</v>
      </c>
    </row>
    <row r="23" spans="1:16" x14ac:dyDescent="0.3">
      <c r="A23" s="1">
        <f t="shared" si="3"/>
        <v>8</v>
      </c>
      <c r="B23" s="10">
        <f t="shared" si="0"/>
        <v>35466.143279516749</v>
      </c>
      <c r="C23" s="10">
        <f t="shared" si="1"/>
        <v>30764.765700970875</v>
      </c>
      <c r="D23" s="10">
        <f t="shared" si="2"/>
        <v>4701.3775785458747</v>
      </c>
      <c r="E23" s="11">
        <f t="shared" si="4"/>
        <v>0.4133744838368843</v>
      </c>
      <c r="F23" s="3" t="s">
        <v>27</v>
      </c>
      <c r="G23" s="3" t="s">
        <v>27</v>
      </c>
      <c r="H23" s="3" t="s">
        <v>27</v>
      </c>
      <c r="I23" s="10">
        <f t="shared" si="5"/>
        <v>1943.429529853702</v>
      </c>
      <c r="J23" s="3"/>
      <c r="K23" s="3"/>
      <c r="M23" s="1" t="s">
        <v>35</v>
      </c>
      <c r="N23" s="18">
        <v>48345.289196143349</v>
      </c>
      <c r="O23" s="19">
        <v>8.2939043140034363E-2</v>
      </c>
    </row>
    <row r="24" spans="1:16" x14ac:dyDescent="0.3">
      <c r="A24" s="1">
        <f t="shared" si="3"/>
        <v>9</v>
      </c>
      <c r="B24" s="10">
        <f t="shared" si="0"/>
        <v>35466.143279516749</v>
      </c>
      <c r="C24" s="10">
        <f t="shared" si="1"/>
        <v>30764.765700970875</v>
      </c>
      <c r="D24" s="10">
        <f t="shared" si="2"/>
        <v>4701.3775785458747</v>
      </c>
      <c r="E24" s="11">
        <f t="shared" si="4"/>
        <v>0.36908436056864669</v>
      </c>
      <c r="F24" s="3" t="s">
        <v>27</v>
      </c>
      <c r="G24" s="3" t="s">
        <v>27</v>
      </c>
      <c r="H24" s="3" t="s">
        <v>27</v>
      </c>
      <c r="I24" s="10">
        <f t="shared" si="5"/>
        <v>1735.2049373693767</v>
      </c>
      <c r="J24" s="3"/>
      <c r="K24" s="3"/>
      <c r="M24" s="1" t="s">
        <v>36</v>
      </c>
      <c r="N24" s="18">
        <v>21971.312291858412</v>
      </c>
      <c r="O24" s="19">
        <v>0.22516499113256511</v>
      </c>
    </row>
    <row r="25" spans="1:16" ht="15" thickBot="1" x14ac:dyDescent="0.35">
      <c r="A25" s="1">
        <f t="shared" si="3"/>
        <v>10</v>
      </c>
      <c r="B25" s="10">
        <f t="shared" si="0"/>
        <v>35466.143279516749</v>
      </c>
      <c r="C25" s="10">
        <f t="shared" si="1"/>
        <v>30764.765700970875</v>
      </c>
      <c r="D25" s="10">
        <f t="shared" si="2"/>
        <v>4701.3775785458747</v>
      </c>
      <c r="E25" s="11">
        <f t="shared" si="4"/>
        <v>0.32953960765057738</v>
      </c>
      <c r="F25" s="3" t="s">
        <v>27</v>
      </c>
      <c r="G25" s="3" t="s">
        <v>27</v>
      </c>
      <c r="H25" s="3" t="s">
        <v>27</v>
      </c>
      <c r="I25" s="10">
        <f t="shared" si="5"/>
        <v>1549.290122651229</v>
      </c>
      <c r="J25" s="3"/>
      <c r="K25" s="3"/>
      <c r="M25" s="22" t="s">
        <v>37</v>
      </c>
      <c r="N25" s="23">
        <v>39780.444846193881</v>
      </c>
      <c r="O25" s="24">
        <v>0.14934091742134323</v>
      </c>
    </row>
    <row r="26" spans="1:16" ht="15" thickTop="1" x14ac:dyDescent="0.3">
      <c r="A26" s="1">
        <f t="shared" si="3"/>
        <v>11</v>
      </c>
      <c r="B26" s="10">
        <f t="shared" si="0"/>
        <v>35466.143279516749</v>
      </c>
      <c r="C26" s="10">
        <f t="shared" si="1"/>
        <v>30764.765700970875</v>
      </c>
      <c r="D26" s="10">
        <f t="shared" si="2"/>
        <v>4701.3775785458747</v>
      </c>
      <c r="E26" s="11">
        <f t="shared" si="4"/>
        <v>0.29423179254515835</v>
      </c>
      <c r="F26" s="3" t="s">
        <v>27</v>
      </c>
      <c r="G26" s="3" t="s">
        <v>27</v>
      </c>
      <c r="H26" s="3" t="s">
        <v>27</v>
      </c>
      <c r="I26" s="10">
        <f t="shared" si="5"/>
        <v>1383.2947523671687</v>
      </c>
      <c r="J26" s="3"/>
      <c r="K26" s="3"/>
    </row>
    <row r="27" spans="1:16" x14ac:dyDescent="0.3">
      <c r="A27" s="1">
        <f t="shared" si="3"/>
        <v>12</v>
      </c>
      <c r="B27" s="10">
        <f t="shared" si="0"/>
        <v>35466.143279516749</v>
      </c>
      <c r="C27" s="10">
        <f t="shared" si="1"/>
        <v>30764.765700970875</v>
      </c>
      <c r="D27" s="10">
        <f t="shared" si="2"/>
        <v>4701.3775785458747</v>
      </c>
      <c r="E27" s="11">
        <f t="shared" si="4"/>
        <v>0.26270695762960566</v>
      </c>
      <c r="F27" s="3" t="s">
        <v>27</v>
      </c>
      <c r="G27" s="3" t="s">
        <v>27</v>
      </c>
      <c r="H27" s="3" t="s">
        <v>27</v>
      </c>
      <c r="I27" s="10">
        <f t="shared" si="5"/>
        <v>1235.0846003278291</v>
      </c>
      <c r="J27" s="3"/>
      <c r="K27" s="3"/>
    </row>
    <row r="28" spans="1:16" x14ac:dyDescent="0.3">
      <c r="A28" s="1">
        <f t="shared" si="3"/>
        <v>13</v>
      </c>
      <c r="B28" s="10">
        <f t="shared" si="0"/>
        <v>35466.143279516749</v>
      </c>
      <c r="C28" s="10">
        <f t="shared" si="1"/>
        <v>30764.765700970875</v>
      </c>
      <c r="D28" s="10">
        <f t="shared" si="2"/>
        <v>4701.3775785458747</v>
      </c>
      <c r="E28" s="11">
        <f t="shared" si="4"/>
        <v>0.23455978359786217</v>
      </c>
      <c r="F28" s="3" t="s">
        <v>27</v>
      </c>
      <c r="G28" s="3" t="s">
        <v>27</v>
      </c>
      <c r="H28" s="3" t="s">
        <v>27</v>
      </c>
      <c r="I28" s="10">
        <f t="shared" si="5"/>
        <v>1102.7541074355615</v>
      </c>
      <c r="J28" s="3"/>
      <c r="K28" s="3"/>
      <c r="M28" s="36" t="s">
        <v>39</v>
      </c>
      <c r="N28" s="36"/>
      <c r="O28" s="36"/>
      <c r="P28" s="36"/>
    </row>
    <row r="29" spans="1:16" ht="15" thickBot="1" x14ac:dyDescent="0.35">
      <c r="A29" s="1">
        <f t="shared" si="3"/>
        <v>14</v>
      </c>
      <c r="B29" s="10">
        <f t="shared" si="0"/>
        <v>35466.143279516749</v>
      </c>
      <c r="C29" s="10">
        <f t="shared" si="1"/>
        <v>30764.765700970875</v>
      </c>
      <c r="D29" s="10">
        <f t="shared" si="2"/>
        <v>4701.3775785458747</v>
      </c>
      <c r="E29" s="11">
        <f t="shared" si="4"/>
        <v>0.20942837821237692</v>
      </c>
      <c r="F29" s="3" t="s">
        <v>27</v>
      </c>
      <c r="G29" s="3" t="s">
        <v>27</v>
      </c>
      <c r="H29" s="3" t="s">
        <v>27</v>
      </c>
      <c r="I29" s="10">
        <f t="shared" si="5"/>
        <v>984.60188163889427</v>
      </c>
      <c r="J29" s="3"/>
      <c r="K29" s="3"/>
      <c r="M29" s="25" t="s">
        <v>38</v>
      </c>
      <c r="N29" s="20" t="s">
        <v>41</v>
      </c>
      <c r="O29" s="21" t="s">
        <v>42</v>
      </c>
      <c r="P29" s="21" t="s">
        <v>43</v>
      </c>
    </row>
    <row r="30" spans="1:16" x14ac:dyDescent="0.3">
      <c r="A30" s="1">
        <f t="shared" si="3"/>
        <v>15</v>
      </c>
      <c r="B30" s="10">
        <f t="shared" si="0"/>
        <v>35466.143279516749</v>
      </c>
      <c r="C30" s="10">
        <f t="shared" si="1"/>
        <v>30764.765700970875</v>
      </c>
      <c r="D30" s="10">
        <f t="shared" si="2"/>
        <v>4701.3775785458747</v>
      </c>
      <c r="E30" s="11">
        <f t="shared" si="4"/>
        <v>0.18698962340390798</v>
      </c>
      <c r="F30" s="3" t="s">
        <v>27</v>
      </c>
      <c r="G30" s="3" t="s">
        <v>27</v>
      </c>
      <c r="H30" s="3" t="s">
        <v>27</v>
      </c>
      <c r="I30" s="10">
        <f t="shared" si="5"/>
        <v>879.10882289186998</v>
      </c>
      <c r="J30" s="3"/>
      <c r="K30" s="3"/>
      <c r="M30" s="1" t="s">
        <v>35</v>
      </c>
      <c r="N30" s="18">
        <v>32772.926072915252</v>
      </c>
      <c r="O30" s="18">
        <v>1161.6232880000025</v>
      </c>
      <c r="P30" s="6">
        <v>16733.986411228103</v>
      </c>
    </row>
    <row r="31" spans="1:16" x14ac:dyDescent="0.3">
      <c r="A31" s="1">
        <f t="shared" si="3"/>
        <v>16</v>
      </c>
      <c r="B31" s="10">
        <f t="shared" si="0"/>
        <v>35466.143279516749</v>
      </c>
      <c r="C31" s="10">
        <f t="shared" si="1"/>
        <v>30764.765700970875</v>
      </c>
      <c r="D31" s="10">
        <f t="shared" si="2"/>
        <v>4701.3775785458747</v>
      </c>
      <c r="E31" s="11">
        <f t="shared" si="4"/>
        <v>0.16695502089634637</v>
      </c>
      <c r="F31" s="3" t="s">
        <v>27</v>
      </c>
      <c r="G31" s="3" t="s">
        <v>27</v>
      </c>
      <c r="H31" s="3" t="s">
        <v>27</v>
      </c>
      <c r="I31" s="10"/>
      <c r="K31" s="6">
        <f>D31*E31</f>
        <v>784.91859186774082</v>
      </c>
      <c r="M31" s="1" t="s">
        <v>36</v>
      </c>
      <c r="N31" s="18">
        <v>36784.964711756853</v>
      </c>
      <c r="O31" s="18">
        <v>3153.6039896227003</v>
      </c>
      <c r="P31" s="6">
        <v>-11660.04843027574</v>
      </c>
    </row>
    <row r="32" spans="1:16" ht="15" thickBot="1" x14ac:dyDescent="0.35">
      <c r="A32" s="1">
        <f t="shared" si="3"/>
        <v>17</v>
      </c>
      <c r="B32" s="10">
        <f t="shared" si="0"/>
        <v>35466.143279516749</v>
      </c>
      <c r="C32" s="10">
        <f t="shared" si="1"/>
        <v>30764.765700970875</v>
      </c>
      <c r="D32" s="10">
        <f t="shared" si="2"/>
        <v>4701.3775785458747</v>
      </c>
      <c r="E32" s="11">
        <f t="shared" si="4"/>
        <v>0.14906698294316639</v>
      </c>
      <c r="F32" s="3" t="s">
        <v>27</v>
      </c>
      <c r="G32" s="3" t="s">
        <v>27</v>
      </c>
      <c r="H32" s="3" t="s">
        <v>27</v>
      </c>
      <c r="I32" s="10"/>
      <c r="K32" s="6">
        <f t="shared" ref="K32:K35" si="6">D32*E32</f>
        <v>700.82017131048281</v>
      </c>
      <c r="M32" s="22" t="s">
        <v>37</v>
      </c>
      <c r="N32" s="23">
        <v>38760.417137124874</v>
      </c>
      <c r="O32" s="23">
        <v>2091.6311662170647</v>
      </c>
      <c r="P32" s="23">
        <v>3111.658875286068</v>
      </c>
    </row>
    <row r="33" spans="1:14" ht="15" thickTop="1" x14ac:dyDescent="0.3">
      <c r="A33" s="1">
        <f t="shared" si="3"/>
        <v>18</v>
      </c>
      <c r="B33" s="10">
        <f t="shared" si="0"/>
        <v>35466.143279516749</v>
      </c>
      <c r="C33" s="10">
        <f t="shared" si="1"/>
        <v>30764.765700970875</v>
      </c>
      <c r="D33" s="10">
        <f t="shared" si="2"/>
        <v>4701.3775785458747</v>
      </c>
      <c r="E33" s="11">
        <f t="shared" si="4"/>
        <v>0.13309552048496998</v>
      </c>
      <c r="F33" s="3" t="s">
        <v>27</v>
      </c>
      <c r="G33" s="3" t="s">
        <v>27</v>
      </c>
      <c r="H33" s="3" t="s">
        <v>27</v>
      </c>
      <c r="I33" s="10"/>
      <c r="K33" s="6">
        <f t="shared" si="6"/>
        <v>625.73229581293106</v>
      </c>
    </row>
    <row r="34" spans="1:14" x14ac:dyDescent="0.3">
      <c r="A34" s="1">
        <f t="shared" si="3"/>
        <v>19</v>
      </c>
      <c r="B34" s="10">
        <f t="shared" si="0"/>
        <v>35466.143279516749</v>
      </c>
      <c r="C34" s="10">
        <f t="shared" si="1"/>
        <v>30764.765700970875</v>
      </c>
      <c r="D34" s="10">
        <f t="shared" si="2"/>
        <v>4701.3775785458747</v>
      </c>
      <c r="E34" s="11">
        <f t="shared" si="4"/>
        <v>0.11883528614729462</v>
      </c>
      <c r="F34" s="3" t="s">
        <v>27</v>
      </c>
      <c r="G34" s="3" t="s">
        <v>27</v>
      </c>
      <c r="H34" s="3" t="s">
        <v>27</v>
      </c>
      <c r="I34" s="10"/>
      <c r="K34" s="6">
        <f t="shared" si="6"/>
        <v>558.68954983297408</v>
      </c>
    </row>
    <row r="35" spans="1:14" x14ac:dyDescent="0.3">
      <c r="A35" s="1">
        <f t="shared" si="3"/>
        <v>20</v>
      </c>
      <c r="B35" s="10">
        <f t="shared" si="0"/>
        <v>35466.143279516749</v>
      </c>
      <c r="C35" s="10">
        <f t="shared" si="1"/>
        <v>30764.765700970875</v>
      </c>
      <c r="D35" s="10">
        <f t="shared" si="2"/>
        <v>4701.3775785458747</v>
      </c>
      <c r="E35" s="11">
        <f t="shared" si="4"/>
        <v>0.10610293406008449</v>
      </c>
      <c r="F35" s="3" t="s">
        <v>27</v>
      </c>
      <c r="G35" s="3" t="s">
        <v>27</v>
      </c>
      <c r="H35" s="3" t="s">
        <v>27</v>
      </c>
      <c r="I35" s="10"/>
      <c r="K35" s="6">
        <f t="shared" si="6"/>
        <v>498.82995520801262</v>
      </c>
    </row>
    <row r="36" spans="1:14" x14ac:dyDescent="0.3">
      <c r="A36" s="1">
        <f t="shared" si="3"/>
        <v>21</v>
      </c>
      <c r="B36" s="10">
        <f t="shared" si="0"/>
        <v>35466.143279516749</v>
      </c>
      <c r="C36" s="10">
        <f t="shared" si="1"/>
        <v>30764.765700970875</v>
      </c>
      <c r="D36" s="10">
        <f t="shared" si="2"/>
        <v>4701.3775785458747</v>
      </c>
      <c r="E36" s="11">
        <f t="shared" si="4"/>
        <v>9.4734762553646851E-2</v>
      </c>
      <c r="F36" s="3" t="s">
        <v>27</v>
      </c>
      <c r="G36" s="3" t="s">
        <v>27</v>
      </c>
      <c r="H36" s="3" t="s">
        <v>27</v>
      </c>
      <c r="I36" s="10"/>
      <c r="K36" s="6">
        <f>B36*E36</f>
        <v>3359.8766622786375</v>
      </c>
    </row>
    <row r="37" spans="1:14" x14ac:dyDescent="0.3">
      <c r="A37" s="1">
        <f t="shared" si="3"/>
        <v>22</v>
      </c>
      <c r="B37" s="10">
        <f t="shared" si="0"/>
        <v>35466.143279516749</v>
      </c>
      <c r="C37" s="10">
        <f t="shared" si="1"/>
        <v>30764.765700970875</v>
      </c>
      <c r="D37" s="10">
        <f t="shared" si="2"/>
        <v>4701.3775785458747</v>
      </c>
      <c r="E37" s="11">
        <f t="shared" si="4"/>
        <v>8.4584609422898971E-2</v>
      </c>
      <c r="F37" s="3" t="s">
        <v>27</v>
      </c>
      <c r="G37" s="3" t="s">
        <v>27</v>
      </c>
      <c r="H37" s="3" t="s">
        <v>27</v>
      </c>
      <c r="I37" s="10"/>
      <c r="K37" s="6">
        <f t="shared" ref="K37:K40" si="7">B37*E37</f>
        <v>2999.8898770344977</v>
      </c>
    </row>
    <row r="38" spans="1:14" x14ac:dyDescent="0.3">
      <c r="A38" s="1">
        <f t="shared" si="3"/>
        <v>23</v>
      </c>
      <c r="B38" s="10">
        <f t="shared" si="0"/>
        <v>35466.143279516749</v>
      </c>
      <c r="C38" s="10">
        <f t="shared" si="1"/>
        <v>30764.765700970875</v>
      </c>
      <c r="D38" s="10">
        <f t="shared" si="2"/>
        <v>4701.3775785458747</v>
      </c>
      <c r="E38" s="11">
        <f t="shared" si="4"/>
        <v>7.5521972699016934E-2</v>
      </c>
      <c r="F38" s="3" t="s">
        <v>27</v>
      </c>
      <c r="G38" s="3" t="s">
        <v>27</v>
      </c>
      <c r="H38" s="3" t="s">
        <v>27</v>
      </c>
      <c r="I38" s="10"/>
      <c r="K38" s="6">
        <f t="shared" si="7"/>
        <v>2678.4731044950868</v>
      </c>
    </row>
    <row r="39" spans="1:14" x14ac:dyDescent="0.3">
      <c r="A39" s="1">
        <f t="shared" si="3"/>
        <v>24</v>
      </c>
      <c r="B39" s="10">
        <f t="shared" si="0"/>
        <v>35466.143279516749</v>
      </c>
      <c r="C39" s="10">
        <f t="shared" si="1"/>
        <v>30764.765700970875</v>
      </c>
      <c r="D39" s="10">
        <f t="shared" si="2"/>
        <v>4701.3775785458747</v>
      </c>
      <c r="E39" s="11">
        <f t="shared" si="4"/>
        <v>6.7430332766979406E-2</v>
      </c>
      <c r="F39" s="3" t="s">
        <v>27</v>
      </c>
      <c r="G39" s="3" t="s">
        <v>27</v>
      </c>
      <c r="H39" s="3" t="s">
        <v>27</v>
      </c>
      <c r="I39" s="10"/>
      <c r="K39" s="6">
        <f t="shared" si="7"/>
        <v>2391.4938432991848</v>
      </c>
    </row>
    <row r="40" spans="1:14" x14ac:dyDescent="0.3">
      <c r="A40" s="1">
        <f t="shared" si="3"/>
        <v>25</v>
      </c>
      <c r="B40" s="10">
        <f t="shared" si="0"/>
        <v>35466.143279516749</v>
      </c>
      <c r="C40" s="10">
        <f t="shared" si="1"/>
        <v>30764.765700970875</v>
      </c>
      <c r="D40" s="10">
        <f t="shared" si="2"/>
        <v>4701.3775785458747</v>
      </c>
      <c r="E40" s="11">
        <f t="shared" si="4"/>
        <v>6.0205654256231603E-2</v>
      </c>
      <c r="F40" s="3" t="s">
        <v>27</v>
      </c>
      <c r="G40" s="3" t="s">
        <v>27</v>
      </c>
      <c r="H40" s="3" t="s">
        <v>27</v>
      </c>
      <c r="I40" s="10"/>
      <c r="K40" s="6">
        <f t="shared" si="7"/>
        <v>2135.2623600885572</v>
      </c>
    </row>
    <row r="41" spans="1:14" x14ac:dyDescent="0.3">
      <c r="B41" s="6"/>
      <c r="C41" s="6"/>
      <c r="D41" s="6"/>
    </row>
    <row r="42" spans="1:14" x14ac:dyDescent="0.3">
      <c r="B42" s="6"/>
      <c r="C42" s="6"/>
      <c r="D42" s="6"/>
      <c r="I42" s="12">
        <f>SUM(I16:I30)</f>
        <v>32772.926072915252</v>
      </c>
      <c r="J42" s="12">
        <f>J15</f>
        <v>1161.6232880000025</v>
      </c>
      <c r="K42" s="12">
        <f>SUM(K31:K40)</f>
        <v>16733.986411228103</v>
      </c>
    </row>
    <row r="43" spans="1:14" x14ac:dyDescent="0.3">
      <c r="A43" s="35" t="s">
        <v>32</v>
      </c>
      <c r="B43" s="35"/>
      <c r="C43" s="35"/>
      <c r="D43" s="35"/>
      <c r="E43" s="35"/>
      <c r="F43" s="35"/>
      <c r="G43" s="35"/>
      <c r="H43" s="35"/>
      <c r="I43" s="35"/>
      <c r="J43" s="35"/>
      <c r="K43" s="35"/>
    </row>
    <row r="45" spans="1:14" ht="35.25" customHeight="1" x14ac:dyDescent="0.3">
      <c r="A45" s="13" t="s">
        <v>28</v>
      </c>
      <c r="B45" s="13" t="s">
        <v>19</v>
      </c>
      <c r="C45" s="13" t="s">
        <v>20</v>
      </c>
      <c r="D45" s="14" t="s">
        <v>21</v>
      </c>
      <c r="E45" s="13"/>
      <c r="F45" s="14" t="s">
        <v>22</v>
      </c>
      <c r="G45" s="14" t="s">
        <v>23</v>
      </c>
      <c r="H45" s="14" t="s">
        <v>24</v>
      </c>
      <c r="I45" s="14" t="s">
        <v>18</v>
      </c>
      <c r="J45" s="14" t="s">
        <v>25</v>
      </c>
      <c r="K45" s="14" t="s">
        <v>26</v>
      </c>
      <c r="M45" s="14" t="s">
        <v>30</v>
      </c>
      <c r="N45" s="17" t="s">
        <v>34</v>
      </c>
    </row>
    <row r="46" spans="1:14" x14ac:dyDescent="0.3">
      <c r="A46" s="1">
        <v>0</v>
      </c>
      <c r="B46" s="10">
        <v>0</v>
      </c>
      <c r="C46" s="10">
        <v>0</v>
      </c>
      <c r="D46" s="10">
        <f>B46-C46</f>
        <v>0</v>
      </c>
      <c r="E46" s="11">
        <v>1</v>
      </c>
      <c r="F46" s="10">
        <f>$I$4</f>
        <v>18053.606395999999</v>
      </c>
      <c r="G46" s="10">
        <f>$I$5</f>
        <v>19215.229684000002</v>
      </c>
      <c r="H46" s="10">
        <f>G46-F46</f>
        <v>1161.6232880000025</v>
      </c>
      <c r="I46" s="3"/>
      <c r="J46" s="10">
        <f>H46</f>
        <v>1161.6232880000025</v>
      </c>
      <c r="K46" s="3"/>
      <c r="M46" s="6">
        <f>I88-J88+K88</f>
        <v>21971.312291858412</v>
      </c>
      <c r="N46" s="9">
        <f>(G46+J66 - F46)/-(($C$5*$F$5*4000/$G$5)-($C$4*$F$4*4000/$G$4))</f>
        <v>0.22516499113256511</v>
      </c>
    </row>
    <row r="47" spans="1:14" x14ac:dyDescent="0.3">
      <c r="A47" s="1">
        <f>A46+1</f>
        <v>1</v>
      </c>
      <c r="B47" s="10">
        <f t="shared" si="0"/>
        <v>35466.143279516749</v>
      </c>
      <c r="C47" s="10">
        <f t="shared" si="1"/>
        <v>30764.765700970875</v>
      </c>
      <c r="D47" s="10">
        <f t="shared" ref="D47:D86" si="8">B47-C47</f>
        <v>4701.3775785458747</v>
      </c>
      <c r="E47" s="11">
        <f>(1+$O$4)/(1+$P$4)^A47</f>
        <v>0.91383928571428574</v>
      </c>
      <c r="F47" s="3" t="s">
        <v>27</v>
      </c>
      <c r="G47" s="3" t="s">
        <v>27</v>
      </c>
      <c r="H47" s="3" t="s">
        <v>27</v>
      </c>
      <c r="I47" s="10">
        <f>D47*E47</f>
        <v>4296.3035282515202</v>
      </c>
      <c r="J47" s="3"/>
      <c r="K47" s="3"/>
      <c r="L47" s="9">
        <f>(1/(1+$P$4))^A47</f>
        <v>0.89285714285714279</v>
      </c>
    </row>
    <row r="48" spans="1:14" x14ac:dyDescent="0.3">
      <c r="A48" s="1">
        <f t="shared" ref="A48:A86" si="9">A47+1</f>
        <v>2</v>
      </c>
      <c r="B48" s="10">
        <f t="shared" si="0"/>
        <v>35466.143279516749</v>
      </c>
      <c r="C48" s="10">
        <f t="shared" si="1"/>
        <v>30764.765700970875</v>
      </c>
      <c r="D48" s="10">
        <f t="shared" si="8"/>
        <v>4701.3775785458747</v>
      </c>
      <c r="E48" s="11">
        <f t="shared" ref="E48:E86" si="10">(1+$O$4)/(1+$P$4)^A48</f>
        <v>0.81592793367346939</v>
      </c>
      <c r="F48" s="3" t="s">
        <v>27</v>
      </c>
      <c r="G48" s="3" t="s">
        <v>27</v>
      </c>
      <c r="H48" s="3" t="s">
        <v>27</v>
      </c>
      <c r="I48" s="10">
        <f t="shared" ref="I48:I68" si="11">D48*E48</f>
        <v>3835.9852930817146</v>
      </c>
      <c r="J48" s="3"/>
      <c r="K48" s="3"/>
      <c r="L48" s="9">
        <f t="shared" ref="L48:L66" si="12">(1/(1+$P$4))^A48</f>
        <v>0.79719387755102034</v>
      </c>
    </row>
    <row r="49" spans="1:12" x14ac:dyDescent="0.3">
      <c r="A49" s="1">
        <f t="shared" si="9"/>
        <v>3</v>
      </c>
      <c r="B49" s="10">
        <f t="shared" si="0"/>
        <v>35466.143279516749</v>
      </c>
      <c r="C49" s="10">
        <f t="shared" si="1"/>
        <v>30764.765700970875</v>
      </c>
      <c r="D49" s="10">
        <f t="shared" si="8"/>
        <v>4701.3775785458747</v>
      </c>
      <c r="E49" s="11">
        <f t="shared" si="10"/>
        <v>0.7285070836370261</v>
      </c>
      <c r="F49" s="3" t="s">
        <v>27</v>
      </c>
      <c r="G49" s="3" t="s">
        <v>27</v>
      </c>
      <c r="H49" s="3" t="s">
        <v>27</v>
      </c>
      <c r="I49" s="10">
        <f t="shared" si="11"/>
        <v>3424.986868822959</v>
      </c>
      <c r="J49" s="3"/>
      <c r="K49" s="3"/>
      <c r="L49" s="9">
        <f t="shared" si="12"/>
        <v>0.71178024781341098</v>
      </c>
    </row>
    <row r="50" spans="1:12" x14ac:dyDescent="0.3">
      <c r="A50" s="1">
        <f t="shared" si="9"/>
        <v>4</v>
      </c>
      <c r="B50" s="10">
        <f t="shared" si="0"/>
        <v>35466.143279516749</v>
      </c>
      <c r="C50" s="10">
        <f t="shared" si="1"/>
        <v>30764.765700970875</v>
      </c>
      <c r="D50" s="10">
        <f t="shared" si="8"/>
        <v>4701.3775785458747</v>
      </c>
      <c r="E50" s="11">
        <f t="shared" si="10"/>
        <v>0.65045275324734475</v>
      </c>
      <c r="F50" s="3" t="s">
        <v>27</v>
      </c>
      <c r="G50" s="3" t="s">
        <v>27</v>
      </c>
      <c r="H50" s="3" t="s">
        <v>27</v>
      </c>
      <c r="I50" s="10">
        <f t="shared" si="11"/>
        <v>3058.0239900204988</v>
      </c>
      <c r="J50" s="3"/>
      <c r="K50" s="3"/>
      <c r="L50" s="9">
        <f t="shared" si="12"/>
        <v>0.63551807840483121</v>
      </c>
    </row>
    <row r="51" spans="1:12" x14ac:dyDescent="0.3">
      <c r="A51" s="1">
        <f t="shared" si="9"/>
        <v>5</v>
      </c>
      <c r="B51" s="10">
        <f t="shared" si="0"/>
        <v>35466.143279516749</v>
      </c>
      <c r="C51" s="10">
        <f t="shared" si="1"/>
        <v>30764.765700970875</v>
      </c>
      <c r="D51" s="10">
        <f t="shared" si="8"/>
        <v>4701.3775785458747</v>
      </c>
      <c r="E51" s="11">
        <f t="shared" si="10"/>
        <v>0.58076138682798639</v>
      </c>
      <c r="F51" s="3" t="s">
        <v>27</v>
      </c>
      <c r="G51" s="3" t="s">
        <v>27</v>
      </c>
      <c r="H51" s="3" t="s">
        <v>27</v>
      </c>
      <c r="I51" s="10">
        <f t="shared" si="11"/>
        <v>2730.3785625183027</v>
      </c>
      <c r="J51" s="3"/>
      <c r="K51" s="3"/>
      <c r="L51" s="9">
        <f t="shared" si="12"/>
        <v>0.5674268557185993</v>
      </c>
    </row>
    <row r="52" spans="1:12" x14ac:dyDescent="0.3">
      <c r="A52" s="1">
        <f t="shared" si="9"/>
        <v>6</v>
      </c>
      <c r="B52" s="10">
        <f t="shared" si="0"/>
        <v>35466.143279516749</v>
      </c>
      <c r="C52" s="10">
        <f t="shared" si="1"/>
        <v>30764.765700970875</v>
      </c>
      <c r="D52" s="10">
        <f t="shared" si="8"/>
        <v>4701.3775785458747</v>
      </c>
      <c r="E52" s="11">
        <f t="shared" si="10"/>
        <v>0.51853695252498777</v>
      </c>
      <c r="F52" s="3" t="s">
        <v>27</v>
      </c>
      <c r="G52" s="3" t="s">
        <v>27</v>
      </c>
      <c r="H52" s="3" t="s">
        <v>27</v>
      </c>
      <c r="I52" s="10">
        <f t="shared" si="11"/>
        <v>2437.8380022484844</v>
      </c>
      <c r="J52" s="3"/>
      <c r="K52" s="3"/>
      <c r="L52" s="9">
        <f t="shared" si="12"/>
        <v>0.50663112117732079</v>
      </c>
    </row>
    <row r="53" spans="1:12" x14ac:dyDescent="0.3">
      <c r="A53" s="1">
        <f t="shared" si="9"/>
        <v>7</v>
      </c>
      <c r="B53" s="10">
        <f t="shared" si="0"/>
        <v>35466.143279516749</v>
      </c>
      <c r="C53" s="10">
        <f t="shared" si="1"/>
        <v>30764.765700970875</v>
      </c>
      <c r="D53" s="10">
        <f t="shared" si="8"/>
        <v>4701.3775785458747</v>
      </c>
      <c r="E53" s="11">
        <f t="shared" si="10"/>
        <v>0.46297942189731045</v>
      </c>
      <c r="F53" s="3" t="s">
        <v>27</v>
      </c>
      <c r="G53" s="3" t="s">
        <v>27</v>
      </c>
      <c r="H53" s="3" t="s">
        <v>27</v>
      </c>
      <c r="I53" s="10">
        <f t="shared" si="11"/>
        <v>2176.6410734361461</v>
      </c>
      <c r="J53" s="3"/>
      <c r="K53" s="3"/>
      <c r="L53" s="9">
        <f t="shared" si="12"/>
        <v>0.45234921533689348</v>
      </c>
    </row>
    <row r="54" spans="1:12" x14ac:dyDescent="0.3">
      <c r="A54" s="1">
        <f t="shared" si="9"/>
        <v>8</v>
      </c>
      <c r="B54" s="10">
        <f t="shared" si="0"/>
        <v>35466.143279516749</v>
      </c>
      <c r="C54" s="10">
        <f t="shared" si="1"/>
        <v>30764.765700970875</v>
      </c>
      <c r="D54" s="10">
        <f t="shared" si="8"/>
        <v>4701.3775785458747</v>
      </c>
      <c r="E54" s="11">
        <f t="shared" si="10"/>
        <v>0.4133744838368843</v>
      </c>
      <c r="F54" s="3" t="s">
        <v>27</v>
      </c>
      <c r="G54" s="3" t="s">
        <v>27</v>
      </c>
      <c r="H54" s="3" t="s">
        <v>27</v>
      </c>
      <c r="I54" s="10">
        <f t="shared" si="11"/>
        <v>1943.429529853702</v>
      </c>
      <c r="J54" s="3"/>
      <c r="K54" s="3"/>
      <c r="L54" s="9">
        <f t="shared" si="12"/>
        <v>0.40388322797936921</v>
      </c>
    </row>
    <row r="55" spans="1:12" x14ac:dyDescent="0.3">
      <c r="A55" s="1">
        <f t="shared" si="9"/>
        <v>9</v>
      </c>
      <c r="B55" s="10">
        <f t="shared" si="0"/>
        <v>35466.143279516749</v>
      </c>
      <c r="C55" s="10">
        <f t="shared" si="1"/>
        <v>30764.765700970875</v>
      </c>
      <c r="D55" s="10">
        <f t="shared" si="8"/>
        <v>4701.3775785458747</v>
      </c>
      <c r="E55" s="11">
        <f t="shared" si="10"/>
        <v>0.36908436056864669</v>
      </c>
      <c r="F55" s="3" t="s">
        <v>27</v>
      </c>
      <c r="G55" s="3" t="s">
        <v>27</v>
      </c>
      <c r="H55" s="3" t="s">
        <v>27</v>
      </c>
      <c r="I55" s="10">
        <f t="shared" si="11"/>
        <v>1735.2049373693767</v>
      </c>
      <c r="J55" s="3"/>
      <c r="K55" s="3"/>
      <c r="L55" s="9">
        <f t="shared" si="12"/>
        <v>0.36061002498157962</v>
      </c>
    </row>
    <row r="56" spans="1:12" x14ac:dyDescent="0.3">
      <c r="A56" s="1">
        <f t="shared" si="9"/>
        <v>10</v>
      </c>
      <c r="B56" s="10">
        <f t="shared" si="0"/>
        <v>35466.143279516749</v>
      </c>
      <c r="C56" s="10">
        <f t="shared" si="1"/>
        <v>30764.765700970875</v>
      </c>
      <c r="D56" s="10">
        <f t="shared" si="8"/>
        <v>4701.3775785458747</v>
      </c>
      <c r="E56" s="11">
        <f t="shared" si="10"/>
        <v>0.32953960765057738</v>
      </c>
      <c r="F56" s="3" t="s">
        <v>27</v>
      </c>
      <c r="G56" s="3" t="s">
        <v>27</v>
      </c>
      <c r="H56" s="3" t="s">
        <v>27</v>
      </c>
      <c r="I56" s="10">
        <f t="shared" si="11"/>
        <v>1549.290122651229</v>
      </c>
      <c r="J56" s="3"/>
      <c r="K56" s="3"/>
      <c r="L56" s="9">
        <f t="shared" si="12"/>
        <v>0.3219732365906961</v>
      </c>
    </row>
    <row r="57" spans="1:12" x14ac:dyDescent="0.3">
      <c r="A57" s="1">
        <f t="shared" si="9"/>
        <v>11</v>
      </c>
      <c r="B57" s="10">
        <f t="shared" si="0"/>
        <v>35466.143279516749</v>
      </c>
      <c r="C57" s="10">
        <f t="shared" si="1"/>
        <v>30764.765700970875</v>
      </c>
      <c r="D57" s="10">
        <f t="shared" si="8"/>
        <v>4701.3775785458747</v>
      </c>
      <c r="E57" s="11">
        <f t="shared" si="10"/>
        <v>0.29423179254515835</v>
      </c>
      <c r="F57" s="3" t="s">
        <v>27</v>
      </c>
      <c r="G57" s="3" t="s">
        <v>27</v>
      </c>
      <c r="H57" s="3" t="s">
        <v>27</v>
      </c>
      <c r="I57" s="10">
        <f t="shared" si="11"/>
        <v>1383.2947523671687</v>
      </c>
      <c r="J57" s="3"/>
      <c r="K57" s="3"/>
      <c r="L57" s="9">
        <f t="shared" si="12"/>
        <v>0.28747610409883578</v>
      </c>
    </row>
    <row r="58" spans="1:12" x14ac:dyDescent="0.3">
      <c r="A58" s="1">
        <f t="shared" si="9"/>
        <v>12</v>
      </c>
      <c r="B58" s="10">
        <f t="shared" si="0"/>
        <v>35466.143279516749</v>
      </c>
      <c r="C58" s="10">
        <f t="shared" si="1"/>
        <v>30764.765700970875</v>
      </c>
      <c r="D58" s="10">
        <f t="shared" si="8"/>
        <v>4701.3775785458747</v>
      </c>
      <c r="E58" s="11">
        <f t="shared" si="10"/>
        <v>0.26270695762960566</v>
      </c>
      <c r="F58" s="3" t="s">
        <v>27</v>
      </c>
      <c r="G58" s="3" t="s">
        <v>27</v>
      </c>
      <c r="H58" s="3" t="s">
        <v>27</v>
      </c>
      <c r="I58" s="10">
        <f t="shared" si="11"/>
        <v>1235.0846003278291</v>
      </c>
      <c r="J58" s="3"/>
      <c r="K58" s="3"/>
      <c r="L58" s="9">
        <f t="shared" si="12"/>
        <v>0.25667509294538909</v>
      </c>
    </row>
    <row r="59" spans="1:12" x14ac:dyDescent="0.3">
      <c r="A59" s="1">
        <f t="shared" si="9"/>
        <v>13</v>
      </c>
      <c r="B59" s="10">
        <f t="shared" si="0"/>
        <v>35466.143279516749</v>
      </c>
      <c r="C59" s="10">
        <f t="shared" si="1"/>
        <v>30764.765700970875</v>
      </c>
      <c r="D59" s="10">
        <f t="shared" si="8"/>
        <v>4701.3775785458747</v>
      </c>
      <c r="E59" s="11">
        <f t="shared" si="10"/>
        <v>0.23455978359786217</v>
      </c>
      <c r="F59" s="3" t="s">
        <v>27</v>
      </c>
      <c r="G59" s="3" t="s">
        <v>27</v>
      </c>
      <c r="H59" s="3" t="s">
        <v>27</v>
      </c>
      <c r="I59" s="10">
        <f t="shared" si="11"/>
        <v>1102.7541074355615</v>
      </c>
      <c r="J59" s="3"/>
      <c r="K59" s="3"/>
      <c r="L59" s="9">
        <f t="shared" si="12"/>
        <v>0.22917419012981169</v>
      </c>
    </row>
    <row r="60" spans="1:12" x14ac:dyDescent="0.3">
      <c r="A60" s="1">
        <f t="shared" si="9"/>
        <v>14</v>
      </c>
      <c r="B60" s="10">
        <f t="shared" si="0"/>
        <v>35466.143279516749</v>
      </c>
      <c r="C60" s="10">
        <f t="shared" si="1"/>
        <v>30764.765700970875</v>
      </c>
      <c r="D60" s="10">
        <f t="shared" si="8"/>
        <v>4701.3775785458747</v>
      </c>
      <c r="E60" s="11">
        <f t="shared" si="10"/>
        <v>0.20942837821237692</v>
      </c>
      <c r="F60" s="3" t="s">
        <v>27</v>
      </c>
      <c r="G60" s="3" t="s">
        <v>27</v>
      </c>
      <c r="H60" s="3" t="s">
        <v>27</v>
      </c>
      <c r="I60" s="10">
        <f t="shared" si="11"/>
        <v>984.60188163889427</v>
      </c>
      <c r="J60" s="3"/>
      <c r="K60" s="3"/>
      <c r="L60" s="9">
        <f t="shared" si="12"/>
        <v>0.20461981261590328</v>
      </c>
    </row>
    <row r="61" spans="1:12" x14ac:dyDescent="0.3">
      <c r="A61" s="1">
        <f t="shared" si="9"/>
        <v>15</v>
      </c>
      <c r="B61" s="10">
        <f t="shared" si="0"/>
        <v>35466.143279516749</v>
      </c>
      <c r="C61" s="10">
        <f t="shared" si="1"/>
        <v>30764.765700970875</v>
      </c>
      <c r="D61" s="10">
        <f t="shared" si="8"/>
        <v>4701.3775785458747</v>
      </c>
      <c r="E61" s="11">
        <f t="shared" si="10"/>
        <v>0.18698962340390798</v>
      </c>
      <c r="F61" s="3" t="s">
        <v>27</v>
      </c>
      <c r="G61" s="3" t="s">
        <v>27</v>
      </c>
      <c r="H61" s="3" t="s">
        <v>27</v>
      </c>
      <c r="I61" s="10">
        <f t="shared" si="11"/>
        <v>879.10882289186998</v>
      </c>
      <c r="J61" s="3"/>
      <c r="K61" s="3"/>
      <c r="L61" s="9">
        <f t="shared" si="12"/>
        <v>0.18269626126419933</v>
      </c>
    </row>
    <row r="62" spans="1:12" x14ac:dyDescent="0.3">
      <c r="A62" s="1">
        <f t="shared" si="9"/>
        <v>16</v>
      </c>
      <c r="B62" s="10">
        <f t="shared" si="0"/>
        <v>35466.143279516749</v>
      </c>
      <c r="C62" s="10">
        <f t="shared" si="1"/>
        <v>30764.765700970875</v>
      </c>
      <c r="D62" s="10">
        <f t="shared" si="8"/>
        <v>4701.3775785458747</v>
      </c>
      <c r="E62" s="11">
        <f t="shared" si="10"/>
        <v>0.16695502089634637</v>
      </c>
      <c r="F62" s="3" t="s">
        <v>27</v>
      </c>
      <c r="G62" s="3" t="s">
        <v>27</v>
      </c>
      <c r="H62" s="3" t="s">
        <v>27</v>
      </c>
      <c r="I62" s="10">
        <f t="shared" si="11"/>
        <v>784.91859186774082</v>
      </c>
      <c r="K62" s="6"/>
      <c r="L62" s="9">
        <f t="shared" si="12"/>
        <v>0.16312166184303512</v>
      </c>
    </row>
    <row r="63" spans="1:12" x14ac:dyDescent="0.3">
      <c r="A63" s="1">
        <f t="shared" si="9"/>
        <v>17</v>
      </c>
      <c r="B63" s="10">
        <f t="shared" si="0"/>
        <v>35466.143279516749</v>
      </c>
      <c r="C63" s="10">
        <f t="shared" si="1"/>
        <v>30764.765700970875</v>
      </c>
      <c r="D63" s="10">
        <f t="shared" si="8"/>
        <v>4701.3775785458747</v>
      </c>
      <c r="E63" s="11">
        <f t="shared" si="10"/>
        <v>0.14906698294316639</v>
      </c>
      <c r="F63" s="3" t="s">
        <v>27</v>
      </c>
      <c r="G63" s="3" t="s">
        <v>27</v>
      </c>
      <c r="H63" s="3" t="s">
        <v>27</v>
      </c>
      <c r="I63" s="10">
        <f t="shared" si="11"/>
        <v>700.82017131048281</v>
      </c>
      <c r="K63" s="6"/>
      <c r="L63" s="9">
        <f t="shared" si="12"/>
        <v>0.14564434093128134</v>
      </c>
    </row>
    <row r="64" spans="1:12" x14ac:dyDescent="0.3">
      <c r="A64" s="1">
        <f t="shared" si="9"/>
        <v>18</v>
      </c>
      <c r="B64" s="10">
        <f t="shared" si="0"/>
        <v>35466.143279516749</v>
      </c>
      <c r="C64" s="10">
        <f t="shared" si="1"/>
        <v>30764.765700970875</v>
      </c>
      <c r="D64" s="10">
        <f t="shared" si="8"/>
        <v>4701.3775785458747</v>
      </c>
      <c r="E64" s="11">
        <f t="shared" si="10"/>
        <v>0.13309552048496998</v>
      </c>
      <c r="F64" s="3" t="s">
        <v>27</v>
      </c>
      <c r="G64" s="3" t="s">
        <v>27</v>
      </c>
      <c r="H64" s="3" t="s">
        <v>27</v>
      </c>
      <c r="I64" s="10">
        <f t="shared" si="11"/>
        <v>625.73229581293106</v>
      </c>
      <c r="K64" s="6"/>
      <c r="L64" s="9">
        <f t="shared" si="12"/>
        <v>0.13003959011721547</v>
      </c>
    </row>
    <row r="65" spans="1:12" x14ac:dyDescent="0.3">
      <c r="A65" s="1">
        <f t="shared" si="9"/>
        <v>19</v>
      </c>
      <c r="B65" s="10">
        <f t="shared" si="0"/>
        <v>35466.143279516749</v>
      </c>
      <c r="C65" s="10">
        <f t="shared" si="1"/>
        <v>30764.765700970875</v>
      </c>
      <c r="D65" s="10">
        <f t="shared" si="8"/>
        <v>4701.3775785458747</v>
      </c>
      <c r="E65" s="11">
        <f t="shared" si="10"/>
        <v>0.11883528614729462</v>
      </c>
      <c r="F65" s="3" t="s">
        <v>27</v>
      </c>
      <c r="G65" s="3" t="s">
        <v>27</v>
      </c>
      <c r="H65" s="3" t="s">
        <v>27</v>
      </c>
      <c r="I65" s="10">
        <f t="shared" si="11"/>
        <v>558.68954983297408</v>
      </c>
      <c r="K65" s="6"/>
      <c r="L65" s="9">
        <f t="shared" si="12"/>
        <v>0.11610677689037097</v>
      </c>
    </row>
    <row r="66" spans="1:12" x14ac:dyDescent="0.3">
      <c r="A66" s="1">
        <f t="shared" si="9"/>
        <v>20</v>
      </c>
      <c r="B66" s="10">
        <f t="shared" si="0"/>
        <v>35466.143279516749</v>
      </c>
      <c r="C66" s="10">
        <f t="shared" si="1"/>
        <v>30764.765700970875</v>
      </c>
      <c r="D66" s="10">
        <f t="shared" si="8"/>
        <v>4701.3775785458747</v>
      </c>
      <c r="E66" s="11">
        <f t="shared" si="10"/>
        <v>0.10610293406008449</v>
      </c>
      <c r="F66" s="3" t="s">
        <v>27</v>
      </c>
      <c r="G66" s="10">
        <f>$I$5</f>
        <v>19215.229684000002</v>
      </c>
      <c r="H66" s="3" t="s">
        <v>27</v>
      </c>
      <c r="I66" s="10">
        <f t="shared" si="11"/>
        <v>498.82995520801262</v>
      </c>
      <c r="J66" s="6">
        <f>G66*L66</f>
        <v>1991.9807016226978</v>
      </c>
      <c r="K66" s="6"/>
      <c r="L66" s="9">
        <f t="shared" si="12"/>
        <v>0.10366676508068835</v>
      </c>
    </row>
    <row r="67" spans="1:12" x14ac:dyDescent="0.3">
      <c r="A67" s="1">
        <f t="shared" si="9"/>
        <v>21</v>
      </c>
      <c r="B67" s="10">
        <f t="shared" si="0"/>
        <v>35466.143279516749</v>
      </c>
      <c r="C67" s="10">
        <f t="shared" si="1"/>
        <v>30764.765700970875</v>
      </c>
      <c r="D67" s="10">
        <f t="shared" si="8"/>
        <v>4701.3775785458747</v>
      </c>
      <c r="E67" s="11">
        <f t="shared" si="10"/>
        <v>9.4734762553646851E-2</v>
      </c>
      <c r="F67" s="3" t="s">
        <v>27</v>
      </c>
      <c r="G67" s="3" t="s">
        <v>27</v>
      </c>
      <c r="H67" s="3" t="s">
        <v>27</v>
      </c>
      <c r="I67" s="10">
        <f t="shared" si="11"/>
        <v>445.38388857858263</v>
      </c>
      <c r="K67" s="6"/>
    </row>
    <row r="68" spans="1:12" x14ac:dyDescent="0.3">
      <c r="A68" s="1">
        <f t="shared" si="9"/>
        <v>22</v>
      </c>
      <c r="B68" s="10">
        <f t="shared" si="0"/>
        <v>35466.143279516749</v>
      </c>
      <c r="C68" s="10">
        <f t="shared" si="1"/>
        <v>30764.765700970875</v>
      </c>
      <c r="D68" s="10">
        <f t="shared" si="8"/>
        <v>4701.3775785458747</v>
      </c>
      <c r="E68" s="11">
        <f t="shared" si="10"/>
        <v>8.4584609422898971E-2</v>
      </c>
      <c r="F68" s="3" t="s">
        <v>27</v>
      </c>
      <c r="G68" s="10" t="s">
        <v>27</v>
      </c>
      <c r="H68" s="3" t="s">
        <v>27</v>
      </c>
      <c r="I68" s="10">
        <f t="shared" si="11"/>
        <v>397.66418623087736</v>
      </c>
      <c r="K68" s="6"/>
    </row>
    <row r="69" spans="1:12" x14ac:dyDescent="0.3">
      <c r="A69" s="1">
        <f t="shared" si="9"/>
        <v>23</v>
      </c>
      <c r="B69" s="10">
        <f t="shared" si="0"/>
        <v>35466.143279516749</v>
      </c>
      <c r="C69" s="10">
        <f t="shared" si="1"/>
        <v>30764.765700970875</v>
      </c>
      <c r="D69" s="10">
        <f t="shared" si="8"/>
        <v>4701.3775785458747</v>
      </c>
      <c r="E69" s="11">
        <f t="shared" si="10"/>
        <v>7.5521972699016934E-2</v>
      </c>
      <c r="F69" s="3" t="s">
        <v>27</v>
      </c>
      <c r="G69" s="3" t="s">
        <v>27</v>
      </c>
      <c r="H69" s="3" t="s">
        <v>27</v>
      </c>
      <c r="I69" s="10"/>
      <c r="K69" s="6">
        <f>D69*E69</f>
        <v>355.05730913471189</v>
      </c>
    </row>
    <row r="70" spans="1:12" x14ac:dyDescent="0.3">
      <c r="A70" s="1">
        <f t="shared" si="9"/>
        <v>24</v>
      </c>
      <c r="B70" s="10">
        <f t="shared" si="0"/>
        <v>35466.143279516749</v>
      </c>
      <c r="C70" s="10">
        <f t="shared" si="1"/>
        <v>30764.765700970875</v>
      </c>
      <c r="D70" s="10">
        <f t="shared" si="8"/>
        <v>4701.3775785458747</v>
      </c>
      <c r="E70" s="11">
        <f t="shared" si="10"/>
        <v>6.7430332766979406E-2</v>
      </c>
      <c r="F70" s="3" t="s">
        <v>27</v>
      </c>
      <c r="G70" s="3" t="s">
        <v>27</v>
      </c>
      <c r="H70" s="3" t="s">
        <v>27</v>
      </c>
      <c r="I70" s="10"/>
      <c r="K70" s="6">
        <f t="shared" ref="K70:K71" si="13">D70*E70</f>
        <v>317.01545458456417</v>
      </c>
    </row>
    <row r="71" spans="1:12" x14ac:dyDescent="0.3">
      <c r="A71" s="1">
        <f t="shared" si="9"/>
        <v>25</v>
      </c>
      <c r="B71" s="10">
        <f t="shared" si="0"/>
        <v>35466.143279516749</v>
      </c>
      <c r="C71" s="10">
        <f t="shared" si="1"/>
        <v>30764.765700970875</v>
      </c>
      <c r="D71" s="10">
        <f t="shared" si="8"/>
        <v>4701.3775785458747</v>
      </c>
      <c r="E71" s="11">
        <f t="shared" si="10"/>
        <v>6.0205654256231603E-2</v>
      </c>
      <c r="F71" s="3" t="s">
        <v>27</v>
      </c>
      <c r="G71" s="3" t="s">
        <v>27</v>
      </c>
      <c r="H71" s="3" t="s">
        <v>27</v>
      </c>
      <c r="I71" s="10"/>
      <c r="K71" s="6">
        <f t="shared" si="13"/>
        <v>283.04951302193228</v>
      </c>
    </row>
    <row r="72" spans="1:12" x14ac:dyDescent="0.3">
      <c r="A72" s="1">
        <f t="shared" si="9"/>
        <v>26</v>
      </c>
      <c r="B72" s="10">
        <f t="shared" si="0"/>
        <v>35466.143279516749</v>
      </c>
      <c r="C72" s="10">
        <f t="shared" si="1"/>
        <v>30764.765700970875</v>
      </c>
      <c r="D72" s="10">
        <f t="shared" si="8"/>
        <v>4701.3775785458747</v>
      </c>
      <c r="E72" s="11">
        <f t="shared" si="10"/>
        <v>5.3755048443063932E-2</v>
      </c>
      <c r="K72" s="6">
        <f>-C72*E72</f>
        <v>-1653.761470595201</v>
      </c>
    </row>
    <row r="73" spans="1:12" x14ac:dyDescent="0.3">
      <c r="A73" s="1">
        <f t="shared" si="9"/>
        <v>27</v>
      </c>
      <c r="B73" s="10">
        <f t="shared" si="0"/>
        <v>35466.143279516749</v>
      </c>
      <c r="C73" s="10">
        <f t="shared" si="1"/>
        <v>30764.765700970875</v>
      </c>
      <c r="D73" s="10">
        <f t="shared" si="8"/>
        <v>4701.3775785458747</v>
      </c>
      <c r="E73" s="11">
        <f t="shared" si="10"/>
        <v>4.7995578967021356E-2</v>
      </c>
      <c r="I73" s="6"/>
      <c r="J73" s="6"/>
      <c r="K73" s="6">
        <f t="shared" ref="K73:K86" si="14">-C73*E73</f>
        <v>-1476.5727416028578</v>
      </c>
    </row>
    <row r="74" spans="1:12" x14ac:dyDescent="0.3">
      <c r="A74" s="1">
        <f t="shared" si="9"/>
        <v>28</v>
      </c>
      <c r="B74" s="10">
        <f t="shared" si="0"/>
        <v>35466.143279516749</v>
      </c>
      <c r="C74" s="10">
        <f t="shared" si="1"/>
        <v>30764.765700970875</v>
      </c>
      <c r="D74" s="10">
        <f t="shared" si="8"/>
        <v>4701.3775785458747</v>
      </c>
      <c r="E74" s="11">
        <f t="shared" si="10"/>
        <v>4.2853195506269072E-2</v>
      </c>
      <c r="K74" s="6">
        <f t="shared" si="14"/>
        <v>-1318.368519288266</v>
      </c>
    </row>
    <row r="75" spans="1:12" x14ac:dyDescent="0.3">
      <c r="A75" s="1">
        <f t="shared" si="9"/>
        <v>29</v>
      </c>
      <c r="B75" s="10">
        <f t="shared" si="0"/>
        <v>35466.143279516749</v>
      </c>
      <c r="C75" s="10">
        <f t="shared" si="1"/>
        <v>30764.765700970875</v>
      </c>
      <c r="D75" s="10">
        <f t="shared" si="8"/>
        <v>4701.3775785458747</v>
      </c>
      <c r="E75" s="11">
        <f t="shared" si="10"/>
        <v>3.8261781702025953E-2</v>
      </c>
      <c r="K75" s="6">
        <f t="shared" si="14"/>
        <v>-1177.114749364523</v>
      </c>
    </row>
    <row r="76" spans="1:12" x14ac:dyDescent="0.3">
      <c r="A76" s="1">
        <f t="shared" si="9"/>
        <v>30</v>
      </c>
      <c r="B76" s="10">
        <f t="shared" si="0"/>
        <v>35466.143279516749</v>
      </c>
      <c r="C76" s="10">
        <f t="shared" si="1"/>
        <v>30764.765700970875</v>
      </c>
      <c r="D76" s="10">
        <f t="shared" si="8"/>
        <v>4701.3775785458747</v>
      </c>
      <c r="E76" s="11">
        <f t="shared" si="10"/>
        <v>3.4162305091094594E-2</v>
      </c>
      <c r="K76" s="6">
        <f t="shared" si="14"/>
        <v>-1050.9953119326096</v>
      </c>
    </row>
    <row r="77" spans="1:12" x14ac:dyDescent="0.3">
      <c r="A77" s="1">
        <f t="shared" si="9"/>
        <v>31</v>
      </c>
      <c r="B77" s="10">
        <f t="shared" si="0"/>
        <v>35466.143279516749</v>
      </c>
      <c r="C77" s="10">
        <f t="shared" si="1"/>
        <v>30764.765700970875</v>
      </c>
      <c r="D77" s="10">
        <f t="shared" si="8"/>
        <v>4701.3775785458747</v>
      </c>
      <c r="E77" s="11">
        <f t="shared" si="10"/>
        <v>3.0502058117048748E-2</v>
      </c>
      <c r="K77" s="6">
        <f t="shared" si="14"/>
        <v>-938.38867136840156</v>
      </c>
    </row>
    <row r="78" spans="1:12" x14ac:dyDescent="0.3">
      <c r="A78" s="1">
        <f t="shared" si="9"/>
        <v>32</v>
      </c>
      <c r="B78" s="10">
        <f t="shared" si="0"/>
        <v>35466.143279516749</v>
      </c>
      <c r="C78" s="10">
        <f t="shared" si="1"/>
        <v>30764.765700970875</v>
      </c>
      <c r="D78" s="10">
        <f t="shared" si="8"/>
        <v>4701.3775785458747</v>
      </c>
      <c r="E78" s="11">
        <f t="shared" si="10"/>
        <v>2.7233980461650664E-2</v>
      </c>
      <c r="K78" s="6">
        <f t="shared" si="14"/>
        <v>-837.84702800750131</v>
      </c>
    </row>
    <row r="79" spans="1:12" x14ac:dyDescent="0.3">
      <c r="A79" s="1">
        <f t="shared" si="9"/>
        <v>33</v>
      </c>
      <c r="B79" s="10">
        <f t="shared" si="0"/>
        <v>35466.143279516749</v>
      </c>
      <c r="C79" s="10">
        <f t="shared" si="1"/>
        <v>30764.765700970875</v>
      </c>
      <c r="D79" s="10">
        <f t="shared" si="8"/>
        <v>4701.3775785458747</v>
      </c>
      <c r="E79" s="11">
        <f t="shared" si="10"/>
        <v>2.4316053983616661E-2</v>
      </c>
      <c r="K79" s="6">
        <f t="shared" si="14"/>
        <v>-748.07770357812603</v>
      </c>
    </row>
    <row r="80" spans="1:12" x14ac:dyDescent="0.3">
      <c r="A80" s="1">
        <f t="shared" si="9"/>
        <v>34</v>
      </c>
      <c r="B80" s="10">
        <f t="shared" ref="B80:B86" si="15">0.736*($C$4*$F$4*$Q$4*4000)/$G$4</f>
        <v>35466.143279516749</v>
      </c>
      <c r="C80" s="10">
        <f t="shared" ref="C80:C86" si="16">0.736*($C$5*$F$5*$Q$4*4000)/$G$5</f>
        <v>30764.765700970875</v>
      </c>
      <c r="D80" s="10">
        <f t="shared" si="8"/>
        <v>4701.3775785458747</v>
      </c>
      <c r="E80" s="11">
        <f t="shared" si="10"/>
        <v>2.1710762485372015E-2</v>
      </c>
      <c r="K80" s="6">
        <f t="shared" si="14"/>
        <v>-667.92652105189813</v>
      </c>
    </row>
    <row r="81" spans="1:14" x14ac:dyDescent="0.3">
      <c r="A81" s="1">
        <f t="shared" si="9"/>
        <v>35</v>
      </c>
      <c r="B81" s="10">
        <f t="shared" si="15"/>
        <v>35466.143279516749</v>
      </c>
      <c r="C81" s="10">
        <f t="shared" si="16"/>
        <v>30764.765700970875</v>
      </c>
      <c r="D81" s="10">
        <f t="shared" si="8"/>
        <v>4701.3775785458747</v>
      </c>
      <c r="E81" s="11">
        <f t="shared" si="10"/>
        <v>1.9384609361939299E-2</v>
      </c>
      <c r="K81" s="6">
        <f t="shared" si="14"/>
        <v>-596.36296522490909</v>
      </c>
    </row>
    <row r="82" spans="1:14" x14ac:dyDescent="0.3">
      <c r="A82" s="1">
        <f t="shared" si="9"/>
        <v>36</v>
      </c>
      <c r="B82" s="10">
        <f t="shared" si="15"/>
        <v>35466.143279516749</v>
      </c>
      <c r="C82" s="10">
        <f t="shared" si="16"/>
        <v>30764.765700970875</v>
      </c>
      <c r="D82" s="10">
        <f t="shared" si="8"/>
        <v>4701.3775785458747</v>
      </c>
      <c r="E82" s="11">
        <f t="shared" si="10"/>
        <v>1.7307686930302945E-2</v>
      </c>
      <c r="K82" s="6">
        <f t="shared" si="14"/>
        <v>-532.46693323652596</v>
      </c>
    </row>
    <row r="83" spans="1:14" x14ac:dyDescent="0.3">
      <c r="A83" s="1">
        <f t="shared" si="9"/>
        <v>37</v>
      </c>
      <c r="B83" s="10">
        <f t="shared" si="15"/>
        <v>35466.143279516749</v>
      </c>
      <c r="C83" s="10">
        <f t="shared" si="16"/>
        <v>30764.765700970875</v>
      </c>
      <c r="D83" s="10">
        <f t="shared" si="8"/>
        <v>4701.3775785458747</v>
      </c>
      <c r="E83" s="11">
        <f t="shared" si="10"/>
        <v>1.54532919020562E-2</v>
      </c>
      <c r="K83" s="6">
        <f t="shared" si="14"/>
        <v>-475.41690467546954</v>
      </c>
    </row>
    <row r="84" spans="1:14" x14ac:dyDescent="0.3">
      <c r="A84" s="1">
        <f t="shared" si="9"/>
        <v>38</v>
      </c>
      <c r="B84" s="10">
        <f t="shared" si="15"/>
        <v>35466.143279516749</v>
      </c>
      <c r="C84" s="10">
        <f t="shared" si="16"/>
        <v>30764.765700970875</v>
      </c>
      <c r="D84" s="10">
        <f t="shared" si="8"/>
        <v>4701.3775785458747</v>
      </c>
      <c r="E84" s="11">
        <f t="shared" si="10"/>
        <v>1.379758205540732E-2</v>
      </c>
      <c r="K84" s="6">
        <f t="shared" si="14"/>
        <v>-424.47937917452634</v>
      </c>
    </row>
    <row r="85" spans="1:14" x14ac:dyDescent="0.3">
      <c r="A85" s="1">
        <f t="shared" si="9"/>
        <v>39</v>
      </c>
      <c r="B85" s="10">
        <f t="shared" si="15"/>
        <v>35466.143279516749</v>
      </c>
      <c r="C85" s="10">
        <f t="shared" si="16"/>
        <v>30764.765700970875</v>
      </c>
      <c r="D85" s="10">
        <f t="shared" si="8"/>
        <v>4701.3775785458747</v>
      </c>
      <c r="E85" s="11">
        <f t="shared" si="10"/>
        <v>1.2319269692327965E-2</v>
      </c>
      <c r="K85" s="6">
        <f t="shared" si="14"/>
        <v>-378.99944569154138</v>
      </c>
    </row>
    <row r="86" spans="1:14" x14ac:dyDescent="0.3">
      <c r="A86" s="1">
        <f t="shared" si="9"/>
        <v>40</v>
      </c>
      <c r="B86" s="10">
        <f t="shared" si="15"/>
        <v>35466.143279516749</v>
      </c>
      <c r="C86" s="10">
        <f t="shared" si="16"/>
        <v>30764.765700970875</v>
      </c>
      <c r="D86" s="10">
        <f t="shared" si="8"/>
        <v>4701.3775785458747</v>
      </c>
      <c r="E86" s="11">
        <f t="shared" si="10"/>
        <v>1.0999347939578538E-2</v>
      </c>
      <c r="K86" s="6">
        <f t="shared" si="14"/>
        <v>-338.39236222459044</v>
      </c>
    </row>
    <row r="88" spans="1:14" x14ac:dyDescent="0.3">
      <c r="I88" s="12">
        <f>SUM(I47:I68)</f>
        <v>36784.964711756853</v>
      </c>
      <c r="J88" s="12">
        <f>SUM(J46:J66)</f>
        <v>3153.6039896227003</v>
      </c>
      <c r="K88" s="12">
        <f>SUM(K69:K86)</f>
        <v>-11660.04843027574</v>
      </c>
    </row>
    <row r="90" spans="1:14" x14ac:dyDescent="0.3">
      <c r="A90" s="35" t="s">
        <v>33</v>
      </c>
      <c r="B90" s="35"/>
      <c r="C90" s="35"/>
      <c r="D90" s="35"/>
      <c r="E90" s="35"/>
      <c r="F90" s="35"/>
      <c r="G90" s="35"/>
      <c r="H90" s="35"/>
      <c r="I90" s="35"/>
      <c r="J90" s="35"/>
      <c r="K90" s="35"/>
    </row>
    <row r="91" spans="1:14" ht="39" customHeight="1" x14ac:dyDescent="0.3">
      <c r="A91" s="13" t="s">
        <v>28</v>
      </c>
      <c r="B91" s="13" t="s">
        <v>19</v>
      </c>
      <c r="C91" s="13" t="s">
        <v>20</v>
      </c>
      <c r="D91" s="14" t="s">
        <v>21</v>
      </c>
      <c r="E91" s="13"/>
      <c r="F91" s="14" t="s">
        <v>22</v>
      </c>
      <c r="G91" s="14" t="s">
        <v>23</v>
      </c>
      <c r="H91" s="14" t="s">
        <v>24</v>
      </c>
      <c r="I91" s="14" t="s">
        <v>18</v>
      </c>
      <c r="J91" s="14" t="s">
        <v>25</v>
      </c>
      <c r="K91" s="14" t="s">
        <v>26</v>
      </c>
      <c r="M91" s="14" t="s">
        <v>30</v>
      </c>
      <c r="N91" s="17" t="s">
        <v>34</v>
      </c>
    </row>
    <row r="92" spans="1:14" x14ac:dyDescent="0.3">
      <c r="A92" s="1">
        <v>0</v>
      </c>
      <c r="B92" s="10">
        <v>0</v>
      </c>
      <c r="C92" s="10">
        <v>0</v>
      </c>
      <c r="D92" s="10">
        <f>B92-C92</f>
        <v>0</v>
      </c>
      <c r="E92" s="11">
        <v>1</v>
      </c>
      <c r="F92" s="10">
        <f>$I$4</f>
        <v>18053.606395999999</v>
      </c>
      <c r="G92" s="10">
        <f>$I$5</f>
        <v>19215.229684000002</v>
      </c>
      <c r="H92" s="10">
        <f>G92-F92</f>
        <v>1161.6232880000025</v>
      </c>
      <c r="I92" s="3"/>
      <c r="J92" s="10">
        <f>H92</f>
        <v>1161.6232880000025</v>
      </c>
      <c r="K92" s="3"/>
      <c r="M92" s="6">
        <f>I144-J144+K144</f>
        <v>39780.444846193881</v>
      </c>
      <c r="N92" s="9">
        <f>(G92+J112-F92+J117)/-(($C$5*$F$5*4000/$G$5)-($C$4*$F$4*4000/$G$4))</f>
        <v>0.14934091742134323</v>
      </c>
    </row>
    <row r="93" spans="1:14" x14ac:dyDescent="0.3">
      <c r="A93" s="1">
        <f>A92+1</f>
        <v>1</v>
      </c>
      <c r="B93" s="10">
        <f t="shared" ref="B93:B142" si="17">0.736*($C$4*$F$4*$Q$4*4000)/$G$4</f>
        <v>35466.143279516749</v>
      </c>
      <c r="C93" s="10">
        <f t="shared" ref="C93:C142" si="18">0.736*($C$5*$F$5*$Q$4*4000)/$G$5</f>
        <v>30764.765700970875</v>
      </c>
      <c r="D93" s="10">
        <f t="shared" ref="D93:D142" si="19">B93-C93</f>
        <v>4701.3775785458747</v>
      </c>
      <c r="E93" s="11">
        <f>(1+$O$4)/(1+$P$4)^A93</f>
        <v>0.91383928571428574</v>
      </c>
      <c r="F93" s="3" t="s">
        <v>27</v>
      </c>
      <c r="G93" s="3" t="s">
        <v>27</v>
      </c>
      <c r="H93" s="3" t="s">
        <v>27</v>
      </c>
      <c r="I93" s="10">
        <f>D93*E93</f>
        <v>4296.3035282515202</v>
      </c>
      <c r="J93" s="3"/>
      <c r="K93" s="3"/>
      <c r="L93" s="9">
        <f>(1/(1+$P$4))^A93</f>
        <v>0.89285714285714279</v>
      </c>
    </row>
    <row r="94" spans="1:14" x14ac:dyDescent="0.3">
      <c r="A94" s="1">
        <f t="shared" ref="A94:A142" si="20">A93+1</f>
        <v>2</v>
      </c>
      <c r="B94" s="10">
        <f t="shared" si="17"/>
        <v>35466.143279516749</v>
      </c>
      <c r="C94" s="10">
        <f t="shared" si="18"/>
        <v>30764.765700970875</v>
      </c>
      <c r="D94" s="10">
        <f t="shared" si="19"/>
        <v>4701.3775785458747</v>
      </c>
      <c r="E94" s="11">
        <f t="shared" ref="E94:E142" si="21">(1+$O$4)/(1+$P$4)^A94</f>
        <v>0.81592793367346939</v>
      </c>
      <c r="F94" s="3" t="s">
        <v>27</v>
      </c>
      <c r="G94" s="3" t="s">
        <v>27</v>
      </c>
      <c r="H94" s="3" t="s">
        <v>27</v>
      </c>
      <c r="I94" s="10">
        <f t="shared" ref="I94:I122" si="22">D94*E94</f>
        <v>3835.9852930817146</v>
      </c>
      <c r="J94" s="3"/>
      <c r="K94" s="3"/>
      <c r="L94" s="9">
        <f t="shared" ref="L94:L117" si="23">(1/(1+$P$4))^A94</f>
        <v>0.79719387755102034</v>
      </c>
    </row>
    <row r="95" spans="1:14" x14ac:dyDescent="0.3">
      <c r="A95" s="1">
        <f t="shared" si="20"/>
        <v>3</v>
      </c>
      <c r="B95" s="10">
        <f t="shared" si="17"/>
        <v>35466.143279516749</v>
      </c>
      <c r="C95" s="10">
        <f t="shared" si="18"/>
        <v>30764.765700970875</v>
      </c>
      <c r="D95" s="10">
        <f t="shared" si="19"/>
        <v>4701.3775785458747</v>
      </c>
      <c r="E95" s="11">
        <f t="shared" si="21"/>
        <v>0.7285070836370261</v>
      </c>
      <c r="F95" s="3" t="s">
        <v>27</v>
      </c>
      <c r="G95" s="3" t="s">
        <v>27</v>
      </c>
      <c r="H95" s="3" t="s">
        <v>27</v>
      </c>
      <c r="I95" s="10">
        <f t="shared" si="22"/>
        <v>3424.986868822959</v>
      </c>
      <c r="J95" s="3"/>
      <c r="K95" s="3"/>
      <c r="L95" s="9">
        <f t="shared" si="23"/>
        <v>0.71178024781341098</v>
      </c>
    </row>
    <row r="96" spans="1:14" x14ac:dyDescent="0.3">
      <c r="A96" s="1">
        <f t="shared" si="20"/>
        <v>4</v>
      </c>
      <c r="B96" s="10">
        <f t="shared" si="17"/>
        <v>35466.143279516749</v>
      </c>
      <c r="C96" s="10">
        <f t="shared" si="18"/>
        <v>30764.765700970875</v>
      </c>
      <c r="D96" s="10">
        <f t="shared" si="19"/>
        <v>4701.3775785458747</v>
      </c>
      <c r="E96" s="11">
        <f t="shared" si="21"/>
        <v>0.65045275324734475</v>
      </c>
      <c r="F96" s="3" t="s">
        <v>27</v>
      </c>
      <c r="G96" s="3" t="s">
        <v>27</v>
      </c>
      <c r="H96" s="3" t="s">
        <v>27</v>
      </c>
      <c r="I96" s="10">
        <f t="shared" si="22"/>
        <v>3058.0239900204988</v>
      </c>
      <c r="J96" s="3"/>
      <c r="K96" s="3"/>
      <c r="L96" s="9">
        <f t="shared" si="23"/>
        <v>0.63551807840483121</v>
      </c>
    </row>
    <row r="97" spans="1:12" x14ac:dyDescent="0.3">
      <c r="A97" s="1">
        <f t="shared" si="20"/>
        <v>5</v>
      </c>
      <c r="B97" s="10">
        <f t="shared" si="17"/>
        <v>35466.143279516749</v>
      </c>
      <c r="C97" s="10">
        <f t="shared" si="18"/>
        <v>30764.765700970875</v>
      </c>
      <c r="D97" s="10">
        <f t="shared" si="19"/>
        <v>4701.3775785458747</v>
      </c>
      <c r="E97" s="11">
        <f t="shared" si="21"/>
        <v>0.58076138682798639</v>
      </c>
      <c r="F97" s="3" t="s">
        <v>27</v>
      </c>
      <c r="G97" s="3" t="s">
        <v>27</v>
      </c>
      <c r="H97" s="3" t="s">
        <v>27</v>
      </c>
      <c r="I97" s="10">
        <f t="shared" si="22"/>
        <v>2730.3785625183027</v>
      </c>
      <c r="J97" s="3"/>
      <c r="K97" s="3"/>
      <c r="L97" s="9">
        <f t="shared" si="23"/>
        <v>0.5674268557185993</v>
      </c>
    </row>
    <row r="98" spans="1:12" x14ac:dyDescent="0.3">
      <c r="A98" s="1">
        <f t="shared" si="20"/>
        <v>6</v>
      </c>
      <c r="B98" s="10">
        <f t="shared" si="17"/>
        <v>35466.143279516749</v>
      </c>
      <c r="C98" s="10">
        <f t="shared" si="18"/>
        <v>30764.765700970875</v>
      </c>
      <c r="D98" s="10">
        <f t="shared" si="19"/>
        <v>4701.3775785458747</v>
      </c>
      <c r="E98" s="11">
        <f t="shared" si="21"/>
        <v>0.51853695252498777</v>
      </c>
      <c r="F98" s="3" t="s">
        <v>27</v>
      </c>
      <c r="G98" s="3" t="s">
        <v>27</v>
      </c>
      <c r="H98" s="3" t="s">
        <v>27</v>
      </c>
      <c r="I98" s="10">
        <f t="shared" si="22"/>
        <v>2437.8380022484844</v>
      </c>
      <c r="J98" s="3"/>
      <c r="K98" s="3"/>
      <c r="L98" s="9">
        <f t="shared" si="23"/>
        <v>0.50663112117732079</v>
      </c>
    </row>
    <row r="99" spans="1:12" x14ac:dyDescent="0.3">
      <c r="A99" s="1">
        <f t="shared" si="20"/>
        <v>7</v>
      </c>
      <c r="B99" s="10">
        <f t="shared" si="17"/>
        <v>35466.143279516749</v>
      </c>
      <c r="C99" s="10">
        <f t="shared" si="18"/>
        <v>30764.765700970875</v>
      </c>
      <c r="D99" s="10">
        <f t="shared" si="19"/>
        <v>4701.3775785458747</v>
      </c>
      <c r="E99" s="11">
        <f t="shared" si="21"/>
        <v>0.46297942189731045</v>
      </c>
      <c r="F99" s="3" t="s">
        <v>27</v>
      </c>
      <c r="G99" s="3" t="s">
        <v>27</v>
      </c>
      <c r="H99" s="3" t="s">
        <v>27</v>
      </c>
      <c r="I99" s="10">
        <f t="shared" si="22"/>
        <v>2176.6410734361461</v>
      </c>
      <c r="J99" s="3"/>
      <c r="K99" s="3"/>
      <c r="L99" s="9">
        <f t="shared" si="23"/>
        <v>0.45234921533689348</v>
      </c>
    </row>
    <row r="100" spans="1:12" x14ac:dyDescent="0.3">
      <c r="A100" s="1">
        <f t="shared" si="20"/>
        <v>8</v>
      </c>
      <c r="B100" s="10">
        <f t="shared" si="17"/>
        <v>35466.143279516749</v>
      </c>
      <c r="C100" s="10">
        <f t="shared" si="18"/>
        <v>30764.765700970875</v>
      </c>
      <c r="D100" s="10">
        <f t="shared" si="19"/>
        <v>4701.3775785458747</v>
      </c>
      <c r="E100" s="11">
        <f t="shared" si="21"/>
        <v>0.4133744838368843</v>
      </c>
      <c r="F100" s="3" t="s">
        <v>27</v>
      </c>
      <c r="G100" s="3" t="s">
        <v>27</v>
      </c>
      <c r="H100" s="3" t="s">
        <v>27</v>
      </c>
      <c r="I100" s="10">
        <f t="shared" si="22"/>
        <v>1943.429529853702</v>
      </c>
      <c r="J100" s="3"/>
      <c r="K100" s="3"/>
      <c r="L100" s="9">
        <f t="shared" si="23"/>
        <v>0.40388322797936921</v>
      </c>
    </row>
    <row r="101" spans="1:12" x14ac:dyDescent="0.3">
      <c r="A101" s="1">
        <f t="shared" si="20"/>
        <v>9</v>
      </c>
      <c r="B101" s="10">
        <f t="shared" si="17"/>
        <v>35466.143279516749</v>
      </c>
      <c r="C101" s="10">
        <f t="shared" si="18"/>
        <v>30764.765700970875</v>
      </c>
      <c r="D101" s="10">
        <f t="shared" si="19"/>
        <v>4701.3775785458747</v>
      </c>
      <c r="E101" s="11">
        <f t="shared" si="21"/>
        <v>0.36908436056864669</v>
      </c>
      <c r="F101" s="3" t="s">
        <v>27</v>
      </c>
      <c r="G101" s="3" t="s">
        <v>27</v>
      </c>
      <c r="H101" s="3" t="s">
        <v>27</v>
      </c>
      <c r="I101" s="10">
        <f t="shared" si="22"/>
        <v>1735.2049373693767</v>
      </c>
      <c r="J101" s="3"/>
      <c r="K101" s="3"/>
      <c r="L101" s="9">
        <f t="shared" si="23"/>
        <v>0.36061002498157962</v>
      </c>
    </row>
    <row r="102" spans="1:12" x14ac:dyDescent="0.3">
      <c r="A102" s="1">
        <f t="shared" si="20"/>
        <v>10</v>
      </c>
      <c r="B102" s="10">
        <f t="shared" si="17"/>
        <v>35466.143279516749</v>
      </c>
      <c r="C102" s="10">
        <f t="shared" si="18"/>
        <v>30764.765700970875</v>
      </c>
      <c r="D102" s="10">
        <f t="shared" si="19"/>
        <v>4701.3775785458747</v>
      </c>
      <c r="E102" s="11">
        <f t="shared" si="21"/>
        <v>0.32953960765057738</v>
      </c>
      <c r="F102" s="3" t="s">
        <v>27</v>
      </c>
      <c r="G102" s="3" t="s">
        <v>27</v>
      </c>
      <c r="H102" s="3" t="s">
        <v>27</v>
      </c>
      <c r="I102" s="10">
        <f t="shared" si="22"/>
        <v>1549.290122651229</v>
      </c>
      <c r="J102" s="3"/>
      <c r="K102" s="3"/>
      <c r="L102" s="9">
        <f t="shared" si="23"/>
        <v>0.3219732365906961</v>
      </c>
    </row>
    <row r="103" spans="1:12" x14ac:dyDescent="0.3">
      <c r="A103" s="1">
        <f t="shared" si="20"/>
        <v>11</v>
      </c>
      <c r="B103" s="10">
        <f t="shared" si="17"/>
        <v>35466.143279516749</v>
      </c>
      <c r="C103" s="10">
        <f t="shared" si="18"/>
        <v>30764.765700970875</v>
      </c>
      <c r="D103" s="10">
        <f t="shared" si="19"/>
        <v>4701.3775785458747</v>
      </c>
      <c r="E103" s="11">
        <f t="shared" si="21"/>
        <v>0.29423179254515835</v>
      </c>
      <c r="F103" s="3" t="s">
        <v>27</v>
      </c>
      <c r="G103" s="3" t="s">
        <v>27</v>
      </c>
      <c r="H103" s="3" t="s">
        <v>27</v>
      </c>
      <c r="I103" s="10">
        <f t="shared" si="22"/>
        <v>1383.2947523671687</v>
      </c>
      <c r="J103" s="3"/>
      <c r="K103" s="3"/>
      <c r="L103" s="9">
        <f t="shared" si="23"/>
        <v>0.28747610409883578</v>
      </c>
    </row>
    <row r="104" spans="1:12" x14ac:dyDescent="0.3">
      <c r="A104" s="1">
        <f t="shared" si="20"/>
        <v>12</v>
      </c>
      <c r="B104" s="10">
        <f t="shared" si="17"/>
        <v>35466.143279516749</v>
      </c>
      <c r="C104" s="10">
        <f t="shared" si="18"/>
        <v>30764.765700970875</v>
      </c>
      <c r="D104" s="10">
        <f t="shared" si="19"/>
        <v>4701.3775785458747</v>
      </c>
      <c r="E104" s="11">
        <f t="shared" si="21"/>
        <v>0.26270695762960566</v>
      </c>
      <c r="F104" s="3" t="s">
        <v>27</v>
      </c>
      <c r="G104" s="3" t="s">
        <v>27</v>
      </c>
      <c r="H104" s="3" t="s">
        <v>27</v>
      </c>
      <c r="I104" s="10">
        <f t="shared" si="22"/>
        <v>1235.0846003278291</v>
      </c>
      <c r="J104" s="3"/>
      <c r="K104" s="3"/>
      <c r="L104" s="9">
        <f t="shared" si="23"/>
        <v>0.25667509294538909</v>
      </c>
    </row>
    <row r="105" spans="1:12" x14ac:dyDescent="0.3">
      <c r="A105" s="1">
        <f t="shared" si="20"/>
        <v>13</v>
      </c>
      <c r="B105" s="10">
        <f t="shared" si="17"/>
        <v>35466.143279516749</v>
      </c>
      <c r="C105" s="10">
        <f t="shared" si="18"/>
        <v>30764.765700970875</v>
      </c>
      <c r="D105" s="10">
        <f t="shared" si="19"/>
        <v>4701.3775785458747</v>
      </c>
      <c r="E105" s="11">
        <f t="shared" si="21"/>
        <v>0.23455978359786217</v>
      </c>
      <c r="F105" s="3" t="s">
        <v>27</v>
      </c>
      <c r="G105" s="3" t="s">
        <v>27</v>
      </c>
      <c r="H105" s="3" t="s">
        <v>27</v>
      </c>
      <c r="I105" s="10">
        <f t="shared" si="22"/>
        <v>1102.7541074355615</v>
      </c>
      <c r="J105" s="3"/>
      <c r="K105" s="3"/>
      <c r="L105" s="9">
        <f t="shared" si="23"/>
        <v>0.22917419012981169</v>
      </c>
    </row>
    <row r="106" spans="1:12" x14ac:dyDescent="0.3">
      <c r="A106" s="1">
        <f t="shared" si="20"/>
        <v>14</v>
      </c>
      <c r="B106" s="10">
        <f t="shared" si="17"/>
        <v>35466.143279516749</v>
      </c>
      <c r="C106" s="10">
        <f t="shared" si="18"/>
        <v>30764.765700970875</v>
      </c>
      <c r="D106" s="10">
        <f t="shared" si="19"/>
        <v>4701.3775785458747</v>
      </c>
      <c r="E106" s="11">
        <f t="shared" si="21"/>
        <v>0.20942837821237692</v>
      </c>
      <c r="F106" s="3" t="s">
        <v>27</v>
      </c>
      <c r="G106" s="3" t="s">
        <v>27</v>
      </c>
      <c r="H106" s="3" t="s">
        <v>27</v>
      </c>
      <c r="I106" s="10">
        <f t="shared" si="22"/>
        <v>984.60188163889427</v>
      </c>
      <c r="J106" s="3"/>
      <c r="K106" s="3"/>
      <c r="L106" s="9">
        <f t="shared" si="23"/>
        <v>0.20461981261590328</v>
      </c>
    </row>
    <row r="107" spans="1:12" x14ac:dyDescent="0.3">
      <c r="A107" s="1">
        <f t="shared" si="20"/>
        <v>15</v>
      </c>
      <c r="B107" s="10">
        <f t="shared" si="17"/>
        <v>35466.143279516749</v>
      </c>
      <c r="C107" s="10">
        <f t="shared" si="18"/>
        <v>30764.765700970875</v>
      </c>
      <c r="D107" s="10">
        <f t="shared" si="19"/>
        <v>4701.3775785458747</v>
      </c>
      <c r="E107" s="11">
        <f t="shared" si="21"/>
        <v>0.18698962340390798</v>
      </c>
      <c r="F107" s="3" t="s">
        <v>27</v>
      </c>
      <c r="G107" s="3" t="s">
        <v>27</v>
      </c>
      <c r="H107" s="3" t="s">
        <v>27</v>
      </c>
      <c r="I107" s="10">
        <f t="shared" si="22"/>
        <v>879.10882289186998</v>
      </c>
      <c r="J107" s="3"/>
      <c r="K107" s="3"/>
      <c r="L107" s="9">
        <f t="shared" si="23"/>
        <v>0.18269626126419933</v>
      </c>
    </row>
    <row r="108" spans="1:12" x14ac:dyDescent="0.3">
      <c r="A108" s="1">
        <f t="shared" si="20"/>
        <v>16</v>
      </c>
      <c r="B108" s="10">
        <f t="shared" si="17"/>
        <v>35466.143279516749</v>
      </c>
      <c r="C108" s="10">
        <f t="shared" si="18"/>
        <v>30764.765700970875</v>
      </c>
      <c r="D108" s="10">
        <f t="shared" si="19"/>
        <v>4701.3775785458747</v>
      </c>
      <c r="E108" s="11">
        <f t="shared" si="21"/>
        <v>0.16695502089634637</v>
      </c>
      <c r="F108" s="3" t="s">
        <v>27</v>
      </c>
      <c r="G108" s="3" t="s">
        <v>27</v>
      </c>
      <c r="H108" s="3" t="s">
        <v>27</v>
      </c>
      <c r="I108" s="10">
        <f t="shared" si="22"/>
        <v>784.91859186774082</v>
      </c>
      <c r="K108" s="6"/>
      <c r="L108" s="9">
        <f t="shared" si="23"/>
        <v>0.16312166184303512</v>
      </c>
    </row>
    <row r="109" spans="1:12" x14ac:dyDescent="0.3">
      <c r="A109" s="1">
        <f t="shared" si="20"/>
        <v>17</v>
      </c>
      <c r="B109" s="10">
        <f t="shared" si="17"/>
        <v>35466.143279516749</v>
      </c>
      <c r="C109" s="10">
        <f t="shared" si="18"/>
        <v>30764.765700970875</v>
      </c>
      <c r="D109" s="10">
        <f t="shared" si="19"/>
        <v>4701.3775785458747</v>
      </c>
      <c r="E109" s="11">
        <f t="shared" si="21"/>
        <v>0.14906698294316639</v>
      </c>
      <c r="F109" s="3" t="s">
        <v>27</v>
      </c>
      <c r="G109" s="3" t="s">
        <v>27</v>
      </c>
      <c r="H109" s="3" t="s">
        <v>27</v>
      </c>
      <c r="I109" s="10">
        <f t="shared" si="22"/>
        <v>700.82017131048281</v>
      </c>
      <c r="K109" s="6"/>
      <c r="L109" s="9">
        <f t="shared" si="23"/>
        <v>0.14564434093128134</v>
      </c>
    </row>
    <row r="110" spans="1:12" x14ac:dyDescent="0.3">
      <c r="A110" s="1">
        <f t="shared" si="20"/>
        <v>18</v>
      </c>
      <c r="B110" s="10">
        <f t="shared" si="17"/>
        <v>35466.143279516749</v>
      </c>
      <c r="C110" s="10">
        <f t="shared" si="18"/>
        <v>30764.765700970875</v>
      </c>
      <c r="D110" s="10">
        <f t="shared" si="19"/>
        <v>4701.3775785458747</v>
      </c>
      <c r="E110" s="11">
        <f t="shared" si="21"/>
        <v>0.13309552048496998</v>
      </c>
      <c r="F110" s="3" t="s">
        <v>27</v>
      </c>
      <c r="G110" s="3" t="s">
        <v>27</v>
      </c>
      <c r="H110" s="3" t="s">
        <v>27</v>
      </c>
      <c r="I110" s="10">
        <f t="shared" si="22"/>
        <v>625.73229581293106</v>
      </c>
      <c r="K110" s="6"/>
      <c r="L110" s="9">
        <f t="shared" si="23"/>
        <v>0.13003959011721547</v>
      </c>
    </row>
    <row r="111" spans="1:12" x14ac:dyDescent="0.3">
      <c r="A111" s="1">
        <f t="shared" si="20"/>
        <v>19</v>
      </c>
      <c r="B111" s="10">
        <f t="shared" si="17"/>
        <v>35466.143279516749</v>
      </c>
      <c r="C111" s="10">
        <f t="shared" si="18"/>
        <v>30764.765700970875</v>
      </c>
      <c r="D111" s="10">
        <f t="shared" si="19"/>
        <v>4701.3775785458747</v>
      </c>
      <c r="E111" s="11">
        <f t="shared" si="21"/>
        <v>0.11883528614729462</v>
      </c>
      <c r="F111" s="3" t="s">
        <v>27</v>
      </c>
      <c r="G111" s="3" t="s">
        <v>27</v>
      </c>
      <c r="H111" s="3" t="s">
        <v>27</v>
      </c>
      <c r="I111" s="10">
        <f t="shared" si="22"/>
        <v>558.68954983297408</v>
      </c>
      <c r="K111" s="6"/>
      <c r="L111" s="9">
        <f t="shared" si="23"/>
        <v>0.11610677689037097</v>
      </c>
    </row>
    <row r="112" spans="1:12" x14ac:dyDescent="0.3">
      <c r="A112" s="1">
        <f t="shared" si="20"/>
        <v>20</v>
      </c>
      <c r="B112" s="10">
        <f t="shared" si="17"/>
        <v>35466.143279516749</v>
      </c>
      <c r="C112" s="10">
        <f t="shared" si="18"/>
        <v>30764.765700970875</v>
      </c>
      <c r="D112" s="10">
        <f t="shared" si="19"/>
        <v>4701.3775785458747</v>
      </c>
      <c r="E112" s="11">
        <f t="shared" si="21"/>
        <v>0.10610293406008449</v>
      </c>
      <c r="F112" s="3" t="s">
        <v>27</v>
      </c>
      <c r="G112" s="10">
        <f>$I$5</f>
        <v>19215.229684000002</v>
      </c>
      <c r="H112" s="3" t="s">
        <v>27</v>
      </c>
      <c r="I112" s="10">
        <f t="shared" si="22"/>
        <v>498.82995520801262</v>
      </c>
      <c r="J112" s="6">
        <f>G112*L112</f>
        <v>1991.9807016226978</v>
      </c>
      <c r="K112" s="6"/>
      <c r="L112" s="9">
        <f t="shared" si="23"/>
        <v>0.10366676508068835</v>
      </c>
    </row>
    <row r="113" spans="1:12" x14ac:dyDescent="0.3">
      <c r="A113" s="1">
        <f t="shared" si="20"/>
        <v>21</v>
      </c>
      <c r="B113" s="10">
        <f t="shared" si="17"/>
        <v>35466.143279516749</v>
      </c>
      <c r="C113" s="10">
        <f t="shared" si="18"/>
        <v>30764.765700970875</v>
      </c>
      <c r="D113" s="10">
        <f t="shared" si="19"/>
        <v>4701.3775785458747</v>
      </c>
      <c r="E113" s="11">
        <f t="shared" si="21"/>
        <v>9.4734762553646851E-2</v>
      </c>
      <c r="F113" s="3" t="s">
        <v>27</v>
      </c>
      <c r="G113" s="3" t="s">
        <v>27</v>
      </c>
      <c r="H113" s="3" t="s">
        <v>27</v>
      </c>
      <c r="I113" s="10">
        <f t="shared" si="22"/>
        <v>445.38388857858263</v>
      </c>
      <c r="K113" s="6"/>
      <c r="L113" s="9">
        <f t="shared" si="23"/>
        <v>9.2559611679186027E-2</v>
      </c>
    </row>
    <row r="114" spans="1:12" x14ac:dyDescent="0.3">
      <c r="A114" s="1">
        <f t="shared" si="20"/>
        <v>22</v>
      </c>
      <c r="B114" s="10">
        <f t="shared" si="17"/>
        <v>35466.143279516749</v>
      </c>
      <c r="C114" s="10">
        <f t="shared" si="18"/>
        <v>30764.765700970875</v>
      </c>
      <c r="D114" s="10">
        <f t="shared" si="19"/>
        <v>4701.3775785458747</v>
      </c>
      <c r="E114" s="11">
        <f t="shared" si="21"/>
        <v>8.4584609422898971E-2</v>
      </c>
      <c r="F114" s="3" t="s">
        <v>27</v>
      </c>
      <c r="G114" s="10" t="s">
        <v>27</v>
      </c>
      <c r="H114" s="3" t="s">
        <v>27</v>
      </c>
      <c r="I114" s="10">
        <f t="shared" si="22"/>
        <v>397.66418623087736</v>
      </c>
      <c r="K114" s="6"/>
      <c r="L114" s="9">
        <f t="shared" si="23"/>
        <v>8.2642510427844665E-2</v>
      </c>
    </row>
    <row r="115" spans="1:12" x14ac:dyDescent="0.3">
      <c r="A115" s="1">
        <f t="shared" si="20"/>
        <v>23</v>
      </c>
      <c r="B115" s="10">
        <f t="shared" si="17"/>
        <v>35466.143279516749</v>
      </c>
      <c r="C115" s="10">
        <f t="shared" si="18"/>
        <v>30764.765700970875</v>
      </c>
      <c r="D115" s="10">
        <f t="shared" si="19"/>
        <v>4701.3775785458747</v>
      </c>
      <c r="E115" s="11">
        <f t="shared" si="21"/>
        <v>7.5521972699016934E-2</v>
      </c>
      <c r="F115" s="3" t="s">
        <v>27</v>
      </c>
      <c r="G115" s="3" t="s">
        <v>27</v>
      </c>
      <c r="H115" s="3" t="s">
        <v>27</v>
      </c>
      <c r="I115" s="10">
        <f t="shared" si="22"/>
        <v>355.05730913471189</v>
      </c>
      <c r="K115" s="6"/>
      <c r="L115" s="9">
        <f t="shared" si="23"/>
        <v>7.378795573914701E-2</v>
      </c>
    </row>
    <row r="116" spans="1:12" x14ac:dyDescent="0.3">
      <c r="A116" s="1">
        <f t="shared" si="20"/>
        <v>24</v>
      </c>
      <c r="B116" s="10">
        <f t="shared" si="17"/>
        <v>35466.143279516749</v>
      </c>
      <c r="C116" s="10">
        <f t="shared" si="18"/>
        <v>30764.765700970875</v>
      </c>
      <c r="D116" s="10">
        <f t="shared" si="19"/>
        <v>4701.3775785458747</v>
      </c>
      <c r="E116" s="11">
        <f t="shared" si="21"/>
        <v>6.7430332766979406E-2</v>
      </c>
      <c r="F116" s="3" t="s">
        <v>27</v>
      </c>
      <c r="G116" s="3" t="s">
        <v>27</v>
      </c>
      <c r="H116" s="3" t="s">
        <v>27</v>
      </c>
      <c r="I116" s="10">
        <f t="shared" si="22"/>
        <v>317.01545458456417</v>
      </c>
      <c r="K116" s="6"/>
      <c r="L116" s="9">
        <f t="shared" si="23"/>
        <v>6.5882103338524123E-2</v>
      </c>
    </row>
    <row r="117" spans="1:12" x14ac:dyDescent="0.3">
      <c r="A117" s="1">
        <f t="shared" si="20"/>
        <v>25</v>
      </c>
      <c r="B117" s="10">
        <f t="shared" si="17"/>
        <v>35466.143279516749</v>
      </c>
      <c r="C117" s="10">
        <f t="shared" si="18"/>
        <v>30764.765700970875</v>
      </c>
      <c r="D117" s="10">
        <f t="shared" si="19"/>
        <v>4701.3775785458747</v>
      </c>
      <c r="E117" s="11">
        <f t="shared" si="21"/>
        <v>6.0205654256231603E-2</v>
      </c>
      <c r="F117" s="10">
        <f>$I$4</f>
        <v>18053.606395999999</v>
      </c>
      <c r="G117" s="3" t="s">
        <v>27</v>
      </c>
      <c r="H117" s="3" t="s">
        <v>27</v>
      </c>
      <c r="I117" s="10">
        <f t="shared" si="22"/>
        <v>283.04951302193228</v>
      </c>
      <c r="J117" s="6">
        <f>-F117*L117</f>
        <v>-1061.9728234056356</v>
      </c>
      <c r="K117" s="6"/>
      <c r="L117" s="9">
        <f t="shared" si="23"/>
        <v>5.8823306552253679E-2</v>
      </c>
    </row>
    <row r="118" spans="1:12" x14ac:dyDescent="0.3">
      <c r="A118" s="1">
        <f t="shared" si="20"/>
        <v>26</v>
      </c>
      <c r="B118" s="10">
        <f t="shared" si="17"/>
        <v>35466.143279516749</v>
      </c>
      <c r="C118" s="10">
        <f t="shared" si="18"/>
        <v>30764.765700970875</v>
      </c>
      <c r="D118" s="10">
        <f t="shared" si="19"/>
        <v>4701.3775785458747</v>
      </c>
      <c r="E118" s="11">
        <f t="shared" si="21"/>
        <v>5.3755048443063932E-2</v>
      </c>
      <c r="I118" s="10">
        <f t="shared" si="22"/>
        <v>252.72277948386809</v>
      </c>
      <c r="K118" s="6"/>
    </row>
    <row r="119" spans="1:12" x14ac:dyDescent="0.3">
      <c r="A119" s="1">
        <f t="shared" si="20"/>
        <v>27</v>
      </c>
      <c r="B119" s="10">
        <f t="shared" si="17"/>
        <v>35466.143279516749</v>
      </c>
      <c r="C119" s="10">
        <f t="shared" si="18"/>
        <v>30764.765700970875</v>
      </c>
      <c r="D119" s="10">
        <f t="shared" si="19"/>
        <v>4701.3775785458747</v>
      </c>
      <c r="E119" s="11">
        <f t="shared" si="21"/>
        <v>4.7995578967021356E-2</v>
      </c>
      <c r="I119" s="10">
        <f t="shared" si="22"/>
        <v>225.64533882488217</v>
      </c>
      <c r="J119" s="6"/>
      <c r="K119" s="6"/>
    </row>
    <row r="120" spans="1:12" x14ac:dyDescent="0.3">
      <c r="A120" s="1">
        <f t="shared" si="20"/>
        <v>28</v>
      </c>
      <c r="B120" s="10">
        <f t="shared" si="17"/>
        <v>35466.143279516749</v>
      </c>
      <c r="C120" s="10">
        <f t="shared" si="18"/>
        <v>30764.765700970875</v>
      </c>
      <c r="D120" s="10">
        <f t="shared" si="19"/>
        <v>4701.3775785458747</v>
      </c>
      <c r="E120" s="11">
        <f t="shared" si="21"/>
        <v>4.2853195506269072E-2</v>
      </c>
      <c r="I120" s="10">
        <f t="shared" si="22"/>
        <v>201.46905252221626</v>
      </c>
      <c r="K120" s="6"/>
    </row>
    <row r="121" spans="1:12" x14ac:dyDescent="0.3">
      <c r="A121" s="1">
        <f t="shared" si="20"/>
        <v>29</v>
      </c>
      <c r="B121" s="10">
        <f t="shared" si="17"/>
        <v>35466.143279516749</v>
      </c>
      <c r="C121" s="10">
        <f t="shared" si="18"/>
        <v>30764.765700970875</v>
      </c>
      <c r="D121" s="10">
        <f t="shared" si="19"/>
        <v>4701.3775785458747</v>
      </c>
      <c r="E121" s="11">
        <f t="shared" si="21"/>
        <v>3.8261781702025953E-2</v>
      </c>
      <c r="I121" s="10">
        <f t="shared" si="22"/>
        <v>179.88308260912163</v>
      </c>
      <c r="K121" s="6"/>
    </row>
    <row r="122" spans="1:12" x14ac:dyDescent="0.3">
      <c r="A122" s="1">
        <f t="shared" si="20"/>
        <v>30</v>
      </c>
      <c r="B122" s="10">
        <f t="shared" si="17"/>
        <v>35466.143279516749</v>
      </c>
      <c r="C122" s="10">
        <f t="shared" si="18"/>
        <v>30764.765700970875</v>
      </c>
      <c r="D122" s="10">
        <f t="shared" si="19"/>
        <v>4701.3775785458747</v>
      </c>
      <c r="E122" s="11">
        <f t="shared" si="21"/>
        <v>3.4162305091094594E-2</v>
      </c>
      <c r="I122" s="10">
        <f t="shared" si="22"/>
        <v>160.6098951867157</v>
      </c>
      <c r="K122" s="6"/>
    </row>
    <row r="123" spans="1:12" x14ac:dyDescent="0.3">
      <c r="A123" s="1">
        <f t="shared" si="20"/>
        <v>31</v>
      </c>
      <c r="B123" s="10">
        <f t="shared" si="17"/>
        <v>35466.143279516749</v>
      </c>
      <c r="C123" s="10">
        <f t="shared" si="18"/>
        <v>30764.765700970875</v>
      </c>
      <c r="D123" s="10">
        <f t="shared" si="19"/>
        <v>4701.3775785458747</v>
      </c>
      <c r="E123" s="11">
        <f t="shared" si="21"/>
        <v>3.0502058117048748E-2</v>
      </c>
      <c r="K123" s="6">
        <f>D123*E123</f>
        <v>143.4016921309962</v>
      </c>
    </row>
    <row r="124" spans="1:12" x14ac:dyDescent="0.3">
      <c r="A124" s="1">
        <f t="shared" si="20"/>
        <v>32</v>
      </c>
      <c r="B124" s="10">
        <f t="shared" si="17"/>
        <v>35466.143279516749</v>
      </c>
      <c r="C124" s="10">
        <f t="shared" si="18"/>
        <v>30764.765700970875</v>
      </c>
      <c r="D124" s="10">
        <f t="shared" si="19"/>
        <v>4701.3775785458747</v>
      </c>
      <c r="E124" s="11">
        <f t="shared" si="21"/>
        <v>2.7233980461650664E-2</v>
      </c>
      <c r="K124" s="6">
        <f t="shared" ref="K124:K132" si="24">D124*E124</f>
        <v>128.03722511696085</v>
      </c>
    </row>
    <row r="125" spans="1:12" x14ac:dyDescent="0.3">
      <c r="A125" s="1">
        <f t="shared" si="20"/>
        <v>33</v>
      </c>
      <c r="B125" s="10">
        <f t="shared" si="17"/>
        <v>35466.143279516749</v>
      </c>
      <c r="C125" s="10">
        <f t="shared" si="18"/>
        <v>30764.765700970875</v>
      </c>
      <c r="D125" s="10">
        <f t="shared" si="19"/>
        <v>4701.3775785458747</v>
      </c>
      <c r="E125" s="11">
        <f t="shared" si="21"/>
        <v>2.4316053983616661E-2</v>
      </c>
      <c r="K125" s="6">
        <f t="shared" si="24"/>
        <v>114.31895099728646</v>
      </c>
    </row>
    <row r="126" spans="1:12" x14ac:dyDescent="0.3">
      <c r="A126" s="1">
        <f t="shared" si="20"/>
        <v>34</v>
      </c>
      <c r="B126" s="10">
        <f t="shared" si="17"/>
        <v>35466.143279516749</v>
      </c>
      <c r="C126" s="10">
        <f t="shared" si="18"/>
        <v>30764.765700970875</v>
      </c>
      <c r="D126" s="10">
        <f t="shared" si="19"/>
        <v>4701.3775785458747</v>
      </c>
      <c r="E126" s="11">
        <f t="shared" si="21"/>
        <v>2.1710762485372015E-2</v>
      </c>
      <c r="K126" s="6">
        <f t="shared" si="24"/>
        <v>102.0704919618629</v>
      </c>
    </row>
    <row r="127" spans="1:12" x14ac:dyDescent="0.3">
      <c r="A127" s="1">
        <f t="shared" si="20"/>
        <v>35</v>
      </c>
      <c r="B127" s="10">
        <f t="shared" si="17"/>
        <v>35466.143279516749</v>
      </c>
      <c r="C127" s="10">
        <f t="shared" si="18"/>
        <v>30764.765700970875</v>
      </c>
      <c r="D127" s="10">
        <f t="shared" si="19"/>
        <v>4701.3775785458747</v>
      </c>
      <c r="E127" s="11">
        <f t="shared" si="21"/>
        <v>1.9384609361939299E-2</v>
      </c>
      <c r="K127" s="6">
        <f t="shared" si="24"/>
        <v>91.134367823091878</v>
      </c>
    </row>
    <row r="128" spans="1:12" x14ac:dyDescent="0.3">
      <c r="A128" s="1">
        <f t="shared" si="20"/>
        <v>36</v>
      </c>
      <c r="B128" s="10">
        <f t="shared" si="17"/>
        <v>35466.143279516749</v>
      </c>
      <c r="C128" s="10">
        <f t="shared" si="18"/>
        <v>30764.765700970875</v>
      </c>
      <c r="D128" s="10">
        <f t="shared" si="19"/>
        <v>4701.3775785458747</v>
      </c>
      <c r="E128" s="11">
        <f t="shared" si="21"/>
        <v>1.7307686930302945E-2</v>
      </c>
      <c r="K128" s="6">
        <f t="shared" si="24"/>
        <v>81.369971270617739</v>
      </c>
    </row>
    <row r="129" spans="1:11" x14ac:dyDescent="0.3">
      <c r="A129" s="1">
        <f t="shared" si="20"/>
        <v>37</v>
      </c>
      <c r="B129" s="10">
        <f t="shared" si="17"/>
        <v>35466.143279516749</v>
      </c>
      <c r="C129" s="10">
        <f t="shared" si="18"/>
        <v>30764.765700970875</v>
      </c>
      <c r="D129" s="10">
        <f t="shared" si="19"/>
        <v>4701.3775785458747</v>
      </c>
      <c r="E129" s="11">
        <f t="shared" si="21"/>
        <v>1.54532919020562E-2</v>
      </c>
      <c r="K129" s="6">
        <f t="shared" si="24"/>
        <v>72.651760063051555</v>
      </c>
    </row>
    <row r="130" spans="1:11" x14ac:dyDescent="0.3">
      <c r="A130" s="1">
        <f t="shared" si="20"/>
        <v>38</v>
      </c>
      <c r="B130" s="10">
        <f t="shared" si="17"/>
        <v>35466.143279516749</v>
      </c>
      <c r="C130" s="10">
        <f t="shared" si="18"/>
        <v>30764.765700970875</v>
      </c>
      <c r="D130" s="10">
        <f t="shared" si="19"/>
        <v>4701.3775785458747</v>
      </c>
      <c r="E130" s="11">
        <f t="shared" si="21"/>
        <v>1.379758205540732E-2</v>
      </c>
      <c r="K130" s="6">
        <f t="shared" si="24"/>
        <v>64.867642913438885</v>
      </c>
    </row>
    <row r="131" spans="1:11" x14ac:dyDescent="0.3">
      <c r="A131" s="1">
        <f t="shared" si="20"/>
        <v>39</v>
      </c>
      <c r="B131" s="10">
        <f t="shared" si="17"/>
        <v>35466.143279516749</v>
      </c>
      <c r="C131" s="10">
        <f t="shared" si="18"/>
        <v>30764.765700970875</v>
      </c>
      <c r="D131" s="10">
        <f t="shared" si="19"/>
        <v>4701.3775785458747</v>
      </c>
      <c r="E131" s="11">
        <f t="shared" si="21"/>
        <v>1.2319269692327965E-2</v>
      </c>
      <c r="K131" s="6">
        <f t="shared" si="24"/>
        <v>57.917538315570432</v>
      </c>
    </row>
    <row r="132" spans="1:11" x14ac:dyDescent="0.3">
      <c r="A132" s="1">
        <f t="shared" si="20"/>
        <v>40</v>
      </c>
      <c r="B132" s="10">
        <f t="shared" si="17"/>
        <v>35466.143279516749</v>
      </c>
      <c r="C132" s="10">
        <f t="shared" si="18"/>
        <v>30764.765700970875</v>
      </c>
      <c r="D132" s="10">
        <f t="shared" si="19"/>
        <v>4701.3775785458747</v>
      </c>
      <c r="E132" s="11">
        <f t="shared" si="21"/>
        <v>1.0999347939578538E-2</v>
      </c>
      <c r="K132" s="6">
        <f t="shared" si="24"/>
        <v>51.712087781759301</v>
      </c>
    </row>
    <row r="133" spans="1:11" x14ac:dyDescent="0.3">
      <c r="A133" s="1">
        <f t="shared" si="20"/>
        <v>41</v>
      </c>
      <c r="B133" s="10">
        <f t="shared" si="17"/>
        <v>35466.143279516749</v>
      </c>
      <c r="C133" s="10">
        <f t="shared" si="18"/>
        <v>30764.765700970875</v>
      </c>
      <c r="D133" s="10">
        <f t="shared" si="19"/>
        <v>4701.3775785458747</v>
      </c>
      <c r="E133" s="11">
        <f t="shared" si="21"/>
        <v>9.820846374623696E-3</v>
      </c>
      <c r="K133" s="6">
        <f>B133*E133</f>
        <v>348.30754464852663</v>
      </c>
    </row>
    <row r="134" spans="1:11" x14ac:dyDescent="0.3">
      <c r="A134" s="1">
        <f t="shared" si="20"/>
        <v>42</v>
      </c>
      <c r="B134" s="10">
        <f t="shared" si="17"/>
        <v>35466.143279516749</v>
      </c>
      <c r="C134" s="10">
        <f t="shared" si="18"/>
        <v>30764.765700970875</v>
      </c>
      <c r="D134" s="10">
        <f t="shared" si="19"/>
        <v>4701.3775785458747</v>
      </c>
      <c r="E134" s="11">
        <f t="shared" si="21"/>
        <v>8.7686128344854411E-3</v>
      </c>
      <c r="I134" s="12"/>
      <c r="J134" s="12"/>
      <c r="K134" s="6">
        <f t="shared" ref="K134:K142" si="25">B134*E134</f>
        <v>310.98887915047015</v>
      </c>
    </row>
    <row r="135" spans="1:11" x14ac:dyDescent="0.3">
      <c r="A135" s="1">
        <f t="shared" si="20"/>
        <v>43</v>
      </c>
      <c r="B135" s="10">
        <f t="shared" si="17"/>
        <v>35466.143279516749</v>
      </c>
      <c r="C135" s="10">
        <f t="shared" si="18"/>
        <v>30764.765700970875</v>
      </c>
      <c r="D135" s="10">
        <f t="shared" si="19"/>
        <v>4701.3775785458747</v>
      </c>
      <c r="E135" s="11">
        <f t="shared" si="21"/>
        <v>7.8291186022191421E-3</v>
      </c>
      <c r="K135" s="6">
        <f t="shared" si="25"/>
        <v>277.668642098634</v>
      </c>
    </row>
    <row r="136" spans="1:11" x14ac:dyDescent="0.3">
      <c r="A136" s="1">
        <f t="shared" si="20"/>
        <v>44</v>
      </c>
      <c r="B136" s="10">
        <f t="shared" si="17"/>
        <v>35466.143279516749</v>
      </c>
      <c r="C136" s="10">
        <f t="shared" si="18"/>
        <v>30764.765700970875</v>
      </c>
      <c r="D136" s="10">
        <f t="shared" si="19"/>
        <v>4701.3775785458747</v>
      </c>
      <c r="E136" s="11">
        <f t="shared" si="21"/>
        <v>6.990284466267092E-3</v>
      </c>
      <c r="K136" s="6">
        <f t="shared" si="25"/>
        <v>247.91843044520894</v>
      </c>
    </row>
    <row r="137" spans="1:11" x14ac:dyDescent="0.3">
      <c r="A137" s="1">
        <f t="shared" si="20"/>
        <v>45</v>
      </c>
      <c r="B137" s="10">
        <f t="shared" si="17"/>
        <v>35466.143279516749</v>
      </c>
      <c r="C137" s="10">
        <f t="shared" si="18"/>
        <v>30764.765700970875</v>
      </c>
      <c r="D137" s="10">
        <f t="shared" si="19"/>
        <v>4701.3775785458747</v>
      </c>
      <c r="E137" s="11">
        <f t="shared" si="21"/>
        <v>6.2413254163099022E-3</v>
      </c>
      <c r="K137" s="6">
        <f t="shared" si="25"/>
        <v>221.35574146893651</v>
      </c>
    </row>
    <row r="138" spans="1:11" x14ac:dyDescent="0.3">
      <c r="A138" s="1">
        <f t="shared" si="20"/>
        <v>46</v>
      </c>
      <c r="B138" s="10">
        <f t="shared" si="17"/>
        <v>35466.143279516749</v>
      </c>
      <c r="C138" s="10">
        <f t="shared" si="18"/>
        <v>30764.765700970875</v>
      </c>
      <c r="D138" s="10">
        <f t="shared" si="19"/>
        <v>4701.3775785458747</v>
      </c>
      <c r="E138" s="11">
        <f t="shared" si="21"/>
        <v>5.5726119788481266E-3</v>
      </c>
      <c r="K138" s="6">
        <f t="shared" si="25"/>
        <v>197.63905488297902</v>
      </c>
    </row>
    <row r="139" spans="1:11" x14ac:dyDescent="0.3">
      <c r="A139" s="1">
        <f t="shared" si="20"/>
        <v>47</v>
      </c>
      <c r="B139" s="10">
        <f t="shared" si="17"/>
        <v>35466.143279516749</v>
      </c>
      <c r="C139" s="10">
        <f t="shared" si="18"/>
        <v>30764.765700970875</v>
      </c>
      <c r="D139" s="10">
        <f t="shared" si="19"/>
        <v>4701.3775785458747</v>
      </c>
      <c r="E139" s="11">
        <f t="shared" si="21"/>
        <v>4.9755464096858278E-3</v>
      </c>
      <c r="K139" s="6">
        <f t="shared" si="25"/>
        <v>176.46344185980271</v>
      </c>
    </row>
    <row r="140" spans="1:11" x14ac:dyDescent="0.3">
      <c r="A140" s="1">
        <f t="shared" si="20"/>
        <v>48</v>
      </c>
      <c r="B140" s="10">
        <f t="shared" si="17"/>
        <v>35466.143279516749</v>
      </c>
      <c r="C140" s="10">
        <f t="shared" si="18"/>
        <v>30764.765700970875</v>
      </c>
      <c r="D140" s="10">
        <f t="shared" si="19"/>
        <v>4701.3775785458747</v>
      </c>
      <c r="E140" s="11">
        <f t="shared" si="21"/>
        <v>4.4424521515052029E-3</v>
      </c>
      <c r="K140" s="6">
        <f t="shared" si="25"/>
        <v>157.55664451768098</v>
      </c>
    </row>
    <row r="141" spans="1:11" x14ac:dyDescent="0.3">
      <c r="A141" s="1">
        <f t="shared" si="20"/>
        <v>49</v>
      </c>
      <c r="B141" s="10">
        <f t="shared" si="17"/>
        <v>35466.143279516749</v>
      </c>
      <c r="C141" s="10">
        <f t="shared" si="18"/>
        <v>30764.765700970875</v>
      </c>
      <c r="D141" s="10">
        <f t="shared" si="19"/>
        <v>4701.3775785458747</v>
      </c>
      <c r="E141" s="11">
        <f t="shared" si="21"/>
        <v>3.9664751352725021E-3</v>
      </c>
      <c r="K141" s="6">
        <f t="shared" si="25"/>
        <v>140.67557546221514</v>
      </c>
    </row>
    <row r="142" spans="1:11" x14ac:dyDescent="0.3">
      <c r="A142" s="1">
        <f t="shared" si="20"/>
        <v>50</v>
      </c>
      <c r="B142" s="10">
        <f t="shared" si="17"/>
        <v>35466.143279516749</v>
      </c>
      <c r="C142" s="10">
        <f t="shared" si="18"/>
        <v>30764.765700970875</v>
      </c>
      <c r="D142" s="10">
        <f t="shared" si="19"/>
        <v>4701.3775785458747</v>
      </c>
      <c r="E142" s="11">
        <f t="shared" si="21"/>
        <v>3.541495656493305E-3</v>
      </c>
      <c r="K142" s="6">
        <f t="shared" si="25"/>
        <v>125.60319237697779</v>
      </c>
    </row>
    <row r="144" spans="1:11" x14ac:dyDescent="0.3">
      <c r="I144" s="12">
        <f>SUM(I93:I122)</f>
        <v>38760.417137124874</v>
      </c>
      <c r="J144" s="12">
        <f>SUM(J92:J122)</f>
        <v>2091.6311662170647</v>
      </c>
      <c r="K144" s="12">
        <f>SUM(K123:K142)</f>
        <v>3111.658875286068</v>
      </c>
    </row>
  </sheetData>
  <mergeCells count="8">
    <mergeCell ref="A90:K90"/>
    <mergeCell ref="B7:C7"/>
    <mergeCell ref="B2:I2"/>
    <mergeCell ref="O2:Q2"/>
    <mergeCell ref="A13:K13"/>
    <mergeCell ref="A43:K43"/>
    <mergeCell ref="M21:O21"/>
    <mergeCell ref="M28:P28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01B07-1F46-4F41-B0E8-7331CD612A33}">
  <dimension ref="A2:Q167"/>
  <sheetViews>
    <sheetView topLeftCell="B1" workbookViewId="0">
      <selection activeCell="Q4" sqref="Q4"/>
    </sheetView>
  </sheetViews>
  <sheetFormatPr defaultRowHeight="14.4" x14ac:dyDescent="0.3"/>
  <cols>
    <col min="2" max="2" width="27.5546875" bestFit="1" customWidth="1"/>
    <col min="3" max="4" width="11.6640625" bestFit="1" customWidth="1"/>
    <col min="5" max="5" width="13.109375" bestFit="1" customWidth="1"/>
    <col min="6" max="6" width="18" bestFit="1" customWidth="1"/>
    <col min="7" max="7" width="15.5546875" bestFit="1" customWidth="1"/>
    <col min="8" max="8" width="10.6640625" bestFit="1" customWidth="1"/>
    <col min="9" max="9" width="11.6640625" bestFit="1" customWidth="1"/>
    <col min="10" max="10" width="11.44140625" bestFit="1" customWidth="1"/>
    <col min="11" max="11" width="12.44140625" bestFit="1" customWidth="1"/>
    <col min="12" max="14" width="15.44140625" bestFit="1" customWidth="1"/>
    <col min="15" max="15" width="14.5546875" customWidth="1"/>
    <col min="16" max="16" width="13" customWidth="1"/>
    <col min="17" max="17" width="14.44140625" customWidth="1"/>
  </cols>
  <sheetData>
    <row r="2" spans="1:17" x14ac:dyDescent="0.3">
      <c r="B2" s="35" t="s">
        <v>16</v>
      </c>
      <c r="C2" s="35"/>
      <c r="D2" s="35"/>
      <c r="E2" s="35"/>
      <c r="F2" s="35"/>
      <c r="G2" s="35"/>
      <c r="H2" s="35"/>
      <c r="I2" s="35"/>
      <c r="O2" s="35" t="s">
        <v>17</v>
      </c>
      <c r="P2" s="35"/>
      <c r="Q2" s="35"/>
    </row>
    <row r="3" spans="1:17" ht="86.4" x14ac:dyDescent="0.3">
      <c r="B3" s="15" t="s">
        <v>0</v>
      </c>
      <c r="C3" s="15" t="s">
        <v>1</v>
      </c>
      <c r="D3" s="15" t="s">
        <v>5</v>
      </c>
      <c r="E3" s="13" t="s">
        <v>4</v>
      </c>
      <c r="F3" s="13" t="s">
        <v>6</v>
      </c>
      <c r="G3" s="13" t="s">
        <v>29</v>
      </c>
      <c r="H3" s="15" t="s">
        <v>13</v>
      </c>
      <c r="I3" s="15" t="s">
        <v>14</v>
      </c>
      <c r="J3" s="2"/>
      <c r="K3" s="2"/>
      <c r="O3" s="15" t="s">
        <v>8</v>
      </c>
      <c r="P3" s="15" t="s">
        <v>9</v>
      </c>
      <c r="Q3" s="15" t="s">
        <v>10</v>
      </c>
    </row>
    <row r="4" spans="1:17" x14ac:dyDescent="0.3">
      <c r="B4" s="3" t="s">
        <v>2</v>
      </c>
      <c r="C4" s="3">
        <v>50</v>
      </c>
      <c r="D4" s="3">
        <v>25</v>
      </c>
      <c r="E4" s="3">
        <v>37.96</v>
      </c>
      <c r="F4" s="3">
        <v>0.48099999999999998</v>
      </c>
      <c r="G4" s="7">
        <v>0.91049999999999998</v>
      </c>
      <c r="H4">
        <v>3383.74</v>
      </c>
      <c r="I4" s="6">
        <f>1.03*5.18*H4</f>
        <v>18053.606395999999</v>
      </c>
      <c r="O4" s="7">
        <v>2.35E-2</v>
      </c>
      <c r="P4" s="8">
        <v>0.12</v>
      </c>
      <c r="Q4" s="4">
        <v>0.45607999999999999</v>
      </c>
    </row>
    <row r="5" spans="1:17" x14ac:dyDescent="0.3">
      <c r="B5" s="3" t="s">
        <v>3</v>
      </c>
      <c r="C5" s="3">
        <v>50</v>
      </c>
      <c r="D5" s="3">
        <v>25</v>
      </c>
      <c r="E5" s="4">
        <v>36.46</v>
      </c>
      <c r="F5" s="4">
        <v>0.42399999999999999</v>
      </c>
      <c r="G5" s="7">
        <v>0.92400000000000004</v>
      </c>
      <c r="H5">
        <v>3992.81</v>
      </c>
      <c r="I5" s="6">
        <f>1.03*5.18*H5</f>
        <v>21303.238473999998</v>
      </c>
    </row>
    <row r="7" spans="1:17" x14ac:dyDescent="0.3">
      <c r="B7" s="35" t="s">
        <v>15</v>
      </c>
      <c r="C7" s="35"/>
    </row>
    <row r="8" spans="1:17" ht="43.2" x14ac:dyDescent="0.3">
      <c r="B8" s="15" t="s">
        <v>11</v>
      </c>
      <c r="C8" s="16" t="s">
        <v>12</v>
      </c>
      <c r="D8" s="5"/>
      <c r="E8" s="5"/>
      <c r="F8" s="5"/>
      <c r="G8" s="5"/>
      <c r="H8" s="5"/>
      <c r="I8" s="5"/>
    </row>
    <row r="9" spans="1:17" x14ac:dyDescent="0.3">
      <c r="B9" s="4">
        <v>1</v>
      </c>
      <c r="C9" s="3">
        <v>15</v>
      </c>
    </row>
    <row r="10" spans="1:17" x14ac:dyDescent="0.3">
      <c r="B10" s="4">
        <v>2</v>
      </c>
      <c r="C10" s="3">
        <v>22</v>
      </c>
    </row>
    <row r="11" spans="1:17" x14ac:dyDescent="0.3">
      <c r="B11" s="4">
        <v>3</v>
      </c>
      <c r="C11" s="3">
        <v>30</v>
      </c>
    </row>
    <row r="13" spans="1:17" x14ac:dyDescent="0.3">
      <c r="A13" s="35" t="s">
        <v>31</v>
      </c>
      <c r="B13" s="35"/>
      <c r="C13" s="35"/>
      <c r="D13" s="35"/>
      <c r="E13" s="35"/>
      <c r="F13" s="35"/>
      <c r="G13" s="35"/>
      <c r="H13" s="35"/>
      <c r="I13" s="35"/>
      <c r="J13" s="35"/>
      <c r="K13" s="35"/>
    </row>
    <row r="14" spans="1:17" ht="28.8" x14ac:dyDescent="0.3">
      <c r="A14" s="13" t="s">
        <v>28</v>
      </c>
      <c r="B14" s="13" t="s">
        <v>19</v>
      </c>
      <c r="C14" s="13" t="s">
        <v>20</v>
      </c>
      <c r="D14" s="14" t="s">
        <v>21</v>
      </c>
      <c r="E14" s="13"/>
      <c r="F14" s="14" t="s">
        <v>22</v>
      </c>
      <c r="G14" s="14" t="s">
        <v>23</v>
      </c>
      <c r="H14" s="14" t="s">
        <v>24</v>
      </c>
      <c r="I14" s="14" t="s">
        <v>18</v>
      </c>
      <c r="J14" s="14" t="s">
        <v>25</v>
      </c>
      <c r="K14" s="14" t="s">
        <v>26</v>
      </c>
      <c r="L14" s="14" t="s">
        <v>30</v>
      </c>
      <c r="M14" s="17" t="s">
        <v>34</v>
      </c>
    </row>
    <row r="15" spans="1:17" x14ac:dyDescent="0.3">
      <c r="A15" s="1">
        <v>0</v>
      </c>
      <c r="B15" s="10">
        <v>0</v>
      </c>
      <c r="C15" s="10">
        <v>0</v>
      </c>
      <c r="D15" s="10">
        <f>B15-C15</f>
        <v>0</v>
      </c>
      <c r="E15" s="11">
        <v>1</v>
      </c>
      <c r="F15" s="10">
        <f>$I$4</f>
        <v>18053.606395999999</v>
      </c>
      <c r="G15" s="10">
        <f>$I$5</f>
        <v>21303.238473999998</v>
      </c>
      <c r="H15" s="10">
        <f>G15-F15</f>
        <v>3249.6320779999987</v>
      </c>
      <c r="I15" s="3"/>
      <c r="J15" s="10">
        <f>H15</f>
        <v>3249.6320779999987</v>
      </c>
      <c r="K15" s="3"/>
      <c r="L15" s="6">
        <f>I42-J42+K42</f>
        <v>34155.227815280938</v>
      </c>
      <c r="M15" s="9">
        <f>H15/-(($C$5*$F$5*4000/$G$5)-($C$4*$F$4*4000/$G$4))</f>
        <v>0.23410073010733964</v>
      </c>
    </row>
    <row r="16" spans="1:17" x14ac:dyDescent="0.3">
      <c r="A16" s="1">
        <f>A15+1</f>
        <v>1</v>
      </c>
      <c r="B16" s="10">
        <f t="shared" ref="B16:B79" si="0">0.736*($C$4*$F$4*$Q$4*4000)/$G$4</f>
        <v>35466.143279516749</v>
      </c>
      <c r="C16" s="10">
        <f t="shared" ref="C16:C79" si="1">0.736*($C$5*$F$5*$Q$4*4000)/$G$5</f>
        <v>30806.525783549783</v>
      </c>
      <c r="D16" s="10">
        <f t="shared" ref="D16:D40" si="2">B16-C16</f>
        <v>4659.6174959669661</v>
      </c>
      <c r="E16" s="11">
        <f>(1+$O$4)/(1+$P$4)^A16</f>
        <v>0.91383928571428574</v>
      </c>
      <c r="F16" s="3" t="s">
        <v>27</v>
      </c>
      <c r="G16" s="3" t="s">
        <v>27</v>
      </c>
      <c r="H16" s="3" t="s">
        <v>27</v>
      </c>
      <c r="I16" s="10">
        <f>D16*E16</f>
        <v>4258.1415242162411</v>
      </c>
      <c r="J16" s="3"/>
      <c r="K16" s="3"/>
    </row>
    <row r="17" spans="1:16" x14ac:dyDescent="0.3">
      <c r="A17" s="1">
        <f t="shared" ref="A17:A40" si="3">A16+1</f>
        <v>2</v>
      </c>
      <c r="B17" s="10">
        <f t="shared" si="0"/>
        <v>35466.143279516749</v>
      </c>
      <c r="C17" s="10">
        <f t="shared" si="1"/>
        <v>30806.525783549783</v>
      </c>
      <c r="D17" s="10">
        <f t="shared" si="2"/>
        <v>4659.6174959669661</v>
      </c>
      <c r="E17" s="11">
        <f t="shared" ref="E17:E40" si="4">(1+$O$4)/(1+$P$4)^A17</f>
        <v>0.81592793367346939</v>
      </c>
      <c r="F17" s="3" t="s">
        <v>27</v>
      </c>
      <c r="G17" s="3" t="s">
        <v>27</v>
      </c>
      <c r="H17" s="3" t="s">
        <v>27</v>
      </c>
      <c r="I17" s="10">
        <f t="shared" ref="I17:I30" si="5">D17*E17</f>
        <v>3801.9120751930723</v>
      </c>
      <c r="J17" s="3"/>
      <c r="K17" s="3"/>
    </row>
    <row r="18" spans="1:16" x14ac:dyDescent="0.3">
      <c r="A18" s="1">
        <f t="shared" si="3"/>
        <v>3</v>
      </c>
      <c r="B18" s="10">
        <f t="shared" si="0"/>
        <v>35466.143279516749</v>
      </c>
      <c r="C18" s="10">
        <f t="shared" si="1"/>
        <v>30806.525783549783</v>
      </c>
      <c r="D18" s="10">
        <f t="shared" si="2"/>
        <v>4659.6174959669661</v>
      </c>
      <c r="E18" s="11">
        <f t="shared" si="4"/>
        <v>0.7285070836370261</v>
      </c>
      <c r="F18" s="3" t="s">
        <v>27</v>
      </c>
      <c r="G18" s="3" t="s">
        <v>27</v>
      </c>
      <c r="H18" s="3" t="s">
        <v>27</v>
      </c>
      <c r="I18" s="10">
        <f t="shared" si="5"/>
        <v>3394.5643528509568</v>
      </c>
      <c r="J18" s="3"/>
      <c r="K18" s="3"/>
    </row>
    <row r="19" spans="1:16" x14ac:dyDescent="0.3">
      <c r="A19" s="1">
        <f t="shared" si="3"/>
        <v>4</v>
      </c>
      <c r="B19" s="10">
        <f t="shared" si="0"/>
        <v>35466.143279516749</v>
      </c>
      <c r="C19" s="10">
        <f t="shared" si="1"/>
        <v>30806.525783549783</v>
      </c>
      <c r="D19" s="10">
        <f t="shared" si="2"/>
        <v>4659.6174959669661</v>
      </c>
      <c r="E19" s="11">
        <f t="shared" si="4"/>
        <v>0.65045275324734475</v>
      </c>
      <c r="F19" s="3" t="s">
        <v>27</v>
      </c>
      <c r="G19" s="3" t="s">
        <v>27</v>
      </c>
      <c r="H19" s="3" t="s">
        <v>27</v>
      </c>
      <c r="I19" s="10">
        <f t="shared" si="5"/>
        <v>3030.8610293312113</v>
      </c>
      <c r="J19" s="3"/>
      <c r="K19" s="3"/>
    </row>
    <row r="20" spans="1:16" x14ac:dyDescent="0.3">
      <c r="A20" s="1">
        <f t="shared" si="3"/>
        <v>5</v>
      </c>
      <c r="B20" s="10">
        <f t="shared" si="0"/>
        <v>35466.143279516749</v>
      </c>
      <c r="C20" s="10">
        <f t="shared" si="1"/>
        <v>30806.525783549783</v>
      </c>
      <c r="D20" s="10">
        <f t="shared" si="2"/>
        <v>4659.6174959669661</v>
      </c>
      <c r="E20" s="11">
        <f t="shared" si="4"/>
        <v>0.58076138682798639</v>
      </c>
      <c r="F20" s="3" t="s">
        <v>27</v>
      </c>
      <c r="G20" s="3" t="s">
        <v>27</v>
      </c>
      <c r="H20" s="3" t="s">
        <v>27</v>
      </c>
      <c r="I20" s="10">
        <f t="shared" si="5"/>
        <v>2706.1259190457245</v>
      </c>
      <c r="J20" s="3"/>
      <c r="K20" s="3"/>
    </row>
    <row r="21" spans="1:16" x14ac:dyDescent="0.3">
      <c r="A21" s="1">
        <f t="shared" si="3"/>
        <v>6</v>
      </c>
      <c r="B21" s="10">
        <f t="shared" si="0"/>
        <v>35466.143279516749</v>
      </c>
      <c r="C21" s="10">
        <f t="shared" si="1"/>
        <v>30806.525783549783</v>
      </c>
      <c r="D21" s="10">
        <f t="shared" si="2"/>
        <v>4659.6174959669661</v>
      </c>
      <c r="E21" s="11">
        <f t="shared" si="4"/>
        <v>0.51853695252498777</v>
      </c>
      <c r="F21" s="3" t="s">
        <v>27</v>
      </c>
      <c r="G21" s="3" t="s">
        <v>27</v>
      </c>
      <c r="H21" s="3" t="s">
        <v>27</v>
      </c>
      <c r="I21" s="10">
        <f t="shared" si="5"/>
        <v>2416.1838562908251</v>
      </c>
      <c r="J21" s="3"/>
      <c r="K21" s="3"/>
      <c r="M21" s="36" t="s">
        <v>40</v>
      </c>
      <c r="N21" s="36"/>
      <c r="O21" s="36"/>
    </row>
    <row r="22" spans="1:16" ht="29.4" thickBot="1" x14ac:dyDescent="0.35">
      <c r="A22" s="1">
        <f t="shared" si="3"/>
        <v>7</v>
      </c>
      <c r="B22" s="10">
        <f t="shared" si="0"/>
        <v>35466.143279516749</v>
      </c>
      <c r="C22" s="10">
        <f t="shared" si="1"/>
        <v>30806.525783549783</v>
      </c>
      <c r="D22" s="10">
        <f t="shared" si="2"/>
        <v>4659.6174959669661</v>
      </c>
      <c r="E22" s="11">
        <f t="shared" si="4"/>
        <v>0.46297942189731045</v>
      </c>
      <c r="F22" s="3" t="s">
        <v>27</v>
      </c>
      <c r="G22" s="3" t="s">
        <v>27</v>
      </c>
      <c r="H22" s="3" t="s">
        <v>27</v>
      </c>
      <c r="I22" s="10">
        <f t="shared" si="5"/>
        <v>2157.3070145453794</v>
      </c>
      <c r="J22" s="3"/>
      <c r="K22" s="3"/>
      <c r="M22" s="25" t="s">
        <v>38</v>
      </c>
      <c r="N22" s="20" t="s">
        <v>30</v>
      </c>
      <c r="O22" s="21" t="s">
        <v>34</v>
      </c>
    </row>
    <row r="23" spans="1:16" x14ac:dyDescent="0.3">
      <c r="A23" s="1">
        <f t="shared" si="3"/>
        <v>8</v>
      </c>
      <c r="B23" s="10">
        <f t="shared" si="0"/>
        <v>35466.143279516749</v>
      </c>
      <c r="C23" s="10">
        <f t="shared" si="1"/>
        <v>30806.525783549783</v>
      </c>
      <c r="D23" s="10">
        <f t="shared" si="2"/>
        <v>4659.6174959669661</v>
      </c>
      <c r="E23" s="11">
        <f t="shared" si="4"/>
        <v>0.4133744838368843</v>
      </c>
      <c r="F23" s="3" t="s">
        <v>27</v>
      </c>
      <c r="G23" s="3" t="s">
        <v>27</v>
      </c>
      <c r="H23" s="3" t="s">
        <v>27</v>
      </c>
      <c r="I23" s="10">
        <f t="shared" si="5"/>
        <v>1926.16697727266</v>
      </c>
      <c r="J23" s="3"/>
      <c r="K23" s="3"/>
      <c r="M23" s="1" t="s">
        <v>35</v>
      </c>
      <c r="N23" s="18">
        <f>L15</f>
        <v>34155.227815280938</v>
      </c>
      <c r="O23" s="19">
        <f>M15</f>
        <v>0.23410073010733964</v>
      </c>
    </row>
    <row r="24" spans="1:16" x14ac:dyDescent="0.3">
      <c r="A24" s="1">
        <f t="shared" si="3"/>
        <v>9</v>
      </c>
      <c r="B24" s="10">
        <f t="shared" si="0"/>
        <v>35466.143279516749</v>
      </c>
      <c r="C24" s="10">
        <f t="shared" si="1"/>
        <v>30806.525783549783</v>
      </c>
      <c r="D24" s="10">
        <f t="shared" si="2"/>
        <v>4659.6174959669661</v>
      </c>
      <c r="E24" s="11">
        <f t="shared" si="4"/>
        <v>0.36908436056864669</v>
      </c>
      <c r="F24" s="3" t="s">
        <v>27</v>
      </c>
      <c r="G24" s="3" t="s">
        <v>27</v>
      </c>
      <c r="H24" s="3" t="s">
        <v>27</v>
      </c>
      <c r="I24" s="10">
        <f t="shared" si="5"/>
        <v>1719.7919439934462</v>
      </c>
      <c r="J24" s="3"/>
      <c r="K24" s="3"/>
      <c r="M24" s="1" t="s">
        <v>36</v>
      </c>
      <c r="N24" s="18">
        <f>M46</f>
        <v>36065.915863822491</v>
      </c>
      <c r="O24" s="19">
        <f>N46</f>
        <v>0.23410073010733964</v>
      </c>
    </row>
    <row r="25" spans="1:16" ht="15" thickBot="1" x14ac:dyDescent="0.35">
      <c r="A25" s="1">
        <f t="shared" si="3"/>
        <v>10</v>
      </c>
      <c r="B25" s="10">
        <f t="shared" si="0"/>
        <v>35466.143279516749</v>
      </c>
      <c r="C25" s="10">
        <f t="shared" si="1"/>
        <v>30806.525783549783</v>
      </c>
      <c r="D25" s="10">
        <f t="shared" si="2"/>
        <v>4659.6174959669661</v>
      </c>
      <c r="E25" s="11">
        <f t="shared" si="4"/>
        <v>0.32953960765057738</v>
      </c>
      <c r="F25" s="3" t="s">
        <v>27</v>
      </c>
      <c r="G25" s="3" t="s">
        <v>27</v>
      </c>
      <c r="H25" s="3" t="s">
        <v>27</v>
      </c>
      <c r="I25" s="10">
        <f t="shared" si="5"/>
        <v>1535.5285214227199</v>
      </c>
      <c r="J25" s="3"/>
      <c r="K25" s="3"/>
      <c r="M25" s="22" t="s">
        <v>37</v>
      </c>
      <c r="N25" s="23">
        <f>M92</f>
        <v>35874.761759916255</v>
      </c>
      <c r="O25" s="19">
        <f>N92</f>
        <v>0.2478713091185501</v>
      </c>
    </row>
    <row r="26" spans="1:16" ht="15" thickTop="1" x14ac:dyDescent="0.3">
      <c r="A26" s="1">
        <f t="shared" si="3"/>
        <v>11</v>
      </c>
      <c r="B26" s="10">
        <f t="shared" si="0"/>
        <v>35466.143279516749</v>
      </c>
      <c r="C26" s="10">
        <f t="shared" si="1"/>
        <v>30806.525783549783</v>
      </c>
      <c r="D26" s="10">
        <f t="shared" si="2"/>
        <v>4659.6174959669661</v>
      </c>
      <c r="E26" s="11">
        <f t="shared" si="4"/>
        <v>0.29423179254515835</v>
      </c>
      <c r="F26" s="3" t="s">
        <v>27</v>
      </c>
      <c r="G26" s="3" t="s">
        <v>27</v>
      </c>
      <c r="H26" s="3" t="s">
        <v>27</v>
      </c>
      <c r="I26" s="10">
        <f t="shared" si="5"/>
        <v>1371.0076084131426</v>
      </c>
      <c r="J26" s="3"/>
      <c r="K26" s="3"/>
    </row>
    <row r="27" spans="1:16" x14ac:dyDescent="0.3">
      <c r="A27" s="1">
        <f t="shared" si="3"/>
        <v>12</v>
      </c>
      <c r="B27" s="10">
        <f t="shared" si="0"/>
        <v>35466.143279516749</v>
      </c>
      <c r="C27" s="10">
        <f t="shared" si="1"/>
        <v>30806.525783549783</v>
      </c>
      <c r="D27" s="10">
        <f t="shared" si="2"/>
        <v>4659.6174959669661</v>
      </c>
      <c r="E27" s="11">
        <f t="shared" si="4"/>
        <v>0.26270695762960566</v>
      </c>
      <c r="F27" s="3" t="s">
        <v>27</v>
      </c>
      <c r="G27" s="3" t="s">
        <v>27</v>
      </c>
      <c r="H27" s="3" t="s">
        <v>27</v>
      </c>
      <c r="I27" s="10">
        <f t="shared" si="5"/>
        <v>1224.113936083163</v>
      </c>
      <c r="J27" s="3"/>
      <c r="K27" s="3"/>
      <c r="M27" s="36" t="s">
        <v>40</v>
      </c>
      <c r="N27" s="36"/>
      <c r="O27" s="36"/>
      <c r="P27" s="36"/>
    </row>
    <row r="28" spans="1:16" ht="29.4" thickBot="1" x14ac:dyDescent="0.35">
      <c r="A28" s="1">
        <f t="shared" si="3"/>
        <v>13</v>
      </c>
      <c r="B28" s="10">
        <f t="shared" si="0"/>
        <v>35466.143279516749</v>
      </c>
      <c r="C28" s="10">
        <f t="shared" si="1"/>
        <v>30806.525783549783</v>
      </c>
      <c r="D28" s="10">
        <f t="shared" si="2"/>
        <v>4659.6174959669661</v>
      </c>
      <c r="E28" s="11">
        <f t="shared" si="4"/>
        <v>0.23455978359786217</v>
      </c>
      <c r="F28" s="3" t="s">
        <v>27</v>
      </c>
      <c r="G28" s="3" t="s">
        <v>27</v>
      </c>
      <c r="H28" s="3" t="s">
        <v>27</v>
      </c>
      <c r="I28" s="10">
        <f t="shared" si="5"/>
        <v>1092.958871502824</v>
      </c>
      <c r="J28" s="3"/>
      <c r="K28" s="3"/>
      <c r="M28" s="25" t="s">
        <v>38</v>
      </c>
      <c r="N28" s="20" t="s">
        <v>41</v>
      </c>
      <c r="O28" s="21" t="s">
        <v>42</v>
      </c>
      <c r="P28" s="21" t="s">
        <v>43</v>
      </c>
    </row>
    <row r="29" spans="1:16" x14ac:dyDescent="0.3">
      <c r="A29" s="1">
        <f t="shared" si="3"/>
        <v>14</v>
      </c>
      <c r="B29" s="10">
        <f t="shared" si="0"/>
        <v>35466.143279516749</v>
      </c>
      <c r="C29" s="10">
        <f t="shared" si="1"/>
        <v>30806.525783549783</v>
      </c>
      <c r="D29" s="10">
        <f t="shared" si="2"/>
        <v>4659.6174959669661</v>
      </c>
      <c r="E29" s="11">
        <f t="shared" si="4"/>
        <v>0.20942837821237692</v>
      </c>
      <c r="F29" s="3" t="s">
        <v>27</v>
      </c>
      <c r="G29" s="3" t="s">
        <v>27</v>
      </c>
      <c r="H29" s="3" t="s">
        <v>27</v>
      </c>
      <c r="I29" s="10">
        <f t="shared" si="5"/>
        <v>975.85613527037845</v>
      </c>
      <c r="J29" s="3"/>
      <c r="K29" s="3"/>
      <c r="M29" s="1" t="s">
        <v>35</v>
      </c>
      <c r="N29" s="18">
        <f>I42</f>
        <v>32481.819886208865</v>
      </c>
      <c r="O29" s="18">
        <f>J42</f>
        <v>3249.6320779999987</v>
      </c>
      <c r="P29" s="18">
        <f>K42</f>
        <v>4923.0400070720698</v>
      </c>
    </row>
    <row r="30" spans="1:16" x14ac:dyDescent="0.3">
      <c r="A30" s="1">
        <f t="shared" si="3"/>
        <v>15</v>
      </c>
      <c r="B30" s="10">
        <f t="shared" si="0"/>
        <v>35466.143279516749</v>
      </c>
      <c r="C30" s="10">
        <f t="shared" si="1"/>
        <v>30806.525783549783</v>
      </c>
      <c r="D30" s="10">
        <f t="shared" si="2"/>
        <v>4659.6174959669661</v>
      </c>
      <c r="E30" s="11">
        <f t="shared" si="4"/>
        <v>0.18698962340390798</v>
      </c>
      <c r="F30" s="3" t="s">
        <v>27</v>
      </c>
      <c r="G30" s="3" t="s">
        <v>27</v>
      </c>
      <c r="H30" s="3" t="s">
        <v>27</v>
      </c>
      <c r="I30" s="10">
        <f t="shared" si="5"/>
        <v>871.30012077712377</v>
      </c>
      <c r="J30" s="3"/>
      <c r="K30" s="3"/>
      <c r="M30" s="1" t="s">
        <v>36</v>
      </c>
      <c r="N30" s="18">
        <f>I88</f>
        <v>36458.221509714291</v>
      </c>
      <c r="O30" s="18">
        <f>J88</f>
        <v>3249.6320779999987</v>
      </c>
      <c r="P30" s="18">
        <f>K88</f>
        <v>2857.3264321081979</v>
      </c>
    </row>
    <row r="31" spans="1:16" ht="15" thickBot="1" x14ac:dyDescent="0.35">
      <c r="A31" s="1">
        <f t="shared" si="3"/>
        <v>16</v>
      </c>
      <c r="B31" s="10">
        <f t="shared" si="0"/>
        <v>35466.143279516749</v>
      </c>
      <c r="C31" s="10">
        <f t="shared" si="1"/>
        <v>30806.525783549783</v>
      </c>
      <c r="D31" s="10">
        <f t="shared" si="2"/>
        <v>4659.6174959669661</v>
      </c>
      <c r="E31" s="11">
        <f t="shared" si="4"/>
        <v>0.16695502089634637</v>
      </c>
      <c r="F31" s="3" t="s">
        <v>27</v>
      </c>
      <c r="G31" s="3" t="s">
        <v>27</v>
      </c>
      <c r="H31" s="3" t="s">
        <v>27</v>
      </c>
      <c r="I31" s="10"/>
      <c r="K31" s="6">
        <f>D31*E31</f>
        <v>777.94653640814602</v>
      </c>
      <c r="M31" s="22" t="s">
        <v>37</v>
      </c>
      <c r="N31" s="23">
        <f>I134</f>
        <v>38416.126938476344</v>
      </c>
      <c r="O31" s="23">
        <f>J134</f>
        <v>3440.78618190623</v>
      </c>
      <c r="P31" s="23">
        <f>K134</f>
        <v>899.42100334614418</v>
      </c>
    </row>
    <row r="32" spans="1:16" ht="15" thickTop="1" x14ac:dyDescent="0.3">
      <c r="A32" s="1">
        <f t="shared" si="3"/>
        <v>17</v>
      </c>
      <c r="B32" s="10">
        <f t="shared" si="0"/>
        <v>35466.143279516749</v>
      </c>
      <c r="C32" s="10">
        <f t="shared" si="1"/>
        <v>30806.525783549783</v>
      </c>
      <c r="D32" s="10">
        <f t="shared" si="2"/>
        <v>4659.6174959669661</v>
      </c>
      <c r="E32" s="11">
        <f t="shared" si="4"/>
        <v>0.14906698294316639</v>
      </c>
      <c r="F32" s="3" t="s">
        <v>27</v>
      </c>
      <c r="G32" s="3" t="s">
        <v>27</v>
      </c>
      <c r="H32" s="3" t="s">
        <v>27</v>
      </c>
      <c r="I32" s="10"/>
      <c r="K32" s="6">
        <f t="shared" ref="K32:K40" si="6">D32*E32</f>
        <v>694.59512179298747</v>
      </c>
    </row>
    <row r="33" spans="1:14" x14ac:dyDescent="0.3">
      <c r="A33" s="1">
        <f t="shared" si="3"/>
        <v>18</v>
      </c>
      <c r="B33" s="10">
        <f t="shared" si="0"/>
        <v>35466.143279516749</v>
      </c>
      <c r="C33" s="10">
        <f t="shared" si="1"/>
        <v>30806.525783549783</v>
      </c>
      <c r="D33" s="10">
        <f t="shared" si="2"/>
        <v>4659.6174959669661</v>
      </c>
      <c r="E33" s="11">
        <f t="shared" si="4"/>
        <v>0.13309552048496998</v>
      </c>
      <c r="F33" s="3" t="s">
        <v>27</v>
      </c>
      <c r="G33" s="3" t="s">
        <v>27</v>
      </c>
      <c r="H33" s="3" t="s">
        <v>27</v>
      </c>
      <c r="I33" s="10"/>
      <c r="K33" s="6">
        <f t="shared" si="6"/>
        <v>620.17421588659579</v>
      </c>
    </row>
    <row r="34" spans="1:14" x14ac:dyDescent="0.3">
      <c r="A34" s="1">
        <f t="shared" si="3"/>
        <v>19</v>
      </c>
      <c r="B34" s="10">
        <f t="shared" si="0"/>
        <v>35466.143279516749</v>
      </c>
      <c r="C34" s="10">
        <f t="shared" si="1"/>
        <v>30806.525783549783</v>
      </c>
      <c r="D34" s="10">
        <f t="shared" si="2"/>
        <v>4659.6174959669661</v>
      </c>
      <c r="E34" s="11">
        <f t="shared" si="4"/>
        <v>0.11883528614729462</v>
      </c>
      <c r="F34" s="3" t="s">
        <v>27</v>
      </c>
      <c r="G34" s="3" t="s">
        <v>27</v>
      </c>
      <c r="H34" s="3" t="s">
        <v>27</v>
      </c>
      <c r="I34" s="10"/>
      <c r="K34" s="6">
        <f t="shared" si="6"/>
        <v>553.7269784701748</v>
      </c>
    </row>
    <row r="35" spans="1:14" x14ac:dyDescent="0.3">
      <c r="A35" s="1">
        <f t="shared" si="3"/>
        <v>20</v>
      </c>
      <c r="B35" s="10">
        <f t="shared" si="0"/>
        <v>35466.143279516749</v>
      </c>
      <c r="C35" s="10">
        <f t="shared" si="1"/>
        <v>30806.525783549783</v>
      </c>
      <c r="D35" s="10">
        <f t="shared" si="2"/>
        <v>4659.6174959669661</v>
      </c>
      <c r="E35" s="11">
        <f t="shared" si="4"/>
        <v>0.10610293406008449</v>
      </c>
      <c r="F35" s="3" t="s">
        <v>27</v>
      </c>
      <c r="G35" s="3" t="s">
        <v>27</v>
      </c>
      <c r="H35" s="3" t="s">
        <v>27</v>
      </c>
      <c r="I35" s="10"/>
      <c r="K35" s="6">
        <f t="shared" si="6"/>
        <v>494.399087919799</v>
      </c>
    </row>
    <row r="36" spans="1:14" x14ac:dyDescent="0.3">
      <c r="A36" s="1">
        <f t="shared" si="3"/>
        <v>21</v>
      </c>
      <c r="B36" s="10">
        <f t="shared" si="0"/>
        <v>35466.143279516749</v>
      </c>
      <c r="C36" s="10">
        <f t="shared" si="1"/>
        <v>30806.525783549783</v>
      </c>
      <c r="D36" s="10">
        <f t="shared" si="2"/>
        <v>4659.6174959669661</v>
      </c>
      <c r="E36" s="11">
        <f t="shared" si="4"/>
        <v>9.4734762553646851E-2</v>
      </c>
      <c r="F36" s="3" t="s">
        <v>27</v>
      </c>
      <c r="G36" s="3" t="s">
        <v>27</v>
      </c>
      <c r="H36" s="3" t="s">
        <v>27</v>
      </c>
      <c r="I36" s="10"/>
      <c r="K36" s="6">
        <f t="shared" si="6"/>
        <v>441.42775707124906</v>
      </c>
    </row>
    <row r="37" spans="1:14" x14ac:dyDescent="0.3">
      <c r="A37" s="1">
        <f t="shared" si="3"/>
        <v>22</v>
      </c>
      <c r="B37" s="10">
        <f t="shared" si="0"/>
        <v>35466.143279516749</v>
      </c>
      <c r="C37" s="10">
        <f t="shared" si="1"/>
        <v>30806.525783549783</v>
      </c>
      <c r="D37" s="10">
        <f t="shared" si="2"/>
        <v>4659.6174959669661</v>
      </c>
      <c r="E37" s="11">
        <f t="shared" si="4"/>
        <v>8.4584609422898971E-2</v>
      </c>
      <c r="F37" s="3" t="s">
        <v>27</v>
      </c>
      <c r="G37" s="3" t="s">
        <v>27</v>
      </c>
      <c r="H37" s="3" t="s">
        <v>27</v>
      </c>
      <c r="I37" s="10"/>
      <c r="K37" s="6">
        <f t="shared" si="6"/>
        <v>394.13192595647234</v>
      </c>
    </row>
    <row r="38" spans="1:14" x14ac:dyDescent="0.3">
      <c r="A38" s="1">
        <f t="shared" si="3"/>
        <v>23</v>
      </c>
      <c r="B38" s="10">
        <f t="shared" si="0"/>
        <v>35466.143279516749</v>
      </c>
      <c r="C38" s="10">
        <f t="shared" si="1"/>
        <v>30806.525783549783</v>
      </c>
      <c r="D38" s="10">
        <f t="shared" si="2"/>
        <v>4659.6174959669661</v>
      </c>
      <c r="E38" s="11">
        <f t="shared" si="4"/>
        <v>7.5521972699016934E-2</v>
      </c>
      <c r="F38" s="3" t="s">
        <v>27</v>
      </c>
      <c r="G38" s="3" t="s">
        <v>27</v>
      </c>
      <c r="H38" s="3" t="s">
        <v>27</v>
      </c>
      <c r="I38" s="10"/>
      <c r="K38" s="6">
        <f t="shared" si="6"/>
        <v>351.90350531827886</v>
      </c>
    </row>
    <row r="39" spans="1:14" x14ac:dyDescent="0.3">
      <c r="A39" s="1">
        <f t="shared" si="3"/>
        <v>24</v>
      </c>
      <c r="B39" s="10">
        <f t="shared" si="0"/>
        <v>35466.143279516749</v>
      </c>
      <c r="C39" s="10">
        <f t="shared" si="1"/>
        <v>30806.525783549783</v>
      </c>
      <c r="D39" s="10">
        <f t="shared" si="2"/>
        <v>4659.6174959669661</v>
      </c>
      <c r="E39" s="11">
        <f t="shared" si="4"/>
        <v>6.7430332766979406E-2</v>
      </c>
      <c r="F39" s="3" t="s">
        <v>27</v>
      </c>
      <c r="G39" s="3" t="s">
        <v>27</v>
      </c>
      <c r="H39" s="3" t="s">
        <v>27</v>
      </c>
      <c r="I39" s="10"/>
      <c r="K39" s="6">
        <f t="shared" si="6"/>
        <v>314.19955831989182</v>
      </c>
    </row>
    <row r="40" spans="1:14" x14ac:dyDescent="0.3">
      <c r="A40" s="1">
        <f t="shared" si="3"/>
        <v>25</v>
      </c>
      <c r="B40" s="10">
        <f t="shared" si="0"/>
        <v>35466.143279516749</v>
      </c>
      <c r="C40" s="10">
        <f t="shared" si="1"/>
        <v>30806.525783549783</v>
      </c>
      <c r="D40" s="10">
        <f t="shared" si="2"/>
        <v>4659.6174959669661</v>
      </c>
      <c r="E40" s="11">
        <f t="shared" si="4"/>
        <v>6.0205654256231603E-2</v>
      </c>
      <c r="F40" s="3" t="s">
        <v>27</v>
      </c>
      <c r="G40" s="3" t="s">
        <v>27</v>
      </c>
      <c r="H40" s="3" t="s">
        <v>27</v>
      </c>
      <c r="I40" s="10"/>
      <c r="K40" s="6">
        <f t="shared" si="6"/>
        <v>280.53531992847479</v>
      </c>
    </row>
    <row r="41" spans="1:14" x14ac:dyDescent="0.3">
      <c r="B41" s="6"/>
      <c r="C41" s="6"/>
      <c r="D41" s="6"/>
    </row>
    <row r="42" spans="1:14" x14ac:dyDescent="0.3">
      <c r="B42" s="6"/>
      <c r="C42" s="6"/>
      <c r="D42" s="6"/>
      <c r="I42" s="12">
        <f>SUM(I16:I30)</f>
        <v>32481.819886208865</v>
      </c>
      <c r="J42" s="12">
        <f>J15</f>
        <v>3249.6320779999987</v>
      </c>
      <c r="K42" s="12">
        <f>SUM(K31:K40)</f>
        <v>4923.0400070720698</v>
      </c>
    </row>
    <row r="43" spans="1:14" x14ac:dyDescent="0.3">
      <c r="A43" s="35" t="s">
        <v>32</v>
      </c>
      <c r="B43" s="35"/>
      <c r="C43" s="35"/>
      <c r="D43" s="35"/>
      <c r="E43" s="35"/>
      <c r="F43" s="35"/>
      <c r="G43" s="35"/>
      <c r="H43" s="35"/>
      <c r="I43" s="35"/>
      <c r="J43" s="35"/>
      <c r="K43" s="35"/>
    </row>
    <row r="45" spans="1:14" ht="28.8" x14ac:dyDescent="0.3">
      <c r="A45" s="13" t="s">
        <v>28</v>
      </c>
      <c r="B45" s="13" t="s">
        <v>19</v>
      </c>
      <c r="C45" s="13" t="s">
        <v>20</v>
      </c>
      <c r="D45" s="14" t="s">
        <v>21</v>
      </c>
      <c r="E45" s="13"/>
      <c r="F45" s="14" t="s">
        <v>22</v>
      </c>
      <c r="G45" s="14" t="s">
        <v>23</v>
      </c>
      <c r="H45" s="14" t="s">
        <v>24</v>
      </c>
      <c r="I45" s="14" t="s">
        <v>18</v>
      </c>
      <c r="J45" s="14" t="s">
        <v>25</v>
      </c>
      <c r="K45" s="14" t="s">
        <v>26</v>
      </c>
      <c r="M45" s="14" t="s">
        <v>30</v>
      </c>
      <c r="N45" s="17" t="s">
        <v>34</v>
      </c>
    </row>
    <row r="46" spans="1:14" x14ac:dyDescent="0.3">
      <c r="A46" s="1">
        <v>0</v>
      </c>
      <c r="B46" s="10">
        <v>0</v>
      </c>
      <c r="C46" s="10">
        <v>0</v>
      </c>
      <c r="D46" s="10">
        <f>B46-C46</f>
        <v>0</v>
      </c>
      <c r="E46" s="11">
        <v>1</v>
      </c>
      <c r="F46" s="10">
        <f>$I$4</f>
        <v>18053.606395999999</v>
      </c>
      <c r="G46" s="10">
        <f>$I$5</f>
        <v>21303.238473999998</v>
      </c>
      <c r="H46" s="10">
        <f>G46-F46</f>
        <v>3249.6320779999987</v>
      </c>
      <c r="I46" s="3"/>
      <c r="J46" s="10">
        <f>H46</f>
        <v>3249.6320779999987</v>
      </c>
      <c r="K46" s="3"/>
      <c r="M46" s="6">
        <f>I88-J88+K88</f>
        <v>36065.915863822491</v>
      </c>
      <c r="N46" s="9">
        <f>(G46 - F46+J66)/-(($C$5*$F$5*4000/$G$5)-($C$4*$F$4*4000/$G$4))</f>
        <v>0.23410073010733964</v>
      </c>
    </row>
    <row r="47" spans="1:14" x14ac:dyDescent="0.3">
      <c r="A47" s="1">
        <f>A46+1</f>
        <v>1</v>
      </c>
      <c r="B47" s="10">
        <f t="shared" si="0"/>
        <v>35466.143279516749</v>
      </c>
      <c r="C47" s="10">
        <f t="shared" si="1"/>
        <v>30806.525783549783</v>
      </c>
      <c r="D47" s="10">
        <f t="shared" ref="D47:D86" si="7">B47-C47</f>
        <v>4659.6174959669661</v>
      </c>
      <c r="E47" s="11">
        <f>(1+$O$4)/(1+$P$4)^A47</f>
        <v>0.91383928571428574</v>
      </c>
      <c r="F47" s="3" t="s">
        <v>27</v>
      </c>
      <c r="G47" s="3" t="s">
        <v>27</v>
      </c>
      <c r="H47" s="3" t="s">
        <v>27</v>
      </c>
      <c r="I47" s="10">
        <f>D47*E47</f>
        <v>4258.1415242162411</v>
      </c>
      <c r="J47" s="3"/>
      <c r="K47" s="3"/>
      <c r="L47" s="9">
        <f>(1/(1+$P$4))^A47</f>
        <v>0.89285714285714279</v>
      </c>
    </row>
    <row r="48" spans="1:14" x14ac:dyDescent="0.3">
      <c r="A48" s="1">
        <f t="shared" ref="A48:A86" si="8">A47+1</f>
        <v>2</v>
      </c>
      <c r="B48" s="10">
        <f t="shared" si="0"/>
        <v>35466.143279516749</v>
      </c>
      <c r="C48" s="10">
        <f t="shared" si="1"/>
        <v>30806.525783549783</v>
      </c>
      <c r="D48" s="10">
        <f t="shared" si="7"/>
        <v>4659.6174959669661</v>
      </c>
      <c r="E48" s="11">
        <f t="shared" ref="E48:E86" si="9">(1+$O$4)/(1+$P$4)^A48</f>
        <v>0.81592793367346939</v>
      </c>
      <c r="F48" s="3" t="s">
        <v>27</v>
      </c>
      <c r="G48" s="3" t="s">
        <v>27</v>
      </c>
      <c r="H48" s="3" t="s">
        <v>27</v>
      </c>
      <c r="I48" s="10">
        <f t="shared" ref="I48:I68" si="10">D48*E48</f>
        <v>3801.9120751930723</v>
      </c>
      <c r="J48" s="3"/>
      <c r="K48" s="3"/>
      <c r="L48" s="9">
        <f t="shared" ref="L48:L66" si="11">(1/(1+$P$4))^A48</f>
        <v>0.79719387755102034</v>
      </c>
    </row>
    <row r="49" spans="1:12" x14ac:dyDescent="0.3">
      <c r="A49" s="1">
        <f t="shared" si="8"/>
        <v>3</v>
      </c>
      <c r="B49" s="10">
        <f t="shared" si="0"/>
        <v>35466.143279516749</v>
      </c>
      <c r="C49" s="10">
        <f t="shared" si="1"/>
        <v>30806.525783549783</v>
      </c>
      <c r="D49" s="10">
        <f t="shared" si="7"/>
        <v>4659.6174959669661</v>
      </c>
      <c r="E49" s="11">
        <f t="shared" si="9"/>
        <v>0.7285070836370261</v>
      </c>
      <c r="F49" s="3" t="s">
        <v>27</v>
      </c>
      <c r="G49" s="3" t="s">
        <v>27</v>
      </c>
      <c r="H49" s="3" t="s">
        <v>27</v>
      </c>
      <c r="I49" s="10">
        <f t="shared" si="10"/>
        <v>3394.5643528509568</v>
      </c>
      <c r="J49" s="3"/>
      <c r="K49" s="3"/>
      <c r="L49" s="9">
        <f t="shared" si="11"/>
        <v>0.71178024781341098</v>
      </c>
    </row>
    <row r="50" spans="1:12" x14ac:dyDescent="0.3">
      <c r="A50" s="1">
        <f t="shared" si="8"/>
        <v>4</v>
      </c>
      <c r="B50" s="10">
        <f t="shared" si="0"/>
        <v>35466.143279516749</v>
      </c>
      <c r="C50" s="10">
        <f t="shared" si="1"/>
        <v>30806.525783549783</v>
      </c>
      <c r="D50" s="10">
        <f t="shared" si="7"/>
        <v>4659.6174959669661</v>
      </c>
      <c r="E50" s="11">
        <f t="shared" si="9"/>
        <v>0.65045275324734475</v>
      </c>
      <c r="F50" s="3" t="s">
        <v>27</v>
      </c>
      <c r="G50" s="3" t="s">
        <v>27</v>
      </c>
      <c r="H50" s="3" t="s">
        <v>27</v>
      </c>
      <c r="I50" s="10">
        <f t="shared" si="10"/>
        <v>3030.8610293312113</v>
      </c>
      <c r="J50" s="3"/>
      <c r="K50" s="3"/>
      <c r="L50" s="9">
        <f t="shared" si="11"/>
        <v>0.63551807840483121</v>
      </c>
    </row>
    <row r="51" spans="1:12" x14ac:dyDescent="0.3">
      <c r="A51" s="1">
        <f t="shared" si="8"/>
        <v>5</v>
      </c>
      <c r="B51" s="10">
        <f t="shared" si="0"/>
        <v>35466.143279516749</v>
      </c>
      <c r="C51" s="10">
        <f t="shared" si="1"/>
        <v>30806.525783549783</v>
      </c>
      <c r="D51" s="10">
        <f t="shared" si="7"/>
        <v>4659.6174959669661</v>
      </c>
      <c r="E51" s="11">
        <f t="shared" si="9"/>
        <v>0.58076138682798639</v>
      </c>
      <c r="F51" s="3" t="s">
        <v>27</v>
      </c>
      <c r="G51" s="3" t="s">
        <v>27</v>
      </c>
      <c r="H51" s="3" t="s">
        <v>27</v>
      </c>
      <c r="I51" s="10">
        <f t="shared" si="10"/>
        <v>2706.1259190457245</v>
      </c>
      <c r="J51" s="3"/>
      <c r="K51" s="3"/>
      <c r="L51" s="9">
        <f t="shared" si="11"/>
        <v>0.5674268557185993</v>
      </c>
    </row>
    <row r="52" spans="1:12" x14ac:dyDescent="0.3">
      <c r="A52" s="1">
        <f t="shared" si="8"/>
        <v>6</v>
      </c>
      <c r="B52" s="10">
        <f t="shared" si="0"/>
        <v>35466.143279516749</v>
      </c>
      <c r="C52" s="10">
        <f t="shared" si="1"/>
        <v>30806.525783549783</v>
      </c>
      <c r="D52" s="10">
        <f t="shared" si="7"/>
        <v>4659.6174959669661</v>
      </c>
      <c r="E52" s="11">
        <f t="shared" si="9"/>
        <v>0.51853695252498777</v>
      </c>
      <c r="F52" s="3" t="s">
        <v>27</v>
      </c>
      <c r="G52" s="3" t="s">
        <v>27</v>
      </c>
      <c r="H52" s="3" t="s">
        <v>27</v>
      </c>
      <c r="I52" s="10">
        <f t="shared" si="10"/>
        <v>2416.1838562908251</v>
      </c>
      <c r="J52" s="3"/>
      <c r="K52" s="3"/>
      <c r="L52" s="9">
        <f t="shared" si="11"/>
        <v>0.50663112117732079</v>
      </c>
    </row>
    <row r="53" spans="1:12" x14ac:dyDescent="0.3">
      <c r="A53" s="1">
        <f t="shared" si="8"/>
        <v>7</v>
      </c>
      <c r="B53" s="10">
        <f t="shared" si="0"/>
        <v>35466.143279516749</v>
      </c>
      <c r="C53" s="10">
        <f t="shared" si="1"/>
        <v>30806.525783549783</v>
      </c>
      <c r="D53" s="10">
        <f t="shared" si="7"/>
        <v>4659.6174959669661</v>
      </c>
      <c r="E53" s="11">
        <f t="shared" si="9"/>
        <v>0.46297942189731045</v>
      </c>
      <c r="F53" s="3" t="s">
        <v>27</v>
      </c>
      <c r="G53" s="3" t="s">
        <v>27</v>
      </c>
      <c r="H53" s="3" t="s">
        <v>27</v>
      </c>
      <c r="I53" s="10">
        <f t="shared" si="10"/>
        <v>2157.3070145453794</v>
      </c>
      <c r="J53" s="3"/>
      <c r="K53" s="3"/>
      <c r="L53" s="9">
        <f t="shared" si="11"/>
        <v>0.45234921533689348</v>
      </c>
    </row>
    <row r="54" spans="1:12" x14ac:dyDescent="0.3">
      <c r="A54" s="1">
        <f t="shared" si="8"/>
        <v>8</v>
      </c>
      <c r="B54" s="10">
        <f t="shared" si="0"/>
        <v>35466.143279516749</v>
      </c>
      <c r="C54" s="10">
        <f t="shared" si="1"/>
        <v>30806.525783549783</v>
      </c>
      <c r="D54" s="10">
        <f t="shared" si="7"/>
        <v>4659.6174959669661</v>
      </c>
      <c r="E54" s="11">
        <f t="shared" si="9"/>
        <v>0.4133744838368843</v>
      </c>
      <c r="F54" s="3" t="s">
        <v>27</v>
      </c>
      <c r="G54" s="3" t="s">
        <v>27</v>
      </c>
      <c r="H54" s="3" t="s">
        <v>27</v>
      </c>
      <c r="I54" s="10">
        <f t="shared" si="10"/>
        <v>1926.16697727266</v>
      </c>
      <c r="J54" s="3"/>
      <c r="K54" s="3"/>
      <c r="L54" s="9">
        <f t="shared" si="11"/>
        <v>0.40388322797936921</v>
      </c>
    </row>
    <row r="55" spans="1:12" x14ac:dyDescent="0.3">
      <c r="A55" s="1">
        <f t="shared" si="8"/>
        <v>9</v>
      </c>
      <c r="B55" s="10">
        <f t="shared" si="0"/>
        <v>35466.143279516749</v>
      </c>
      <c r="C55" s="10">
        <f t="shared" si="1"/>
        <v>30806.525783549783</v>
      </c>
      <c r="D55" s="10">
        <f t="shared" si="7"/>
        <v>4659.6174959669661</v>
      </c>
      <c r="E55" s="11">
        <f t="shared" si="9"/>
        <v>0.36908436056864669</v>
      </c>
      <c r="F55" s="3" t="s">
        <v>27</v>
      </c>
      <c r="G55" s="3" t="s">
        <v>27</v>
      </c>
      <c r="H55" s="3" t="s">
        <v>27</v>
      </c>
      <c r="I55" s="10">
        <f t="shared" si="10"/>
        <v>1719.7919439934462</v>
      </c>
      <c r="J55" s="3"/>
      <c r="K55" s="3"/>
      <c r="L55" s="9">
        <f t="shared" si="11"/>
        <v>0.36061002498157962</v>
      </c>
    </row>
    <row r="56" spans="1:12" x14ac:dyDescent="0.3">
      <c r="A56" s="1">
        <f t="shared" si="8"/>
        <v>10</v>
      </c>
      <c r="B56" s="10">
        <f t="shared" si="0"/>
        <v>35466.143279516749</v>
      </c>
      <c r="C56" s="10">
        <f t="shared" si="1"/>
        <v>30806.525783549783</v>
      </c>
      <c r="D56" s="10">
        <f t="shared" si="7"/>
        <v>4659.6174959669661</v>
      </c>
      <c r="E56" s="11">
        <f t="shared" si="9"/>
        <v>0.32953960765057738</v>
      </c>
      <c r="F56" s="3" t="s">
        <v>27</v>
      </c>
      <c r="G56" s="3" t="s">
        <v>27</v>
      </c>
      <c r="H56" s="3" t="s">
        <v>27</v>
      </c>
      <c r="I56" s="10">
        <f t="shared" si="10"/>
        <v>1535.5285214227199</v>
      </c>
      <c r="J56" s="3"/>
      <c r="K56" s="3"/>
      <c r="L56" s="9">
        <f t="shared" si="11"/>
        <v>0.3219732365906961</v>
      </c>
    </row>
    <row r="57" spans="1:12" x14ac:dyDescent="0.3">
      <c r="A57" s="1">
        <f t="shared" si="8"/>
        <v>11</v>
      </c>
      <c r="B57" s="10">
        <f t="shared" si="0"/>
        <v>35466.143279516749</v>
      </c>
      <c r="C57" s="10">
        <f t="shared" si="1"/>
        <v>30806.525783549783</v>
      </c>
      <c r="D57" s="10">
        <f t="shared" si="7"/>
        <v>4659.6174959669661</v>
      </c>
      <c r="E57" s="11">
        <f t="shared" si="9"/>
        <v>0.29423179254515835</v>
      </c>
      <c r="F57" s="3" t="s">
        <v>27</v>
      </c>
      <c r="G57" s="3" t="s">
        <v>27</v>
      </c>
      <c r="H57" s="3" t="s">
        <v>27</v>
      </c>
      <c r="I57" s="10">
        <f t="shared" si="10"/>
        <v>1371.0076084131426</v>
      </c>
      <c r="J57" s="3"/>
      <c r="K57" s="3"/>
      <c r="L57" s="9">
        <f t="shared" si="11"/>
        <v>0.28747610409883578</v>
      </c>
    </row>
    <row r="58" spans="1:12" x14ac:dyDescent="0.3">
      <c r="A58" s="1">
        <f t="shared" si="8"/>
        <v>12</v>
      </c>
      <c r="B58" s="10">
        <f t="shared" si="0"/>
        <v>35466.143279516749</v>
      </c>
      <c r="C58" s="10">
        <f t="shared" si="1"/>
        <v>30806.525783549783</v>
      </c>
      <c r="D58" s="10">
        <f t="shared" si="7"/>
        <v>4659.6174959669661</v>
      </c>
      <c r="E58" s="11">
        <f t="shared" si="9"/>
        <v>0.26270695762960566</v>
      </c>
      <c r="F58" s="3" t="s">
        <v>27</v>
      </c>
      <c r="G58" s="3" t="s">
        <v>27</v>
      </c>
      <c r="H58" s="3" t="s">
        <v>27</v>
      </c>
      <c r="I58" s="10">
        <f t="shared" si="10"/>
        <v>1224.113936083163</v>
      </c>
      <c r="J58" s="3"/>
      <c r="K58" s="3"/>
      <c r="L58" s="9">
        <f t="shared" si="11"/>
        <v>0.25667509294538909</v>
      </c>
    </row>
    <row r="59" spans="1:12" x14ac:dyDescent="0.3">
      <c r="A59" s="1">
        <f t="shared" si="8"/>
        <v>13</v>
      </c>
      <c r="B59" s="10">
        <f t="shared" si="0"/>
        <v>35466.143279516749</v>
      </c>
      <c r="C59" s="10">
        <f t="shared" si="1"/>
        <v>30806.525783549783</v>
      </c>
      <c r="D59" s="10">
        <f t="shared" si="7"/>
        <v>4659.6174959669661</v>
      </c>
      <c r="E59" s="11">
        <f t="shared" si="9"/>
        <v>0.23455978359786217</v>
      </c>
      <c r="F59" s="3" t="s">
        <v>27</v>
      </c>
      <c r="G59" s="3" t="s">
        <v>27</v>
      </c>
      <c r="H59" s="3" t="s">
        <v>27</v>
      </c>
      <c r="I59" s="10">
        <f t="shared" si="10"/>
        <v>1092.958871502824</v>
      </c>
      <c r="J59" s="3"/>
      <c r="K59" s="3"/>
      <c r="L59" s="9">
        <f t="shared" si="11"/>
        <v>0.22917419012981169</v>
      </c>
    </row>
    <row r="60" spans="1:12" x14ac:dyDescent="0.3">
      <c r="A60" s="1">
        <f t="shared" si="8"/>
        <v>14</v>
      </c>
      <c r="B60" s="10">
        <f t="shared" si="0"/>
        <v>35466.143279516749</v>
      </c>
      <c r="C60" s="10">
        <f t="shared" si="1"/>
        <v>30806.525783549783</v>
      </c>
      <c r="D60" s="10">
        <f t="shared" si="7"/>
        <v>4659.6174959669661</v>
      </c>
      <c r="E60" s="11">
        <f t="shared" si="9"/>
        <v>0.20942837821237692</v>
      </c>
      <c r="F60" s="3" t="s">
        <v>27</v>
      </c>
      <c r="G60" s="3" t="s">
        <v>27</v>
      </c>
      <c r="H60" s="3" t="s">
        <v>27</v>
      </c>
      <c r="I60" s="10">
        <f t="shared" si="10"/>
        <v>975.85613527037845</v>
      </c>
      <c r="J60" s="3"/>
      <c r="K60" s="3"/>
      <c r="L60" s="9">
        <f t="shared" si="11"/>
        <v>0.20461981261590328</v>
      </c>
    </row>
    <row r="61" spans="1:12" x14ac:dyDescent="0.3">
      <c r="A61" s="1">
        <f t="shared" si="8"/>
        <v>15</v>
      </c>
      <c r="B61" s="10">
        <f t="shared" si="0"/>
        <v>35466.143279516749</v>
      </c>
      <c r="C61" s="10">
        <f t="shared" si="1"/>
        <v>30806.525783549783</v>
      </c>
      <c r="D61" s="10">
        <f t="shared" si="7"/>
        <v>4659.6174959669661</v>
      </c>
      <c r="E61" s="11">
        <f t="shared" si="9"/>
        <v>0.18698962340390798</v>
      </c>
      <c r="F61" s="3" t="s">
        <v>27</v>
      </c>
      <c r="G61" s="3" t="s">
        <v>27</v>
      </c>
      <c r="H61" s="3" t="s">
        <v>27</v>
      </c>
      <c r="I61" s="10">
        <f t="shared" si="10"/>
        <v>871.30012077712377</v>
      </c>
      <c r="J61" s="3"/>
      <c r="K61" s="3"/>
      <c r="L61" s="9">
        <f t="shared" si="11"/>
        <v>0.18269626126419933</v>
      </c>
    </row>
    <row r="62" spans="1:12" x14ac:dyDescent="0.3">
      <c r="A62" s="1">
        <f t="shared" si="8"/>
        <v>16</v>
      </c>
      <c r="B62" s="10">
        <f t="shared" si="0"/>
        <v>35466.143279516749</v>
      </c>
      <c r="C62" s="10">
        <f t="shared" si="1"/>
        <v>30806.525783549783</v>
      </c>
      <c r="D62" s="10">
        <f t="shared" si="7"/>
        <v>4659.6174959669661</v>
      </c>
      <c r="E62" s="11">
        <f t="shared" si="9"/>
        <v>0.16695502089634637</v>
      </c>
      <c r="F62" s="3" t="s">
        <v>27</v>
      </c>
      <c r="G62" s="3" t="s">
        <v>27</v>
      </c>
      <c r="H62" s="3" t="s">
        <v>27</v>
      </c>
      <c r="I62" s="10">
        <f t="shared" si="10"/>
        <v>777.94653640814602</v>
      </c>
      <c r="K62" s="6"/>
      <c r="L62" s="9">
        <f t="shared" si="11"/>
        <v>0.16312166184303512</v>
      </c>
    </row>
    <row r="63" spans="1:12" x14ac:dyDescent="0.3">
      <c r="A63" s="1">
        <f t="shared" si="8"/>
        <v>17</v>
      </c>
      <c r="B63" s="10">
        <f t="shared" si="0"/>
        <v>35466.143279516749</v>
      </c>
      <c r="C63" s="10">
        <f t="shared" si="1"/>
        <v>30806.525783549783</v>
      </c>
      <c r="D63" s="10">
        <f t="shared" si="7"/>
        <v>4659.6174959669661</v>
      </c>
      <c r="E63" s="11">
        <f t="shared" si="9"/>
        <v>0.14906698294316639</v>
      </c>
      <c r="F63" s="3" t="s">
        <v>27</v>
      </c>
      <c r="G63" s="3" t="s">
        <v>27</v>
      </c>
      <c r="H63" s="3" t="s">
        <v>27</v>
      </c>
      <c r="I63" s="10">
        <f t="shared" si="10"/>
        <v>694.59512179298747</v>
      </c>
      <c r="K63" s="6"/>
      <c r="L63" s="9">
        <f t="shared" si="11"/>
        <v>0.14564434093128134</v>
      </c>
    </row>
    <row r="64" spans="1:12" x14ac:dyDescent="0.3">
      <c r="A64" s="1">
        <f t="shared" si="8"/>
        <v>18</v>
      </c>
      <c r="B64" s="10">
        <f t="shared" si="0"/>
        <v>35466.143279516749</v>
      </c>
      <c r="C64" s="10">
        <f t="shared" si="1"/>
        <v>30806.525783549783</v>
      </c>
      <c r="D64" s="10">
        <f t="shared" si="7"/>
        <v>4659.6174959669661</v>
      </c>
      <c r="E64" s="11">
        <f t="shared" si="9"/>
        <v>0.13309552048496998</v>
      </c>
      <c r="F64" s="3" t="s">
        <v>27</v>
      </c>
      <c r="G64" s="3" t="s">
        <v>27</v>
      </c>
      <c r="H64" s="3" t="s">
        <v>27</v>
      </c>
      <c r="I64" s="10">
        <f t="shared" si="10"/>
        <v>620.17421588659579</v>
      </c>
      <c r="K64" s="6"/>
      <c r="L64" s="9">
        <f t="shared" si="11"/>
        <v>0.13003959011721547</v>
      </c>
    </row>
    <row r="65" spans="1:12" x14ac:dyDescent="0.3">
      <c r="A65" s="1">
        <f t="shared" si="8"/>
        <v>19</v>
      </c>
      <c r="B65" s="10">
        <f t="shared" si="0"/>
        <v>35466.143279516749</v>
      </c>
      <c r="C65" s="10">
        <f t="shared" si="1"/>
        <v>30806.525783549783</v>
      </c>
      <c r="D65" s="10">
        <f t="shared" si="7"/>
        <v>4659.6174959669661</v>
      </c>
      <c r="E65" s="11">
        <f t="shared" si="9"/>
        <v>0.11883528614729462</v>
      </c>
      <c r="F65" s="3" t="s">
        <v>27</v>
      </c>
      <c r="G65" s="3" t="s">
        <v>27</v>
      </c>
      <c r="H65" s="3" t="s">
        <v>27</v>
      </c>
      <c r="I65" s="10">
        <f t="shared" si="10"/>
        <v>553.7269784701748</v>
      </c>
      <c r="K65" s="6"/>
      <c r="L65" s="9">
        <f t="shared" si="11"/>
        <v>0.11610677689037097</v>
      </c>
    </row>
    <row r="66" spans="1:12" x14ac:dyDescent="0.3">
      <c r="A66" s="1">
        <f t="shared" si="8"/>
        <v>20</v>
      </c>
      <c r="B66" s="10">
        <f t="shared" si="0"/>
        <v>35466.143279516749</v>
      </c>
      <c r="C66" s="10">
        <f t="shared" si="1"/>
        <v>30806.525783549783</v>
      </c>
      <c r="D66" s="10">
        <f t="shared" si="7"/>
        <v>4659.6174959669661</v>
      </c>
      <c r="E66" s="11">
        <f t="shared" si="9"/>
        <v>0.10610293406008449</v>
      </c>
      <c r="F66" s="10"/>
      <c r="G66" s="10"/>
      <c r="H66" s="10"/>
      <c r="I66" s="10">
        <f t="shared" si="10"/>
        <v>494.399087919799</v>
      </c>
      <c r="J66" s="6"/>
      <c r="K66" s="6"/>
      <c r="L66" s="9">
        <f t="shared" si="11"/>
        <v>0.10366676508068835</v>
      </c>
    </row>
    <row r="67" spans="1:12" x14ac:dyDescent="0.3">
      <c r="A67" s="1">
        <f t="shared" si="8"/>
        <v>21</v>
      </c>
      <c r="B67" s="10">
        <f t="shared" si="0"/>
        <v>35466.143279516749</v>
      </c>
      <c r="C67" s="10">
        <f t="shared" si="1"/>
        <v>30806.525783549783</v>
      </c>
      <c r="D67" s="10">
        <f t="shared" si="7"/>
        <v>4659.6174959669661</v>
      </c>
      <c r="E67" s="11">
        <f t="shared" si="9"/>
        <v>9.4734762553646851E-2</v>
      </c>
      <c r="F67" s="3" t="s">
        <v>27</v>
      </c>
      <c r="G67" s="3" t="s">
        <v>27</v>
      </c>
      <c r="H67" s="3" t="s">
        <v>27</v>
      </c>
      <c r="I67" s="10">
        <f t="shared" si="10"/>
        <v>441.42775707124906</v>
      </c>
      <c r="K67" s="6"/>
    </row>
    <row r="68" spans="1:12" x14ac:dyDescent="0.3">
      <c r="A68" s="1">
        <f t="shared" si="8"/>
        <v>22</v>
      </c>
      <c r="B68" s="10">
        <f t="shared" si="0"/>
        <v>35466.143279516749</v>
      </c>
      <c r="C68" s="10">
        <f t="shared" si="1"/>
        <v>30806.525783549783</v>
      </c>
      <c r="D68" s="10">
        <f t="shared" si="7"/>
        <v>4659.6174959669661</v>
      </c>
      <c r="E68" s="11">
        <f t="shared" si="9"/>
        <v>8.4584609422898971E-2</v>
      </c>
      <c r="F68" s="3" t="s">
        <v>27</v>
      </c>
      <c r="G68" s="10" t="s">
        <v>27</v>
      </c>
      <c r="H68" s="3" t="s">
        <v>27</v>
      </c>
      <c r="I68" s="10">
        <f t="shared" si="10"/>
        <v>394.13192595647234</v>
      </c>
      <c r="K68" s="6"/>
    </row>
    <row r="69" spans="1:12" x14ac:dyDescent="0.3">
      <c r="A69" s="1">
        <f t="shared" si="8"/>
        <v>23</v>
      </c>
      <c r="B69" s="10">
        <f t="shared" si="0"/>
        <v>35466.143279516749</v>
      </c>
      <c r="C69" s="10">
        <f t="shared" si="1"/>
        <v>30806.525783549783</v>
      </c>
      <c r="D69" s="10">
        <f t="shared" si="7"/>
        <v>4659.6174959669661</v>
      </c>
      <c r="E69" s="11">
        <f t="shared" si="9"/>
        <v>7.5521972699016934E-2</v>
      </c>
      <c r="F69" s="3" t="s">
        <v>27</v>
      </c>
      <c r="G69" s="3" t="s">
        <v>27</v>
      </c>
      <c r="H69" s="3" t="s">
        <v>27</v>
      </c>
      <c r="I69" s="10"/>
      <c r="K69" s="6">
        <f>D69*E69</f>
        <v>351.90350531827886</v>
      </c>
    </row>
    <row r="70" spans="1:12" x14ac:dyDescent="0.3">
      <c r="A70" s="1">
        <f t="shared" si="8"/>
        <v>24</v>
      </c>
      <c r="B70" s="10">
        <f t="shared" si="0"/>
        <v>35466.143279516749</v>
      </c>
      <c r="C70" s="10">
        <f t="shared" si="1"/>
        <v>30806.525783549783</v>
      </c>
      <c r="D70" s="10">
        <f t="shared" si="7"/>
        <v>4659.6174959669661</v>
      </c>
      <c r="E70" s="11">
        <f t="shared" si="9"/>
        <v>6.7430332766979406E-2</v>
      </c>
      <c r="F70" s="3" t="s">
        <v>27</v>
      </c>
      <c r="G70" s="3" t="s">
        <v>27</v>
      </c>
      <c r="H70" s="3" t="s">
        <v>27</v>
      </c>
      <c r="I70" s="10"/>
      <c r="K70" s="6">
        <f t="shared" ref="K70:K86" si="12">D70*E70</f>
        <v>314.19955831989182</v>
      </c>
    </row>
    <row r="71" spans="1:12" x14ac:dyDescent="0.3">
      <c r="A71" s="1">
        <f t="shared" si="8"/>
        <v>25</v>
      </c>
      <c r="B71" s="10">
        <f t="shared" si="0"/>
        <v>35466.143279516749</v>
      </c>
      <c r="C71" s="10">
        <f t="shared" si="1"/>
        <v>30806.525783549783</v>
      </c>
      <c r="D71" s="10">
        <f t="shared" si="7"/>
        <v>4659.6174959669661</v>
      </c>
      <c r="E71" s="11">
        <f t="shared" si="9"/>
        <v>6.0205654256231603E-2</v>
      </c>
      <c r="F71" s="3" t="s">
        <v>27</v>
      </c>
      <c r="G71" s="3" t="s">
        <v>27</v>
      </c>
      <c r="H71" s="3" t="s">
        <v>27</v>
      </c>
      <c r="I71" s="10"/>
      <c r="K71" s="6">
        <f t="shared" si="12"/>
        <v>280.53531992847479</v>
      </c>
    </row>
    <row r="72" spans="1:12" x14ac:dyDescent="0.3">
      <c r="A72" s="1">
        <f t="shared" si="8"/>
        <v>26</v>
      </c>
      <c r="B72" s="10">
        <f t="shared" si="0"/>
        <v>35466.143279516749</v>
      </c>
      <c r="C72" s="10">
        <f t="shared" si="1"/>
        <v>30806.525783549783</v>
      </c>
      <c r="D72" s="10">
        <f t="shared" si="7"/>
        <v>4659.6174959669661</v>
      </c>
      <c r="E72" s="11">
        <f t="shared" si="9"/>
        <v>5.3755048443063932E-2</v>
      </c>
      <c r="K72" s="6">
        <f t="shared" si="12"/>
        <v>250.47796422185252</v>
      </c>
    </row>
    <row r="73" spans="1:12" x14ac:dyDescent="0.3">
      <c r="A73" s="1">
        <f t="shared" si="8"/>
        <v>27</v>
      </c>
      <c r="B73" s="10">
        <f t="shared" si="0"/>
        <v>35466.143279516749</v>
      </c>
      <c r="C73" s="10">
        <f t="shared" si="1"/>
        <v>30806.525783549783</v>
      </c>
      <c r="D73" s="10">
        <f t="shared" si="7"/>
        <v>4659.6174959669661</v>
      </c>
      <c r="E73" s="11">
        <f t="shared" si="9"/>
        <v>4.7995578967021356E-2</v>
      </c>
      <c r="I73" s="6"/>
      <c r="J73" s="6"/>
      <c r="K73" s="6">
        <f t="shared" si="12"/>
        <v>223.64103948379685</v>
      </c>
    </row>
    <row r="74" spans="1:12" x14ac:dyDescent="0.3">
      <c r="A74" s="1">
        <f t="shared" si="8"/>
        <v>28</v>
      </c>
      <c r="B74" s="10">
        <f t="shared" si="0"/>
        <v>35466.143279516749</v>
      </c>
      <c r="C74" s="10">
        <f t="shared" si="1"/>
        <v>30806.525783549783</v>
      </c>
      <c r="D74" s="10">
        <f t="shared" si="7"/>
        <v>4659.6174959669661</v>
      </c>
      <c r="E74" s="11">
        <f t="shared" si="9"/>
        <v>4.2853195506269072E-2</v>
      </c>
      <c r="K74" s="6">
        <f t="shared" si="12"/>
        <v>199.67949953910434</v>
      </c>
    </row>
    <row r="75" spans="1:12" x14ac:dyDescent="0.3">
      <c r="A75" s="1">
        <f t="shared" si="8"/>
        <v>29</v>
      </c>
      <c r="B75" s="10">
        <f t="shared" si="0"/>
        <v>35466.143279516749</v>
      </c>
      <c r="C75" s="10">
        <f t="shared" si="1"/>
        <v>30806.525783549783</v>
      </c>
      <c r="D75" s="10">
        <f t="shared" si="7"/>
        <v>4659.6174959669661</v>
      </c>
      <c r="E75" s="11">
        <f t="shared" si="9"/>
        <v>3.8261781702025953E-2</v>
      </c>
      <c r="K75" s="6">
        <f t="shared" si="12"/>
        <v>178.28526744562885</v>
      </c>
    </row>
    <row r="76" spans="1:12" x14ac:dyDescent="0.3">
      <c r="A76" s="1">
        <f t="shared" si="8"/>
        <v>30</v>
      </c>
      <c r="B76" s="10">
        <f t="shared" si="0"/>
        <v>35466.143279516749</v>
      </c>
      <c r="C76" s="10">
        <f t="shared" si="1"/>
        <v>30806.525783549783</v>
      </c>
      <c r="D76" s="10">
        <f t="shared" si="7"/>
        <v>4659.6174959669661</v>
      </c>
      <c r="E76" s="11">
        <f t="shared" si="9"/>
        <v>3.4162305091094594E-2</v>
      </c>
      <c r="K76" s="6">
        <f t="shared" si="12"/>
        <v>159.18327450502574</v>
      </c>
    </row>
    <row r="77" spans="1:12" x14ac:dyDescent="0.3">
      <c r="A77" s="1">
        <f t="shared" si="8"/>
        <v>31</v>
      </c>
      <c r="B77" s="10">
        <f t="shared" si="0"/>
        <v>35466.143279516749</v>
      </c>
      <c r="C77" s="10">
        <f t="shared" si="1"/>
        <v>30806.525783549783</v>
      </c>
      <c r="D77" s="10">
        <f t="shared" si="7"/>
        <v>4659.6174959669661</v>
      </c>
      <c r="E77" s="11">
        <f t="shared" si="9"/>
        <v>3.0502058117048748E-2</v>
      </c>
      <c r="K77" s="6">
        <f t="shared" si="12"/>
        <v>142.12792366520156</v>
      </c>
    </row>
    <row r="78" spans="1:12" x14ac:dyDescent="0.3">
      <c r="A78" s="1">
        <f t="shared" si="8"/>
        <v>32</v>
      </c>
      <c r="B78" s="10">
        <f t="shared" si="0"/>
        <v>35466.143279516749</v>
      </c>
      <c r="C78" s="10">
        <f t="shared" si="1"/>
        <v>30806.525783549783</v>
      </c>
      <c r="D78" s="10">
        <f t="shared" si="7"/>
        <v>4659.6174959669661</v>
      </c>
      <c r="E78" s="11">
        <f t="shared" si="9"/>
        <v>2.7233980461650664E-2</v>
      </c>
      <c r="K78" s="6">
        <f t="shared" si="12"/>
        <v>126.89993184392995</v>
      </c>
    </row>
    <row r="79" spans="1:12" x14ac:dyDescent="0.3">
      <c r="A79" s="1">
        <f t="shared" si="8"/>
        <v>33</v>
      </c>
      <c r="B79" s="10">
        <f t="shared" si="0"/>
        <v>35466.143279516749</v>
      </c>
      <c r="C79" s="10">
        <f t="shared" si="1"/>
        <v>30806.525783549783</v>
      </c>
      <c r="D79" s="10">
        <f t="shared" si="7"/>
        <v>4659.6174959669661</v>
      </c>
      <c r="E79" s="11">
        <f t="shared" si="9"/>
        <v>2.4316053983616661E-2</v>
      </c>
      <c r="K79" s="6">
        <f t="shared" si="12"/>
        <v>113.30351057493743</v>
      </c>
    </row>
    <row r="80" spans="1:12" x14ac:dyDescent="0.3">
      <c r="A80" s="1">
        <f t="shared" si="8"/>
        <v>34</v>
      </c>
      <c r="B80" s="10">
        <f t="shared" ref="B80:B86" si="13">0.736*($C$4*$F$4*$Q$4*4000)/$G$4</f>
        <v>35466.143279516749</v>
      </c>
      <c r="C80" s="10">
        <f t="shared" ref="C80:C86" si="14">0.736*($C$5*$F$5*$Q$4*4000)/$G$5</f>
        <v>30806.525783549783</v>
      </c>
      <c r="D80" s="10">
        <f t="shared" si="7"/>
        <v>4659.6174959669661</v>
      </c>
      <c r="E80" s="11">
        <f t="shared" si="9"/>
        <v>2.1710762485372015E-2</v>
      </c>
      <c r="K80" s="6">
        <f t="shared" si="12"/>
        <v>101.16384872762269</v>
      </c>
    </row>
    <row r="81" spans="1:14" x14ac:dyDescent="0.3">
      <c r="A81" s="1">
        <f t="shared" si="8"/>
        <v>35</v>
      </c>
      <c r="B81" s="10">
        <f t="shared" si="13"/>
        <v>35466.143279516749</v>
      </c>
      <c r="C81" s="10">
        <f t="shared" si="14"/>
        <v>30806.525783549783</v>
      </c>
      <c r="D81" s="10">
        <f t="shared" si="7"/>
        <v>4659.6174959669661</v>
      </c>
      <c r="E81" s="11">
        <f t="shared" si="9"/>
        <v>1.9384609361939299E-2</v>
      </c>
      <c r="K81" s="6">
        <f t="shared" si="12"/>
        <v>90.324864935377406</v>
      </c>
    </row>
    <row r="82" spans="1:14" x14ac:dyDescent="0.3">
      <c r="A82" s="1">
        <f t="shared" si="8"/>
        <v>36</v>
      </c>
      <c r="B82" s="10">
        <f t="shared" si="13"/>
        <v>35466.143279516749</v>
      </c>
      <c r="C82" s="10">
        <f t="shared" si="14"/>
        <v>30806.525783549783</v>
      </c>
      <c r="D82" s="10">
        <f t="shared" si="7"/>
        <v>4659.6174959669661</v>
      </c>
      <c r="E82" s="11">
        <f t="shared" si="9"/>
        <v>1.7307686930302945E-2</v>
      </c>
      <c r="K82" s="6">
        <f t="shared" si="12"/>
        <v>80.647200835158401</v>
      </c>
    </row>
    <row r="83" spans="1:14" x14ac:dyDescent="0.3">
      <c r="A83" s="1">
        <f t="shared" si="8"/>
        <v>37</v>
      </c>
      <c r="B83" s="10">
        <f t="shared" si="13"/>
        <v>35466.143279516749</v>
      </c>
      <c r="C83" s="10">
        <f t="shared" si="14"/>
        <v>30806.525783549783</v>
      </c>
      <c r="D83" s="10">
        <f t="shared" si="7"/>
        <v>4659.6174959669661</v>
      </c>
      <c r="E83" s="11">
        <f t="shared" si="9"/>
        <v>1.54532919020562E-2</v>
      </c>
      <c r="K83" s="6">
        <f t="shared" si="12"/>
        <v>72.006429317105699</v>
      </c>
    </row>
    <row r="84" spans="1:14" x14ac:dyDescent="0.3">
      <c r="A84" s="1">
        <f t="shared" si="8"/>
        <v>38</v>
      </c>
      <c r="B84" s="10">
        <f t="shared" si="13"/>
        <v>35466.143279516749</v>
      </c>
      <c r="C84" s="10">
        <f t="shared" si="14"/>
        <v>30806.525783549783</v>
      </c>
      <c r="D84" s="10">
        <f t="shared" si="7"/>
        <v>4659.6174959669661</v>
      </c>
      <c r="E84" s="11">
        <f t="shared" si="9"/>
        <v>1.379758205540732E-2</v>
      </c>
      <c r="K84" s="6">
        <f t="shared" si="12"/>
        <v>64.291454747415798</v>
      </c>
    </row>
    <row r="85" spans="1:14" x14ac:dyDescent="0.3">
      <c r="A85" s="1">
        <f t="shared" si="8"/>
        <v>39</v>
      </c>
      <c r="B85" s="10">
        <f t="shared" si="13"/>
        <v>35466.143279516749</v>
      </c>
      <c r="C85" s="10">
        <f t="shared" si="14"/>
        <v>30806.525783549783</v>
      </c>
      <c r="D85" s="10">
        <f t="shared" si="7"/>
        <v>4659.6174959669661</v>
      </c>
      <c r="E85" s="11">
        <f t="shared" si="9"/>
        <v>1.2319269692327965E-2</v>
      </c>
      <c r="K85" s="6">
        <f t="shared" si="12"/>
        <v>57.403084595906968</v>
      </c>
    </row>
    <row r="86" spans="1:14" x14ac:dyDescent="0.3">
      <c r="A86" s="1">
        <f t="shared" si="8"/>
        <v>40</v>
      </c>
      <c r="B86" s="10">
        <f t="shared" si="13"/>
        <v>35466.143279516749</v>
      </c>
      <c r="C86" s="10">
        <f t="shared" si="14"/>
        <v>30806.525783549783</v>
      </c>
      <c r="D86" s="10">
        <f t="shared" si="7"/>
        <v>4659.6174959669661</v>
      </c>
      <c r="E86" s="11">
        <f t="shared" si="9"/>
        <v>1.0999347939578538E-2</v>
      </c>
      <c r="K86" s="6">
        <f t="shared" si="12"/>
        <v>51.252754103488357</v>
      </c>
    </row>
    <row r="88" spans="1:14" x14ac:dyDescent="0.3">
      <c r="I88" s="12">
        <f>SUM(I47:I68)</f>
        <v>36458.221509714291</v>
      </c>
      <c r="J88" s="12">
        <f>SUM(J46:J66)</f>
        <v>3249.6320779999987</v>
      </c>
      <c r="K88" s="12">
        <f>SUM(K69:K86)</f>
        <v>2857.3264321081979</v>
      </c>
    </row>
    <row r="90" spans="1:14" x14ac:dyDescent="0.3">
      <c r="A90" s="35" t="s">
        <v>33</v>
      </c>
      <c r="B90" s="35"/>
      <c r="C90" s="35"/>
      <c r="D90" s="35"/>
      <c r="E90" s="35"/>
      <c r="F90" s="35"/>
      <c r="G90" s="35"/>
      <c r="H90" s="35"/>
      <c r="I90" s="35"/>
      <c r="J90" s="35"/>
      <c r="K90" s="35"/>
    </row>
    <row r="91" spans="1:14" ht="28.8" x14ac:dyDescent="0.3">
      <c r="A91" s="13" t="s">
        <v>28</v>
      </c>
      <c r="B91" s="13" t="s">
        <v>19</v>
      </c>
      <c r="C91" s="13" t="s">
        <v>20</v>
      </c>
      <c r="D91" s="14" t="s">
        <v>21</v>
      </c>
      <c r="E91" s="13"/>
      <c r="F91" s="14" t="s">
        <v>22</v>
      </c>
      <c r="G91" s="14" t="s">
        <v>23</v>
      </c>
      <c r="H91" s="14" t="s">
        <v>24</v>
      </c>
      <c r="I91" s="14" t="s">
        <v>18</v>
      </c>
      <c r="J91" s="14" t="s">
        <v>25</v>
      </c>
      <c r="K91" s="14" t="s">
        <v>26</v>
      </c>
      <c r="M91" s="14" t="s">
        <v>30</v>
      </c>
      <c r="N91" s="17" t="s">
        <v>34</v>
      </c>
    </row>
    <row r="92" spans="1:14" x14ac:dyDescent="0.3">
      <c r="A92" s="1">
        <v>0</v>
      </c>
      <c r="B92" s="10">
        <v>0</v>
      </c>
      <c r="C92" s="10">
        <v>0</v>
      </c>
      <c r="D92" s="10">
        <f>B92-C92</f>
        <v>0</v>
      </c>
      <c r="E92" s="11">
        <v>1</v>
      </c>
      <c r="F92" s="10">
        <f>$I$4</f>
        <v>18053.606395999999</v>
      </c>
      <c r="G92" s="10">
        <f>$I$5</f>
        <v>21303.238473999998</v>
      </c>
      <c r="H92" s="10">
        <f>G92-F92</f>
        <v>3249.6320779999987</v>
      </c>
      <c r="I92" s="3"/>
      <c r="J92" s="10">
        <f>H92</f>
        <v>3249.6320779999987</v>
      </c>
      <c r="K92" s="3"/>
      <c r="M92" s="6">
        <f>I134-J134+K134</f>
        <v>35874.761759916255</v>
      </c>
      <c r="N92" s="9">
        <f>(G92-F92+J117)/-(($C$5*$F$5*4000/$G$5)-($C$4*$F$4*4000/$G$4))</f>
        <v>0.2478713091185501</v>
      </c>
    </row>
    <row r="93" spans="1:14" x14ac:dyDescent="0.3">
      <c r="A93" s="1">
        <f>A92+1</f>
        <v>1</v>
      </c>
      <c r="B93" s="10">
        <f t="shared" ref="B93:B132" si="15">0.736*($C$4*$F$4*$Q$4*4000)/$G$4</f>
        <v>35466.143279516749</v>
      </c>
      <c r="C93" s="10">
        <f t="shared" ref="C93:C132" si="16">0.736*($C$5*$F$5*$Q$4*4000)/$G$5</f>
        <v>30806.525783549783</v>
      </c>
      <c r="D93" s="10">
        <f t="shared" ref="D93:D132" si="17">B93-C93</f>
        <v>4659.6174959669661</v>
      </c>
      <c r="E93" s="11">
        <f>(1+$O$4)/(1+$P$4)^A93</f>
        <v>0.91383928571428574</v>
      </c>
      <c r="F93" s="3" t="s">
        <v>27</v>
      </c>
      <c r="G93" s="3" t="s">
        <v>27</v>
      </c>
      <c r="H93" s="3" t="s">
        <v>27</v>
      </c>
      <c r="I93" s="10">
        <f>D93*E93</f>
        <v>4258.1415242162411</v>
      </c>
      <c r="J93" s="3"/>
      <c r="K93" s="3"/>
      <c r="L93" s="9">
        <f>(1/(1+$P$4))^A93</f>
        <v>0.89285714285714279</v>
      </c>
    </row>
    <row r="94" spans="1:14" x14ac:dyDescent="0.3">
      <c r="A94" s="1">
        <f t="shared" ref="A94:A132" si="18">A93+1</f>
        <v>2</v>
      </c>
      <c r="B94" s="10">
        <f t="shared" si="15"/>
        <v>35466.143279516749</v>
      </c>
      <c r="C94" s="10">
        <f t="shared" si="16"/>
        <v>30806.525783549783</v>
      </c>
      <c r="D94" s="10">
        <f t="shared" si="17"/>
        <v>4659.6174959669661</v>
      </c>
      <c r="E94" s="11">
        <f t="shared" ref="E94:E132" si="19">(1+$O$4)/(1+$P$4)^A94</f>
        <v>0.81592793367346939</v>
      </c>
      <c r="F94" s="3" t="s">
        <v>27</v>
      </c>
      <c r="G94" s="3" t="s">
        <v>27</v>
      </c>
      <c r="H94" s="3" t="s">
        <v>27</v>
      </c>
      <c r="I94" s="10">
        <f t="shared" ref="I94:I122" si="20">D94*E94</f>
        <v>3801.9120751930723</v>
      </c>
      <c r="J94" s="3"/>
      <c r="K94" s="3"/>
      <c r="L94" s="9">
        <f t="shared" ref="L94:L117" si="21">(1/(1+$P$4))^A94</f>
        <v>0.79719387755102034</v>
      </c>
    </row>
    <row r="95" spans="1:14" x14ac:dyDescent="0.3">
      <c r="A95" s="1">
        <f t="shared" si="18"/>
        <v>3</v>
      </c>
      <c r="B95" s="10">
        <f t="shared" si="15"/>
        <v>35466.143279516749</v>
      </c>
      <c r="C95" s="10">
        <f t="shared" si="16"/>
        <v>30806.525783549783</v>
      </c>
      <c r="D95" s="10">
        <f t="shared" si="17"/>
        <v>4659.6174959669661</v>
      </c>
      <c r="E95" s="11">
        <f t="shared" si="19"/>
        <v>0.7285070836370261</v>
      </c>
      <c r="F95" s="3" t="s">
        <v>27</v>
      </c>
      <c r="G95" s="3" t="s">
        <v>27</v>
      </c>
      <c r="H95" s="3" t="s">
        <v>27</v>
      </c>
      <c r="I95" s="10">
        <f t="shared" si="20"/>
        <v>3394.5643528509568</v>
      </c>
      <c r="J95" s="3"/>
      <c r="K95" s="3"/>
      <c r="L95" s="9">
        <f t="shared" si="21"/>
        <v>0.71178024781341098</v>
      </c>
    </row>
    <row r="96" spans="1:14" x14ac:dyDescent="0.3">
      <c r="A96" s="1">
        <f t="shared" si="18"/>
        <v>4</v>
      </c>
      <c r="B96" s="10">
        <f t="shared" si="15"/>
        <v>35466.143279516749</v>
      </c>
      <c r="C96" s="10">
        <f t="shared" si="16"/>
        <v>30806.525783549783</v>
      </c>
      <c r="D96" s="10">
        <f t="shared" si="17"/>
        <v>4659.6174959669661</v>
      </c>
      <c r="E96" s="11">
        <f t="shared" si="19"/>
        <v>0.65045275324734475</v>
      </c>
      <c r="F96" s="3" t="s">
        <v>27</v>
      </c>
      <c r="G96" s="3" t="s">
        <v>27</v>
      </c>
      <c r="H96" s="3" t="s">
        <v>27</v>
      </c>
      <c r="I96" s="10">
        <f t="shared" si="20"/>
        <v>3030.8610293312113</v>
      </c>
      <c r="J96" s="3"/>
      <c r="K96" s="3"/>
      <c r="L96" s="9">
        <f t="shared" si="21"/>
        <v>0.63551807840483121</v>
      </c>
    </row>
    <row r="97" spans="1:12" x14ac:dyDescent="0.3">
      <c r="A97" s="1">
        <f t="shared" si="18"/>
        <v>5</v>
      </c>
      <c r="B97" s="10">
        <f t="shared" si="15"/>
        <v>35466.143279516749</v>
      </c>
      <c r="C97" s="10">
        <f t="shared" si="16"/>
        <v>30806.525783549783</v>
      </c>
      <c r="D97" s="10">
        <f t="shared" si="17"/>
        <v>4659.6174959669661</v>
      </c>
      <c r="E97" s="11">
        <f t="shared" si="19"/>
        <v>0.58076138682798639</v>
      </c>
      <c r="F97" s="3" t="s">
        <v>27</v>
      </c>
      <c r="G97" s="3" t="s">
        <v>27</v>
      </c>
      <c r="H97" s="3" t="s">
        <v>27</v>
      </c>
      <c r="I97" s="10">
        <f t="shared" si="20"/>
        <v>2706.1259190457245</v>
      </c>
      <c r="J97" s="3"/>
      <c r="K97" s="3"/>
      <c r="L97" s="9">
        <f t="shared" si="21"/>
        <v>0.5674268557185993</v>
      </c>
    </row>
    <row r="98" spans="1:12" x14ac:dyDescent="0.3">
      <c r="A98" s="1">
        <f t="shared" si="18"/>
        <v>6</v>
      </c>
      <c r="B98" s="10">
        <f t="shared" si="15"/>
        <v>35466.143279516749</v>
      </c>
      <c r="C98" s="10">
        <f t="shared" si="16"/>
        <v>30806.525783549783</v>
      </c>
      <c r="D98" s="10">
        <f t="shared" si="17"/>
        <v>4659.6174959669661</v>
      </c>
      <c r="E98" s="11">
        <f t="shared" si="19"/>
        <v>0.51853695252498777</v>
      </c>
      <c r="F98" s="3" t="s">
        <v>27</v>
      </c>
      <c r="G98" s="3" t="s">
        <v>27</v>
      </c>
      <c r="H98" s="3" t="s">
        <v>27</v>
      </c>
      <c r="I98" s="10">
        <f t="shared" si="20"/>
        <v>2416.1838562908251</v>
      </c>
      <c r="J98" s="3"/>
      <c r="K98" s="3"/>
      <c r="L98" s="9">
        <f t="shared" si="21"/>
        <v>0.50663112117732079</v>
      </c>
    </row>
    <row r="99" spans="1:12" x14ac:dyDescent="0.3">
      <c r="A99" s="1">
        <f t="shared" si="18"/>
        <v>7</v>
      </c>
      <c r="B99" s="10">
        <f t="shared" si="15"/>
        <v>35466.143279516749</v>
      </c>
      <c r="C99" s="10">
        <f t="shared" si="16"/>
        <v>30806.525783549783</v>
      </c>
      <c r="D99" s="10">
        <f t="shared" si="17"/>
        <v>4659.6174959669661</v>
      </c>
      <c r="E99" s="11">
        <f t="shared" si="19"/>
        <v>0.46297942189731045</v>
      </c>
      <c r="F99" s="3" t="s">
        <v>27</v>
      </c>
      <c r="G99" s="3" t="s">
        <v>27</v>
      </c>
      <c r="H99" s="3" t="s">
        <v>27</v>
      </c>
      <c r="I99" s="10">
        <f t="shared" si="20"/>
        <v>2157.3070145453794</v>
      </c>
      <c r="J99" s="3"/>
      <c r="K99" s="3"/>
      <c r="L99" s="9">
        <f t="shared" si="21"/>
        <v>0.45234921533689348</v>
      </c>
    </row>
    <row r="100" spans="1:12" x14ac:dyDescent="0.3">
      <c r="A100" s="1">
        <f t="shared" si="18"/>
        <v>8</v>
      </c>
      <c r="B100" s="10">
        <f t="shared" si="15"/>
        <v>35466.143279516749</v>
      </c>
      <c r="C100" s="10">
        <f t="shared" si="16"/>
        <v>30806.525783549783</v>
      </c>
      <c r="D100" s="10">
        <f t="shared" si="17"/>
        <v>4659.6174959669661</v>
      </c>
      <c r="E100" s="11">
        <f t="shared" si="19"/>
        <v>0.4133744838368843</v>
      </c>
      <c r="F100" s="3" t="s">
        <v>27</v>
      </c>
      <c r="G100" s="3" t="s">
        <v>27</v>
      </c>
      <c r="H100" s="3" t="s">
        <v>27</v>
      </c>
      <c r="I100" s="10">
        <f t="shared" si="20"/>
        <v>1926.16697727266</v>
      </c>
      <c r="J100" s="3"/>
      <c r="K100" s="3"/>
      <c r="L100" s="9">
        <f t="shared" si="21"/>
        <v>0.40388322797936921</v>
      </c>
    </row>
    <row r="101" spans="1:12" x14ac:dyDescent="0.3">
      <c r="A101" s="1">
        <f t="shared" si="18"/>
        <v>9</v>
      </c>
      <c r="B101" s="10">
        <f t="shared" si="15"/>
        <v>35466.143279516749</v>
      </c>
      <c r="C101" s="10">
        <f t="shared" si="16"/>
        <v>30806.525783549783</v>
      </c>
      <c r="D101" s="10">
        <f t="shared" si="17"/>
        <v>4659.6174959669661</v>
      </c>
      <c r="E101" s="11">
        <f t="shared" si="19"/>
        <v>0.36908436056864669</v>
      </c>
      <c r="F101" s="3" t="s">
        <v>27</v>
      </c>
      <c r="G101" s="3" t="s">
        <v>27</v>
      </c>
      <c r="H101" s="3" t="s">
        <v>27</v>
      </c>
      <c r="I101" s="10">
        <f t="shared" si="20"/>
        <v>1719.7919439934462</v>
      </c>
      <c r="J101" s="3"/>
      <c r="K101" s="3"/>
      <c r="L101" s="9">
        <f t="shared" si="21"/>
        <v>0.36061002498157962</v>
      </c>
    </row>
    <row r="102" spans="1:12" x14ac:dyDescent="0.3">
      <c r="A102" s="1">
        <f t="shared" si="18"/>
        <v>10</v>
      </c>
      <c r="B102" s="10">
        <f t="shared" si="15"/>
        <v>35466.143279516749</v>
      </c>
      <c r="C102" s="10">
        <f t="shared" si="16"/>
        <v>30806.525783549783</v>
      </c>
      <c r="D102" s="10">
        <f t="shared" si="17"/>
        <v>4659.6174959669661</v>
      </c>
      <c r="E102" s="11">
        <f t="shared" si="19"/>
        <v>0.32953960765057738</v>
      </c>
      <c r="F102" s="3" t="s">
        <v>27</v>
      </c>
      <c r="G102" s="3" t="s">
        <v>27</v>
      </c>
      <c r="H102" s="3" t="s">
        <v>27</v>
      </c>
      <c r="I102" s="10">
        <f t="shared" si="20"/>
        <v>1535.5285214227199</v>
      </c>
      <c r="J102" s="3"/>
      <c r="K102" s="3"/>
      <c r="L102" s="9">
        <f t="shared" si="21"/>
        <v>0.3219732365906961</v>
      </c>
    </row>
    <row r="103" spans="1:12" x14ac:dyDescent="0.3">
      <c r="A103" s="1">
        <f t="shared" si="18"/>
        <v>11</v>
      </c>
      <c r="B103" s="10">
        <f t="shared" si="15"/>
        <v>35466.143279516749</v>
      </c>
      <c r="C103" s="10">
        <f t="shared" si="16"/>
        <v>30806.525783549783</v>
      </c>
      <c r="D103" s="10">
        <f t="shared" si="17"/>
        <v>4659.6174959669661</v>
      </c>
      <c r="E103" s="11">
        <f t="shared" si="19"/>
        <v>0.29423179254515835</v>
      </c>
      <c r="F103" s="3" t="s">
        <v>27</v>
      </c>
      <c r="G103" s="3" t="s">
        <v>27</v>
      </c>
      <c r="H103" s="3" t="s">
        <v>27</v>
      </c>
      <c r="I103" s="10">
        <f t="shared" si="20"/>
        <v>1371.0076084131426</v>
      </c>
      <c r="J103" s="3"/>
      <c r="K103" s="3"/>
      <c r="L103" s="9">
        <f t="shared" si="21"/>
        <v>0.28747610409883578</v>
      </c>
    </row>
    <row r="104" spans="1:12" x14ac:dyDescent="0.3">
      <c r="A104" s="1">
        <f t="shared" si="18"/>
        <v>12</v>
      </c>
      <c r="B104" s="10">
        <f t="shared" si="15"/>
        <v>35466.143279516749</v>
      </c>
      <c r="C104" s="10">
        <f t="shared" si="16"/>
        <v>30806.525783549783</v>
      </c>
      <c r="D104" s="10">
        <f t="shared" si="17"/>
        <v>4659.6174959669661</v>
      </c>
      <c r="E104" s="11">
        <f t="shared" si="19"/>
        <v>0.26270695762960566</v>
      </c>
      <c r="F104" s="3" t="s">
        <v>27</v>
      </c>
      <c r="G104" s="3" t="s">
        <v>27</v>
      </c>
      <c r="H104" s="3" t="s">
        <v>27</v>
      </c>
      <c r="I104" s="10">
        <f t="shared" si="20"/>
        <v>1224.113936083163</v>
      </c>
      <c r="J104" s="3"/>
      <c r="K104" s="3"/>
      <c r="L104" s="9">
        <f t="shared" si="21"/>
        <v>0.25667509294538909</v>
      </c>
    </row>
    <row r="105" spans="1:12" x14ac:dyDescent="0.3">
      <c r="A105" s="1">
        <f t="shared" si="18"/>
        <v>13</v>
      </c>
      <c r="B105" s="10">
        <f t="shared" si="15"/>
        <v>35466.143279516749</v>
      </c>
      <c r="C105" s="10">
        <f t="shared" si="16"/>
        <v>30806.525783549783</v>
      </c>
      <c r="D105" s="10">
        <f t="shared" si="17"/>
        <v>4659.6174959669661</v>
      </c>
      <c r="E105" s="11">
        <f t="shared" si="19"/>
        <v>0.23455978359786217</v>
      </c>
      <c r="F105" s="3" t="s">
        <v>27</v>
      </c>
      <c r="G105" s="3" t="s">
        <v>27</v>
      </c>
      <c r="H105" s="3" t="s">
        <v>27</v>
      </c>
      <c r="I105" s="10">
        <f t="shared" si="20"/>
        <v>1092.958871502824</v>
      </c>
      <c r="J105" s="3"/>
      <c r="K105" s="3"/>
      <c r="L105" s="9">
        <f t="shared" si="21"/>
        <v>0.22917419012981169</v>
      </c>
    </row>
    <row r="106" spans="1:12" x14ac:dyDescent="0.3">
      <c r="A106" s="1">
        <f t="shared" si="18"/>
        <v>14</v>
      </c>
      <c r="B106" s="10">
        <f t="shared" si="15"/>
        <v>35466.143279516749</v>
      </c>
      <c r="C106" s="10">
        <f t="shared" si="16"/>
        <v>30806.525783549783</v>
      </c>
      <c r="D106" s="10">
        <f t="shared" si="17"/>
        <v>4659.6174959669661</v>
      </c>
      <c r="E106" s="11">
        <f t="shared" si="19"/>
        <v>0.20942837821237692</v>
      </c>
      <c r="F106" s="3" t="s">
        <v>27</v>
      </c>
      <c r="G106" s="3" t="s">
        <v>27</v>
      </c>
      <c r="H106" s="3" t="s">
        <v>27</v>
      </c>
      <c r="I106" s="10">
        <f t="shared" si="20"/>
        <v>975.85613527037845</v>
      </c>
      <c r="J106" s="3"/>
      <c r="K106" s="3"/>
      <c r="L106" s="9">
        <f t="shared" si="21"/>
        <v>0.20461981261590328</v>
      </c>
    </row>
    <row r="107" spans="1:12" x14ac:dyDescent="0.3">
      <c r="A107" s="1">
        <f t="shared" si="18"/>
        <v>15</v>
      </c>
      <c r="B107" s="10">
        <f t="shared" si="15"/>
        <v>35466.143279516749</v>
      </c>
      <c r="C107" s="10">
        <f t="shared" si="16"/>
        <v>30806.525783549783</v>
      </c>
      <c r="D107" s="10">
        <f t="shared" si="17"/>
        <v>4659.6174959669661</v>
      </c>
      <c r="E107" s="11">
        <f t="shared" si="19"/>
        <v>0.18698962340390798</v>
      </c>
      <c r="F107" s="3" t="s">
        <v>27</v>
      </c>
      <c r="G107" s="3" t="s">
        <v>27</v>
      </c>
      <c r="H107" s="3" t="s">
        <v>27</v>
      </c>
      <c r="I107" s="10">
        <f t="shared" si="20"/>
        <v>871.30012077712377</v>
      </c>
      <c r="J107" s="3"/>
      <c r="K107" s="3"/>
      <c r="L107" s="9">
        <f t="shared" si="21"/>
        <v>0.18269626126419933</v>
      </c>
    </row>
    <row r="108" spans="1:12" x14ac:dyDescent="0.3">
      <c r="A108" s="1">
        <f t="shared" si="18"/>
        <v>16</v>
      </c>
      <c r="B108" s="10">
        <f t="shared" si="15"/>
        <v>35466.143279516749</v>
      </c>
      <c r="C108" s="10">
        <f t="shared" si="16"/>
        <v>30806.525783549783</v>
      </c>
      <c r="D108" s="10">
        <f t="shared" si="17"/>
        <v>4659.6174959669661</v>
      </c>
      <c r="E108" s="11">
        <f t="shared" si="19"/>
        <v>0.16695502089634637</v>
      </c>
      <c r="F108" s="3" t="s">
        <v>27</v>
      </c>
      <c r="G108" s="3" t="s">
        <v>27</v>
      </c>
      <c r="H108" s="3" t="s">
        <v>27</v>
      </c>
      <c r="I108" s="10">
        <f t="shared" si="20"/>
        <v>777.94653640814602</v>
      </c>
      <c r="K108" s="6"/>
      <c r="L108" s="9">
        <f t="shared" si="21"/>
        <v>0.16312166184303512</v>
      </c>
    </row>
    <row r="109" spans="1:12" x14ac:dyDescent="0.3">
      <c r="A109" s="1">
        <f t="shared" si="18"/>
        <v>17</v>
      </c>
      <c r="B109" s="10">
        <f t="shared" si="15"/>
        <v>35466.143279516749</v>
      </c>
      <c r="C109" s="10">
        <f t="shared" si="16"/>
        <v>30806.525783549783</v>
      </c>
      <c r="D109" s="10">
        <f t="shared" si="17"/>
        <v>4659.6174959669661</v>
      </c>
      <c r="E109" s="11">
        <f t="shared" si="19"/>
        <v>0.14906698294316639</v>
      </c>
      <c r="F109" s="3" t="s">
        <v>27</v>
      </c>
      <c r="G109" s="3" t="s">
        <v>27</v>
      </c>
      <c r="H109" s="3" t="s">
        <v>27</v>
      </c>
      <c r="I109" s="10">
        <f t="shared" si="20"/>
        <v>694.59512179298747</v>
      </c>
      <c r="K109" s="6"/>
      <c r="L109" s="9">
        <f t="shared" si="21"/>
        <v>0.14564434093128134</v>
      </c>
    </row>
    <row r="110" spans="1:12" x14ac:dyDescent="0.3">
      <c r="A110" s="1">
        <f t="shared" si="18"/>
        <v>18</v>
      </c>
      <c r="B110" s="10">
        <f t="shared" si="15"/>
        <v>35466.143279516749</v>
      </c>
      <c r="C110" s="10">
        <f t="shared" si="16"/>
        <v>30806.525783549783</v>
      </c>
      <c r="D110" s="10">
        <f t="shared" si="17"/>
        <v>4659.6174959669661</v>
      </c>
      <c r="E110" s="11">
        <f t="shared" si="19"/>
        <v>0.13309552048496998</v>
      </c>
      <c r="F110" s="3" t="s">
        <v>27</v>
      </c>
      <c r="G110" s="3" t="s">
        <v>27</v>
      </c>
      <c r="H110" s="3" t="s">
        <v>27</v>
      </c>
      <c r="I110" s="10">
        <f t="shared" si="20"/>
        <v>620.17421588659579</v>
      </c>
      <c r="K110" s="6"/>
      <c r="L110" s="9">
        <f t="shared" si="21"/>
        <v>0.13003959011721547</v>
      </c>
    </row>
    <row r="111" spans="1:12" x14ac:dyDescent="0.3">
      <c r="A111" s="1">
        <f t="shared" si="18"/>
        <v>19</v>
      </c>
      <c r="B111" s="10">
        <f t="shared" si="15"/>
        <v>35466.143279516749</v>
      </c>
      <c r="C111" s="10">
        <f t="shared" si="16"/>
        <v>30806.525783549783</v>
      </c>
      <c r="D111" s="10">
        <f t="shared" si="17"/>
        <v>4659.6174959669661</v>
      </c>
      <c r="E111" s="11">
        <f t="shared" si="19"/>
        <v>0.11883528614729462</v>
      </c>
      <c r="F111" s="3" t="s">
        <v>27</v>
      </c>
      <c r="G111" s="3" t="s">
        <v>27</v>
      </c>
      <c r="H111" s="3" t="s">
        <v>27</v>
      </c>
      <c r="I111" s="10">
        <f t="shared" si="20"/>
        <v>553.7269784701748</v>
      </c>
      <c r="K111" s="6"/>
      <c r="L111" s="9">
        <f t="shared" si="21"/>
        <v>0.11610677689037097</v>
      </c>
    </row>
    <row r="112" spans="1:12" x14ac:dyDescent="0.3">
      <c r="A112" s="1">
        <f t="shared" si="18"/>
        <v>20</v>
      </c>
      <c r="B112" s="10">
        <f t="shared" si="15"/>
        <v>35466.143279516749</v>
      </c>
      <c r="C112" s="10">
        <f t="shared" si="16"/>
        <v>30806.525783549783</v>
      </c>
      <c r="D112" s="10">
        <f t="shared" si="17"/>
        <v>4659.6174959669661</v>
      </c>
      <c r="E112" s="11">
        <f t="shared" si="19"/>
        <v>0.10610293406008449</v>
      </c>
      <c r="F112" s="10"/>
      <c r="G112" s="10"/>
      <c r="H112" s="10"/>
      <c r="I112" s="10">
        <f t="shared" si="20"/>
        <v>494.399087919799</v>
      </c>
      <c r="J112" s="6"/>
      <c r="K112" s="6"/>
      <c r="L112" s="9">
        <f t="shared" si="21"/>
        <v>0.10366676508068835</v>
      </c>
    </row>
    <row r="113" spans="1:12" x14ac:dyDescent="0.3">
      <c r="A113" s="1">
        <f t="shared" si="18"/>
        <v>21</v>
      </c>
      <c r="B113" s="10">
        <f t="shared" si="15"/>
        <v>35466.143279516749</v>
      </c>
      <c r="C113" s="10">
        <f t="shared" si="16"/>
        <v>30806.525783549783</v>
      </c>
      <c r="D113" s="10">
        <f t="shared" si="17"/>
        <v>4659.6174959669661</v>
      </c>
      <c r="E113" s="11">
        <f t="shared" si="19"/>
        <v>9.4734762553646851E-2</v>
      </c>
      <c r="F113" s="3" t="s">
        <v>27</v>
      </c>
      <c r="G113" s="3" t="s">
        <v>27</v>
      </c>
      <c r="H113" s="10"/>
      <c r="I113" s="10">
        <f t="shared" si="20"/>
        <v>441.42775707124906</v>
      </c>
      <c r="K113" s="6"/>
      <c r="L113" s="9">
        <f t="shared" si="21"/>
        <v>9.2559611679186027E-2</v>
      </c>
    </row>
    <row r="114" spans="1:12" x14ac:dyDescent="0.3">
      <c r="A114" s="1">
        <f t="shared" si="18"/>
        <v>22</v>
      </c>
      <c r="B114" s="10">
        <f t="shared" si="15"/>
        <v>35466.143279516749</v>
      </c>
      <c r="C114" s="10">
        <f t="shared" si="16"/>
        <v>30806.525783549783</v>
      </c>
      <c r="D114" s="10">
        <f t="shared" si="17"/>
        <v>4659.6174959669661</v>
      </c>
      <c r="E114" s="11">
        <f t="shared" si="19"/>
        <v>8.4584609422898971E-2</v>
      </c>
      <c r="F114" s="3" t="s">
        <v>27</v>
      </c>
      <c r="G114" s="10" t="s">
        <v>27</v>
      </c>
      <c r="H114" s="10"/>
      <c r="I114" s="10">
        <f t="shared" si="20"/>
        <v>394.13192595647234</v>
      </c>
      <c r="K114" s="6"/>
      <c r="L114" s="9">
        <f t="shared" si="21"/>
        <v>8.2642510427844665E-2</v>
      </c>
    </row>
    <row r="115" spans="1:12" x14ac:dyDescent="0.3">
      <c r="A115" s="1">
        <f t="shared" si="18"/>
        <v>23</v>
      </c>
      <c r="B115" s="10">
        <f t="shared" si="15"/>
        <v>35466.143279516749</v>
      </c>
      <c r="C115" s="10">
        <f t="shared" si="16"/>
        <v>30806.525783549783</v>
      </c>
      <c r="D115" s="10">
        <f t="shared" si="17"/>
        <v>4659.6174959669661</v>
      </c>
      <c r="E115" s="11">
        <f t="shared" si="19"/>
        <v>7.5521972699016934E-2</v>
      </c>
      <c r="F115" s="3" t="s">
        <v>27</v>
      </c>
      <c r="G115" s="3" t="s">
        <v>27</v>
      </c>
      <c r="H115" s="10"/>
      <c r="I115" s="10">
        <f t="shared" si="20"/>
        <v>351.90350531827886</v>
      </c>
      <c r="K115" s="6"/>
      <c r="L115" s="9">
        <f t="shared" si="21"/>
        <v>7.378795573914701E-2</v>
      </c>
    </row>
    <row r="116" spans="1:12" x14ac:dyDescent="0.3">
      <c r="A116" s="1">
        <f t="shared" si="18"/>
        <v>24</v>
      </c>
      <c r="B116" s="10">
        <f t="shared" si="15"/>
        <v>35466.143279516749</v>
      </c>
      <c r="C116" s="10">
        <f t="shared" si="16"/>
        <v>30806.525783549783</v>
      </c>
      <c r="D116" s="10">
        <f t="shared" si="17"/>
        <v>4659.6174959669661</v>
      </c>
      <c r="E116" s="11">
        <f t="shared" si="19"/>
        <v>6.7430332766979406E-2</v>
      </c>
      <c r="F116" s="3" t="s">
        <v>27</v>
      </c>
      <c r="G116" s="3" t="s">
        <v>27</v>
      </c>
      <c r="H116" s="10"/>
      <c r="I116" s="10">
        <f t="shared" si="20"/>
        <v>314.19955831989182</v>
      </c>
      <c r="K116" s="6"/>
      <c r="L116" s="9">
        <f t="shared" si="21"/>
        <v>6.5882103338524123E-2</v>
      </c>
    </row>
    <row r="117" spans="1:12" x14ac:dyDescent="0.3">
      <c r="A117" s="1">
        <f t="shared" si="18"/>
        <v>25</v>
      </c>
      <c r="B117" s="10">
        <f t="shared" si="15"/>
        <v>35466.143279516749</v>
      </c>
      <c r="C117" s="10">
        <f t="shared" si="16"/>
        <v>30806.525783549783</v>
      </c>
      <c r="D117" s="10">
        <f t="shared" si="17"/>
        <v>4659.6174959669661</v>
      </c>
      <c r="E117" s="11">
        <f t="shared" si="19"/>
        <v>6.0205654256231603E-2</v>
      </c>
      <c r="F117" s="10">
        <f>$I$4</f>
        <v>18053.606395999999</v>
      </c>
      <c r="G117" s="10">
        <f>$I$5</f>
        <v>21303.238473999998</v>
      </c>
      <c r="H117" s="10">
        <f t="shared" ref="H117" si="22">G117-F117</f>
        <v>3249.6320779999987</v>
      </c>
      <c r="I117" s="10">
        <f t="shared" si="20"/>
        <v>280.53531992847479</v>
      </c>
      <c r="J117" s="6">
        <f>H117*L117</f>
        <v>191.15410390623106</v>
      </c>
      <c r="K117" s="6"/>
      <c r="L117" s="9">
        <f t="shared" si="21"/>
        <v>5.8823306552253679E-2</v>
      </c>
    </row>
    <row r="118" spans="1:12" x14ac:dyDescent="0.3">
      <c r="A118" s="1">
        <f t="shared" si="18"/>
        <v>26</v>
      </c>
      <c r="B118" s="10">
        <f t="shared" si="15"/>
        <v>35466.143279516749</v>
      </c>
      <c r="C118" s="10">
        <f t="shared" si="16"/>
        <v>30806.525783549783</v>
      </c>
      <c r="D118" s="10">
        <f t="shared" si="17"/>
        <v>4659.6174959669661</v>
      </c>
      <c r="E118" s="11">
        <f t="shared" si="19"/>
        <v>5.3755048443063932E-2</v>
      </c>
      <c r="I118" s="10">
        <f t="shared" si="20"/>
        <v>250.47796422185252</v>
      </c>
      <c r="K118" s="6"/>
    </row>
    <row r="119" spans="1:12" x14ac:dyDescent="0.3">
      <c r="A119" s="1">
        <f t="shared" si="18"/>
        <v>27</v>
      </c>
      <c r="B119" s="10">
        <f t="shared" si="15"/>
        <v>35466.143279516749</v>
      </c>
      <c r="C119" s="10">
        <f t="shared" si="16"/>
        <v>30806.525783549783</v>
      </c>
      <c r="D119" s="10">
        <f t="shared" si="17"/>
        <v>4659.6174959669661</v>
      </c>
      <c r="E119" s="11">
        <f t="shared" si="19"/>
        <v>4.7995578967021356E-2</v>
      </c>
      <c r="I119" s="10">
        <f t="shared" si="20"/>
        <v>223.64103948379685</v>
      </c>
      <c r="J119" s="6"/>
      <c r="K119" s="6"/>
    </row>
    <row r="120" spans="1:12" x14ac:dyDescent="0.3">
      <c r="A120" s="1">
        <f t="shared" si="18"/>
        <v>28</v>
      </c>
      <c r="B120" s="10">
        <f t="shared" si="15"/>
        <v>35466.143279516749</v>
      </c>
      <c r="C120" s="10">
        <f t="shared" si="16"/>
        <v>30806.525783549783</v>
      </c>
      <c r="D120" s="10">
        <f t="shared" si="17"/>
        <v>4659.6174959669661</v>
      </c>
      <c r="E120" s="11">
        <f t="shared" si="19"/>
        <v>4.2853195506269072E-2</v>
      </c>
      <c r="I120" s="10">
        <f t="shared" si="20"/>
        <v>199.67949953910434</v>
      </c>
      <c r="K120" s="6"/>
    </row>
    <row r="121" spans="1:12" x14ac:dyDescent="0.3">
      <c r="A121" s="1">
        <f t="shared" si="18"/>
        <v>29</v>
      </c>
      <c r="B121" s="10">
        <f t="shared" si="15"/>
        <v>35466.143279516749</v>
      </c>
      <c r="C121" s="10">
        <f t="shared" si="16"/>
        <v>30806.525783549783</v>
      </c>
      <c r="D121" s="10">
        <f t="shared" si="17"/>
        <v>4659.6174959669661</v>
      </c>
      <c r="E121" s="11">
        <f t="shared" si="19"/>
        <v>3.8261781702025953E-2</v>
      </c>
      <c r="I121" s="10">
        <f t="shared" si="20"/>
        <v>178.28526744562885</v>
      </c>
      <c r="K121" s="6"/>
    </row>
    <row r="122" spans="1:12" x14ac:dyDescent="0.3">
      <c r="A122" s="1">
        <f t="shared" si="18"/>
        <v>30</v>
      </c>
      <c r="B122" s="10">
        <f t="shared" si="15"/>
        <v>35466.143279516749</v>
      </c>
      <c r="C122" s="10">
        <f t="shared" si="16"/>
        <v>30806.525783549783</v>
      </c>
      <c r="D122" s="10">
        <f t="shared" si="17"/>
        <v>4659.6174959669661</v>
      </c>
      <c r="E122" s="11">
        <f t="shared" si="19"/>
        <v>3.4162305091094594E-2</v>
      </c>
      <c r="I122" s="10">
        <f t="shared" si="20"/>
        <v>159.18327450502574</v>
      </c>
      <c r="K122" s="6"/>
    </row>
    <row r="123" spans="1:12" x14ac:dyDescent="0.3">
      <c r="A123" s="1">
        <f t="shared" si="18"/>
        <v>31</v>
      </c>
      <c r="B123" s="10">
        <f t="shared" si="15"/>
        <v>35466.143279516749</v>
      </c>
      <c r="C123" s="10">
        <f t="shared" si="16"/>
        <v>30806.525783549783</v>
      </c>
      <c r="D123" s="10">
        <f t="shared" si="17"/>
        <v>4659.6174959669661</v>
      </c>
      <c r="E123" s="11">
        <f t="shared" si="19"/>
        <v>3.0502058117048748E-2</v>
      </c>
      <c r="K123" s="6">
        <f>D123*E123</f>
        <v>142.12792366520156</v>
      </c>
    </row>
    <row r="124" spans="1:12" x14ac:dyDescent="0.3">
      <c r="A124" s="1">
        <f t="shared" si="18"/>
        <v>32</v>
      </c>
      <c r="B124" s="10">
        <f t="shared" si="15"/>
        <v>35466.143279516749</v>
      </c>
      <c r="C124" s="10">
        <f t="shared" si="16"/>
        <v>30806.525783549783</v>
      </c>
      <c r="D124" s="10">
        <f t="shared" si="17"/>
        <v>4659.6174959669661</v>
      </c>
      <c r="E124" s="11">
        <f t="shared" si="19"/>
        <v>2.7233980461650664E-2</v>
      </c>
      <c r="K124" s="6">
        <f t="shared" ref="K124:K132" si="23">D124*E124</f>
        <v>126.89993184392995</v>
      </c>
    </row>
    <row r="125" spans="1:12" x14ac:dyDescent="0.3">
      <c r="A125" s="1">
        <f t="shared" si="18"/>
        <v>33</v>
      </c>
      <c r="B125" s="10">
        <f t="shared" si="15"/>
        <v>35466.143279516749</v>
      </c>
      <c r="C125" s="10">
        <f t="shared" si="16"/>
        <v>30806.525783549783</v>
      </c>
      <c r="D125" s="10">
        <f t="shared" si="17"/>
        <v>4659.6174959669661</v>
      </c>
      <c r="E125" s="11">
        <f t="shared" si="19"/>
        <v>2.4316053983616661E-2</v>
      </c>
      <c r="K125" s="6">
        <f t="shared" si="23"/>
        <v>113.30351057493743</v>
      </c>
    </row>
    <row r="126" spans="1:12" x14ac:dyDescent="0.3">
      <c r="A126" s="1">
        <f t="shared" si="18"/>
        <v>34</v>
      </c>
      <c r="B126" s="10">
        <f t="shared" si="15"/>
        <v>35466.143279516749</v>
      </c>
      <c r="C126" s="10">
        <f t="shared" si="16"/>
        <v>30806.525783549783</v>
      </c>
      <c r="D126" s="10">
        <f t="shared" si="17"/>
        <v>4659.6174959669661</v>
      </c>
      <c r="E126" s="11">
        <f t="shared" si="19"/>
        <v>2.1710762485372015E-2</v>
      </c>
      <c r="K126" s="6">
        <f t="shared" si="23"/>
        <v>101.16384872762269</v>
      </c>
    </row>
    <row r="127" spans="1:12" x14ac:dyDescent="0.3">
      <c r="A127" s="1">
        <f t="shared" si="18"/>
        <v>35</v>
      </c>
      <c r="B127" s="10">
        <f t="shared" si="15"/>
        <v>35466.143279516749</v>
      </c>
      <c r="C127" s="10">
        <f t="shared" si="16"/>
        <v>30806.525783549783</v>
      </c>
      <c r="D127" s="10">
        <f t="shared" si="17"/>
        <v>4659.6174959669661</v>
      </c>
      <c r="E127" s="11">
        <f t="shared" si="19"/>
        <v>1.9384609361939299E-2</v>
      </c>
      <c r="K127" s="6">
        <f t="shared" si="23"/>
        <v>90.324864935377406</v>
      </c>
    </row>
    <row r="128" spans="1:12" x14ac:dyDescent="0.3">
      <c r="A128" s="1">
        <f t="shared" si="18"/>
        <v>36</v>
      </c>
      <c r="B128" s="10">
        <f t="shared" si="15"/>
        <v>35466.143279516749</v>
      </c>
      <c r="C128" s="10">
        <f t="shared" si="16"/>
        <v>30806.525783549783</v>
      </c>
      <c r="D128" s="10">
        <f t="shared" si="17"/>
        <v>4659.6174959669661</v>
      </c>
      <c r="E128" s="11">
        <f t="shared" si="19"/>
        <v>1.7307686930302945E-2</v>
      </c>
      <c r="K128" s="6">
        <f t="shared" si="23"/>
        <v>80.647200835158401</v>
      </c>
    </row>
    <row r="129" spans="1:11" x14ac:dyDescent="0.3">
      <c r="A129" s="1">
        <f t="shared" si="18"/>
        <v>37</v>
      </c>
      <c r="B129" s="10">
        <f t="shared" si="15"/>
        <v>35466.143279516749</v>
      </c>
      <c r="C129" s="10">
        <f t="shared" si="16"/>
        <v>30806.525783549783</v>
      </c>
      <c r="D129" s="10">
        <f t="shared" si="17"/>
        <v>4659.6174959669661</v>
      </c>
      <c r="E129" s="11">
        <f t="shared" si="19"/>
        <v>1.54532919020562E-2</v>
      </c>
      <c r="K129" s="6">
        <f t="shared" si="23"/>
        <v>72.006429317105699</v>
      </c>
    </row>
    <row r="130" spans="1:11" x14ac:dyDescent="0.3">
      <c r="A130" s="1">
        <f t="shared" si="18"/>
        <v>38</v>
      </c>
      <c r="B130" s="10">
        <f t="shared" si="15"/>
        <v>35466.143279516749</v>
      </c>
      <c r="C130" s="10">
        <f t="shared" si="16"/>
        <v>30806.525783549783</v>
      </c>
      <c r="D130" s="10">
        <f t="shared" si="17"/>
        <v>4659.6174959669661</v>
      </c>
      <c r="E130" s="11">
        <f t="shared" si="19"/>
        <v>1.379758205540732E-2</v>
      </c>
      <c r="K130" s="6">
        <f t="shared" si="23"/>
        <v>64.291454747415798</v>
      </c>
    </row>
    <row r="131" spans="1:11" x14ac:dyDescent="0.3">
      <c r="A131" s="1">
        <f t="shared" si="18"/>
        <v>39</v>
      </c>
      <c r="B131" s="10">
        <f t="shared" si="15"/>
        <v>35466.143279516749</v>
      </c>
      <c r="C131" s="10">
        <f t="shared" si="16"/>
        <v>30806.525783549783</v>
      </c>
      <c r="D131" s="10">
        <f t="shared" si="17"/>
        <v>4659.6174959669661</v>
      </c>
      <c r="E131" s="11">
        <f t="shared" si="19"/>
        <v>1.2319269692327965E-2</v>
      </c>
      <c r="K131" s="6">
        <f t="shared" si="23"/>
        <v>57.403084595906968</v>
      </c>
    </row>
    <row r="132" spans="1:11" x14ac:dyDescent="0.3">
      <c r="A132" s="1">
        <f t="shared" si="18"/>
        <v>40</v>
      </c>
      <c r="B132" s="10">
        <f t="shared" si="15"/>
        <v>35466.143279516749</v>
      </c>
      <c r="C132" s="10">
        <f t="shared" si="16"/>
        <v>30806.525783549783</v>
      </c>
      <c r="D132" s="10">
        <f t="shared" si="17"/>
        <v>4659.6174959669661</v>
      </c>
      <c r="E132" s="11">
        <f t="shared" si="19"/>
        <v>1.0999347939578538E-2</v>
      </c>
      <c r="K132" s="6">
        <f t="shared" si="23"/>
        <v>51.252754103488357</v>
      </c>
    </row>
    <row r="134" spans="1:11" x14ac:dyDescent="0.3">
      <c r="I134" s="12">
        <f>SUM(I93:I122)</f>
        <v>38416.126938476344</v>
      </c>
      <c r="J134" s="12">
        <f>SUM(J92:J122)</f>
        <v>3440.78618190623</v>
      </c>
      <c r="K134" s="12">
        <f>SUM(K123:K132)</f>
        <v>899.42100334614418</v>
      </c>
    </row>
    <row r="138" spans="1:11" x14ac:dyDescent="0.3">
      <c r="A138">
        <v>1</v>
      </c>
      <c r="B138" s="9">
        <f xml:space="preserve"> (1+0.0235)/(1+0.12)</f>
        <v>0.91383928571428574</v>
      </c>
    </row>
    <row r="139" spans="1:11" x14ac:dyDescent="0.3">
      <c r="A139">
        <f>A138+1</f>
        <v>2</v>
      </c>
      <c r="B139" s="9">
        <f>$B$138^A139</f>
        <v>0.83510224011479595</v>
      </c>
    </row>
    <row r="140" spans="1:11" x14ac:dyDescent="0.3">
      <c r="A140">
        <f t="shared" ref="A140:A142" si="24">A139+1</f>
        <v>3</v>
      </c>
      <c r="B140" s="9">
        <f t="shared" ref="B140:B142" si="25">$B$138^A140</f>
        <v>0.76314923460490502</v>
      </c>
    </row>
    <row r="141" spans="1:11" x14ac:dyDescent="0.3">
      <c r="A141">
        <f t="shared" si="24"/>
        <v>4</v>
      </c>
      <c r="B141" s="9">
        <f t="shared" si="25"/>
        <v>0.6973957514447503</v>
      </c>
    </row>
    <row r="142" spans="1:11" x14ac:dyDescent="0.3">
      <c r="A142">
        <f t="shared" si="24"/>
        <v>5</v>
      </c>
      <c r="B142" s="9">
        <f t="shared" si="25"/>
        <v>0.63730763536044821</v>
      </c>
    </row>
    <row r="143" spans="1:11" x14ac:dyDescent="0.3">
      <c r="A143">
        <f>A142+1</f>
        <v>6</v>
      </c>
      <c r="B143" s="9">
        <f>$B$138^A143</f>
        <v>0.58239675427805238</v>
      </c>
    </row>
    <row r="144" spans="1:11" x14ac:dyDescent="0.3">
      <c r="A144">
        <f t="shared" ref="A144:A167" si="26">A143+1</f>
        <v>7</v>
      </c>
      <c r="B144" s="9">
        <f t="shared" ref="B144:B167" si="27">$B$138^A144</f>
        <v>0.53221703393177378</v>
      </c>
    </row>
    <row r="145" spans="1:2" x14ac:dyDescent="0.3">
      <c r="A145">
        <f t="shared" si="26"/>
        <v>8</v>
      </c>
      <c r="B145" s="9">
        <f t="shared" si="27"/>
        <v>0.48636083413318792</v>
      </c>
    </row>
    <row r="146" spans="1:2" x14ac:dyDescent="0.3">
      <c r="A146">
        <f t="shared" si="26"/>
        <v>9</v>
      </c>
      <c r="B146" s="9">
        <f t="shared" si="27"/>
        <v>0.44445563726367665</v>
      </c>
    </row>
    <row r="147" spans="1:2" x14ac:dyDescent="0.3">
      <c r="A147">
        <f t="shared" si="26"/>
        <v>10</v>
      </c>
      <c r="B147" s="9">
        <f t="shared" si="27"/>
        <v>0.40616102208872595</v>
      </c>
    </row>
    <row r="148" spans="1:2" x14ac:dyDescent="0.3">
      <c r="A148">
        <f t="shared" si="26"/>
        <v>11</v>
      </c>
      <c r="B148" s="9">
        <f t="shared" si="27"/>
        <v>0.37116589831054553</v>
      </c>
    </row>
    <row r="149" spans="1:2" x14ac:dyDescent="0.3">
      <c r="A149">
        <f t="shared" si="26"/>
        <v>12</v>
      </c>
      <c r="B149" s="9">
        <f t="shared" si="27"/>
        <v>0.33918597939361017</v>
      </c>
    </row>
    <row r="150" spans="1:2" x14ac:dyDescent="0.3">
      <c r="A150">
        <f t="shared" si="26"/>
        <v>13</v>
      </c>
      <c r="B150" s="9">
        <f t="shared" si="27"/>
        <v>0.30996147313335715</v>
      </c>
    </row>
    <row r="151" spans="1:2" x14ac:dyDescent="0.3">
      <c r="A151">
        <f t="shared" si="26"/>
        <v>14</v>
      </c>
      <c r="B151" s="9">
        <f t="shared" si="27"/>
        <v>0.28325497120713483</v>
      </c>
    </row>
    <row r="152" spans="1:2" x14ac:dyDescent="0.3">
      <c r="A152">
        <f t="shared" si="26"/>
        <v>15</v>
      </c>
      <c r="B152" s="9">
        <f t="shared" si="27"/>
        <v>0.25884952056294869</v>
      </c>
    </row>
    <row r="153" spans="1:2" x14ac:dyDescent="0.3">
      <c r="A153">
        <f t="shared" si="26"/>
        <v>16</v>
      </c>
      <c r="B153" s="9">
        <f t="shared" si="27"/>
        <v>0.23654686097873034</v>
      </c>
    </row>
    <row r="154" spans="1:2" x14ac:dyDescent="0.3">
      <c r="A154">
        <f t="shared" si="26"/>
        <v>17</v>
      </c>
      <c r="B154" s="9">
        <f t="shared" si="27"/>
        <v>0.21616581447475938</v>
      </c>
    </row>
    <row r="155" spans="1:2" x14ac:dyDescent="0.3">
      <c r="A155">
        <f t="shared" si="26"/>
        <v>18</v>
      </c>
      <c r="B155" s="9">
        <f t="shared" si="27"/>
        <v>0.19754081349546093</v>
      </c>
    </row>
    <row r="156" spans="1:2" x14ac:dyDescent="0.3">
      <c r="A156">
        <f t="shared" si="26"/>
        <v>19</v>
      </c>
      <c r="B156" s="9">
        <f t="shared" si="27"/>
        <v>0.18052055590411092</v>
      </c>
    </row>
    <row r="157" spans="1:2" x14ac:dyDescent="0.3">
      <c r="A157">
        <f t="shared" si="26"/>
        <v>20</v>
      </c>
      <c r="B157" s="9">
        <f t="shared" si="27"/>
        <v>0.16496677586415853</v>
      </c>
    </row>
    <row r="158" spans="1:2" x14ac:dyDescent="0.3">
      <c r="A158">
        <f t="shared" si="26"/>
        <v>21</v>
      </c>
      <c r="B158" s="9">
        <f t="shared" si="27"/>
        <v>0.15075312062229132</v>
      </c>
    </row>
    <row r="159" spans="1:2" x14ac:dyDescent="0.3">
      <c r="A159">
        <f t="shared" si="26"/>
        <v>22</v>
      </c>
      <c r="B159" s="9">
        <f t="shared" si="27"/>
        <v>0.13776412406867422</v>
      </c>
    </row>
    <row r="160" spans="1:2" x14ac:dyDescent="0.3">
      <c r="A160">
        <f t="shared" si="26"/>
        <v>23</v>
      </c>
      <c r="B160" s="9">
        <f t="shared" si="27"/>
        <v>0.12589426873597151</v>
      </c>
    </row>
    <row r="161" spans="1:2" x14ac:dyDescent="0.3">
      <c r="A161">
        <f t="shared" si="26"/>
        <v>24</v>
      </c>
      <c r="B161" s="9">
        <f t="shared" si="27"/>
        <v>0.11504712861720254</v>
      </c>
    </row>
    <row r="162" spans="1:2" x14ac:dyDescent="0.3">
      <c r="A162">
        <f t="shared" si="26"/>
        <v>25</v>
      </c>
      <c r="B162" s="9">
        <f t="shared" si="27"/>
        <v>0.10513458583902392</v>
      </c>
    </row>
    <row r="163" spans="1:2" x14ac:dyDescent="0.3">
      <c r="A163">
        <f t="shared" si="26"/>
        <v>26</v>
      </c>
      <c r="B163" s="9">
        <f t="shared" si="27"/>
        <v>9.6076114827000889E-2</v>
      </c>
    </row>
    <row r="164" spans="1:2" x14ac:dyDescent="0.3">
      <c r="A164">
        <f t="shared" si="26"/>
        <v>27</v>
      </c>
      <c r="B164" s="9">
        <f t="shared" si="27"/>
        <v>8.779812814771018E-2</v>
      </c>
    </row>
    <row r="165" spans="1:2" x14ac:dyDescent="0.3">
      <c r="A165">
        <f t="shared" si="26"/>
        <v>28</v>
      </c>
      <c r="B165" s="9">
        <f t="shared" si="27"/>
        <v>8.0233378713554807E-2</v>
      </c>
    </row>
    <row r="166" spans="1:2" x14ac:dyDescent="0.3">
      <c r="A166">
        <f t="shared" si="26"/>
        <v>29</v>
      </c>
      <c r="B166" s="9">
        <f t="shared" si="27"/>
        <v>7.33204134940387E-2</v>
      </c>
    </row>
    <row r="167" spans="1:2" x14ac:dyDescent="0.3">
      <c r="A167">
        <f t="shared" si="26"/>
        <v>30</v>
      </c>
      <c r="B167" s="9">
        <f t="shared" si="27"/>
        <v>6.7003074295668388E-2</v>
      </c>
    </row>
  </sheetData>
  <mergeCells count="8">
    <mergeCell ref="A90:K90"/>
    <mergeCell ref="M21:O21"/>
    <mergeCell ref="M27:P27"/>
    <mergeCell ref="B2:I2"/>
    <mergeCell ref="O2:Q2"/>
    <mergeCell ref="B7:C7"/>
    <mergeCell ref="A13:K13"/>
    <mergeCell ref="A43:K43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DadosUtilizados</vt:lpstr>
      <vt:lpstr>Substituição 50cv - 40cv</vt:lpstr>
      <vt:lpstr>Substituição 50cv - 50cv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 Nogueira</dc:creator>
  <cp:lastModifiedBy>Victor de Paula Brandão Aguiar</cp:lastModifiedBy>
  <dcterms:created xsi:type="dcterms:W3CDTF">2023-02-22T15:35:57Z</dcterms:created>
  <dcterms:modified xsi:type="dcterms:W3CDTF">2024-12-07T16:02:47Z</dcterms:modified>
</cp:coreProperties>
</file>