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Бюджет" sheetId="1" r:id="rId1"/>
    <sheet name="Ведомость сотрудников" sheetId="2" r:id="rId2"/>
    <sheet name="Ассортимент" sheetId="3" r:id="rId3"/>
  </sheets>
  <calcPr calcId="152511"/>
</workbook>
</file>

<file path=xl/calcChain.xml><?xml version="1.0" encoding="utf-8"?>
<calcChain xmlns="http://schemas.openxmlformats.org/spreadsheetml/2006/main">
  <c r="H4" i="1" l="1"/>
  <c r="G4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H8" i="2"/>
  <c r="H9" i="2"/>
  <c r="H10" i="2"/>
  <c r="H11" i="2"/>
  <c r="H12" i="2"/>
  <c r="H7" i="2"/>
  <c r="G7" i="2"/>
  <c r="G8" i="2"/>
  <c r="G9" i="2"/>
  <c r="G10" i="2"/>
  <c r="G11" i="2"/>
  <c r="G12" i="2"/>
  <c r="F8" i="2"/>
  <c r="F9" i="2"/>
  <c r="F10" i="2"/>
  <c r="F11" i="2"/>
  <c r="F12" i="2"/>
  <c r="F7" i="2"/>
  <c r="D8" i="2"/>
  <c r="D9" i="2"/>
  <c r="D10" i="2"/>
  <c r="D11" i="2"/>
  <c r="D12" i="2"/>
  <c r="D7" i="2"/>
  <c r="K12" i="1" l="1"/>
  <c r="D19" i="1"/>
  <c r="E19" i="1"/>
  <c r="F19" i="1"/>
  <c r="G19" i="1"/>
  <c r="H19" i="1"/>
  <c r="C19" i="1"/>
  <c r="I15" i="1"/>
  <c r="I16" i="1"/>
  <c r="I17" i="1"/>
  <c r="I18" i="1"/>
  <c r="I11" i="1"/>
  <c r="I12" i="1"/>
  <c r="B4" i="1"/>
  <c r="D13" i="1"/>
  <c r="D20" i="1" s="1"/>
  <c r="E13" i="1"/>
  <c r="F13" i="1"/>
  <c r="F20" i="1" s="1"/>
  <c r="G13" i="1"/>
  <c r="H13" i="1"/>
  <c r="H20" i="1" s="1"/>
  <c r="C13" i="1"/>
  <c r="C20" i="1" l="1"/>
  <c r="G20" i="1"/>
  <c r="K14" i="1" s="1"/>
  <c r="E20" i="1"/>
  <c r="I13" i="1"/>
  <c r="I19" i="1"/>
  <c r="K13" i="1"/>
  <c r="I20" i="1" l="1"/>
</calcChain>
</file>

<file path=xl/sharedStrings.xml><?xml version="1.0" encoding="utf-8"?>
<sst xmlns="http://schemas.openxmlformats.org/spreadsheetml/2006/main" count="102" uniqueCount="75">
  <si>
    <t>Составил</t>
  </si>
  <si>
    <t>Дата</t>
  </si>
  <si>
    <t>Исходные данные</t>
  </si>
  <si>
    <t>Темпы роста</t>
  </si>
  <si>
    <t xml:space="preserve">Рост объема продаж </t>
  </si>
  <si>
    <t>Удорожание товаров</t>
  </si>
  <si>
    <t>Отчёт</t>
  </si>
  <si>
    <t>Всего</t>
  </si>
  <si>
    <t>Март</t>
  </si>
  <si>
    <t>Апрель</t>
  </si>
  <si>
    <t>Май</t>
  </si>
  <si>
    <t>Июнь</t>
  </si>
  <si>
    <t>Июль</t>
  </si>
  <si>
    <t>Август</t>
  </si>
  <si>
    <t>Приход</t>
  </si>
  <si>
    <t>Затраты на товары</t>
  </si>
  <si>
    <t>Полная выручка</t>
  </si>
  <si>
    <t>Статья расходов</t>
  </si>
  <si>
    <t>Реклама</t>
  </si>
  <si>
    <t>Аренда помещения</t>
  </si>
  <si>
    <t>Налоги и выплаты</t>
  </si>
  <si>
    <t>Проценты по кредитам</t>
  </si>
  <si>
    <t>Расходы Всего</t>
  </si>
  <si>
    <t>Прибыль</t>
  </si>
  <si>
    <t>Фирма Запад</t>
  </si>
  <si>
    <t>№</t>
  </si>
  <si>
    <t>Воронцова Л.А.</t>
  </si>
  <si>
    <t>Симонов Т.К.</t>
  </si>
  <si>
    <t>Петров Г.А.</t>
  </si>
  <si>
    <t>Иванов П.С.</t>
  </si>
  <si>
    <t>Красиков М.П.</t>
  </si>
  <si>
    <t>Коновалов И.Р.</t>
  </si>
  <si>
    <t>Ф.И.О.</t>
  </si>
  <si>
    <t>Год рождения</t>
  </si>
  <si>
    <t>Возраст</t>
  </si>
  <si>
    <t>Оклад</t>
  </si>
  <si>
    <t>Премия</t>
  </si>
  <si>
    <t>Налог</t>
  </si>
  <si>
    <t>К выдаче</t>
  </si>
  <si>
    <t>Процент премии</t>
  </si>
  <si>
    <t>Процент налогоа</t>
  </si>
  <si>
    <t>Текущий код</t>
  </si>
  <si>
    <t>Товар</t>
  </si>
  <si>
    <t>Модель</t>
  </si>
  <si>
    <t>Название</t>
  </si>
  <si>
    <t>Стоимость</t>
  </si>
  <si>
    <t>Цена</t>
  </si>
  <si>
    <t>Количество</t>
  </si>
  <si>
    <t>Сумма</t>
  </si>
  <si>
    <t xml:space="preserve">Ксероскс </t>
  </si>
  <si>
    <t>Факс</t>
  </si>
  <si>
    <t>С100 GLS</t>
  </si>
  <si>
    <t>C200 GLS</t>
  </si>
  <si>
    <t>C210 GLS</t>
  </si>
  <si>
    <t>C300 GLS</t>
  </si>
  <si>
    <t>C310 GLS</t>
  </si>
  <si>
    <t>C400 GLS</t>
  </si>
  <si>
    <t>C410 GLS</t>
  </si>
  <si>
    <t>C420 GLS</t>
  </si>
  <si>
    <t>C500 GLS</t>
  </si>
  <si>
    <t>F100G</t>
  </si>
  <si>
    <t>F150G</t>
  </si>
  <si>
    <t>F350G</t>
  </si>
  <si>
    <t>F400G</t>
  </si>
  <si>
    <t>F450G</t>
  </si>
  <si>
    <t>F500G</t>
  </si>
  <si>
    <t>F550G</t>
  </si>
  <si>
    <t>Персональный</t>
  </si>
  <si>
    <t>Персональный Плюс</t>
  </si>
  <si>
    <t>Профессиональный Плюс</t>
  </si>
  <si>
    <t>Деловой</t>
  </si>
  <si>
    <t xml:space="preserve">Профессиональный </t>
  </si>
  <si>
    <t>Профессиональный</t>
  </si>
  <si>
    <t xml:space="preserve">Короленко </t>
  </si>
  <si>
    <t>Торговый Бюджет: 2009 финансовый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</si>
</sst>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%"/>
    <numFmt numFmtId="165" formatCode="_-* #,##0\ [$₽-419]_-;\-* #,##0\ [$₽-419]_-;_-* &quot;-&quot;\ [$₽-419]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0"/>
      <color theme="1"/>
      <name val="MS Serif"/>
      <charset val="204"/>
    </font>
    <font>
      <b/>
      <sz val="10"/>
      <color theme="1"/>
      <name val="MS Serif"/>
      <charset val="204"/>
    </font>
    <font>
      <sz val="10"/>
      <color theme="1"/>
      <name val="MS Serif"/>
      <charset val="204"/>
    </font>
    <font>
      <b/>
      <i/>
      <sz val="10"/>
      <color theme="0"/>
      <name val="MS Serif"/>
      <charset val="204"/>
    </font>
    <font>
      <sz val="10"/>
      <color rgb="FF2403E7"/>
      <name val="MS Serif"/>
      <charset val="204"/>
    </font>
    <font>
      <sz val="10"/>
      <color theme="0"/>
      <name val="MS Serif"/>
      <charset val="204"/>
    </font>
    <font>
      <b/>
      <i/>
      <sz val="10"/>
      <color rgb="FF2403E7"/>
      <name val="MS Serif"/>
      <charset val="204"/>
    </font>
    <font>
      <b/>
      <i/>
      <sz val="18"/>
      <color theme="1"/>
      <name val="MS Serif"/>
      <charset val="204"/>
    </font>
    <font>
      <sz val="18"/>
      <color theme="1"/>
      <name val="MS Serif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403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theme="4"/>
      </patternFill>
    </fill>
  </fills>
  <borders count="1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 style="thick">
        <color theme="3" tint="0.39994506668294322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9" fontId="4" fillId="0" borderId="0" xfId="0" applyNumberFormat="1" applyFont="1"/>
    <xf numFmtId="9" fontId="4" fillId="0" borderId="0" xfId="1" applyNumberFormat="1" applyFont="1"/>
    <xf numFmtId="0" fontId="4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2" fontId="4" fillId="0" borderId="0" xfId="0" applyNumberFormat="1" applyFont="1"/>
    <xf numFmtId="42" fontId="4" fillId="0" borderId="0" xfId="2" applyNumberFormat="1" applyFont="1"/>
    <xf numFmtId="165" fontId="4" fillId="0" borderId="0" xfId="0" applyNumberFormat="1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/>
    <xf numFmtId="42" fontId="10" fillId="5" borderId="0" xfId="3" applyNumberFormat="1" applyFont="1" applyFill="1" applyBorder="1"/>
    <xf numFmtId="164" fontId="8" fillId="6" borderId="10" xfId="1" applyNumberFormat="1" applyFont="1" applyFill="1" applyBorder="1"/>
    <xf numFmtId="164" fontId="8" fillId="6" borderId="11" xfId="1" applyNumberFormat="1" applyFont="1" applyFill="1" applyBorder="1"/>
    <xf numFmtId="0" fontId="11" fillId="4" borderId="2" xfId="3" applyFont="1" applyFill="1" applyBorder="1"/>
    <xf numFmtId="0" fontId="9" fillId="4" borderId="3" xfId="3" applyFont="1" applyFill="1" applyBorder="1"/>
    <xf numFmtId="0" fontId="9" fillId="4" borderId="4" xfId="3" applyFont="1" applyFill="1" applyBorder="1"/>
    <xf numFmtId="0" fontId="7" fillId="5" borderId="5" xfId="3" applyFont="1" applyFill="1" applyBorder="1"/>
    <xf numFmtId="42" fontId="10" fillId="5" borderId="6" xfId="3" applyNumberFormat="1" applyFont="1" applyFill="1" applyBorder="1"/>
    <xf numFmtId="0" fontId="7" fillId="3" borderId="7" xfId="3" applyFont="1" applyFill="1" applyBorder="1"/>
    <xf numFmtId="42" fontId="10" fillId="3" borderId="8" xfId="3" applyNumberFormat="1" applyFont="1" applyFill="1" applyBorder="1"/>
    <xf numFmtId="42" fontId="10" fillId="3" borderId="9" xfId="3" applyNumberFormat="1" applyFont="1" applyFill="1" applyBorder="1"/>
    <xf numFmtId="0" fontId="12" fillId="5" borderId="5" xfId="3" applyFont="1" applyFill="1" applyBorder="1"/>
    <xf numFmtId="0" fontId="6" fillId="3" borderId="7" xfId="3" applyFont="1" applyFill="1" applyBorder="1"/>
    <xf numFmtId="0" fontId="7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14" fontId="8" fillId="0" borderId="0" xfId="0" applyNumberFormat="1" applyFont="1"/>
  </cellXfs>
  <cellStyles count="4">
    <cellStyle name="20% — акцент1" xfId="3" builtinId="30"/>
    <cellStyle name="Денежный" xfId="2" builtinId="4"/>
    <cellStyle name="Обычный" xfId="0" builtinId="0"/>
    <cellStyle name="Процентный" xfId="1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240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4" sqref="K4"/>
    </sheetView>
  </sheetViews>
  <sheetFormatPr defaultRowHeight="15" x14ac:dyDescent="0.25"/>
  <cols>
    <col min="1" max="1" width="13.7109375" customWidth="1"/>
    <col min="2" max="2" width="21.140625" customWidth="1"/>
    <col min="3" max="4" width="10.5703125" bestFit="1" customWidth="1"/>
    <col min="5" max="5" width="13.140625" bestFit="1" customWidth="1"/>
    <col min="6" max="8" width="10.5703125" bestFit="1" customWidth="1"/>
    <col min="9" max="9" width="11.5703125" bestFit="1" customWidth="1"/>
  </cols>
  <sheetData>
    <row r="1" spans="1:11" x14ac:dyDescent="0.25">
      <c r="A1" s="11" t="s">
        <v>24</v>
      </c>
      <c r="B1" s="31" t="s">
        <v>74</v>
      </c>
      <c r="C1" s="31"/>
      <c r="D1" s="31"/>
      <c r="E1" s="31"/>
      <c r="F1" s="31"/>
      <c r="G1" s="31"/>
      <c r="H1" s="31"/>
      <c r="I1" s="31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1" t="s">
        <v>0</v>
      </c>
      <c r="B3" s="13" t="s">
        <v>73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1" t="s">
        <v>1</v>
      </c>
      <c r="B4" s="14">
        <f ca="1">TODAY()</f>
        <v>43755</v>
      </c>
      <c r="C4" s="12"/>
      <c r="D4" s="12"/>
      <c r="E4" s="34">
        <v>43465</v>
      </c>
      <c r="F4" s="34">
        <v>43830</v>
      </c>
      <c r="G4" s="12">
        <f>NETWORKDAYS(E4,F4)</f>
        <v>262</v>
      </c>
      <c r="H4" s="12" t="str">
        <f>TEXT(G4,"0,00р")</f>
        <v>262,00р</v>
      </c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>
        <v>5</v>
      </c>
      <c r="H5" s="12">
        <v>5</v>
      </c>
      <c r="I5" s="12"/>
      <c r="J5" s="12"/>
      <c r="K5" s="12"/>
    </row>
    <row r="6" spans="1:11" ht="26.25" thickBot="1" x14ac:dyDescent="0.3">
      <c r="A6" s="15" t="s">
        <v>2</v>
      </c>
      <c r="B6" s="15" t="s">
        <v>3</v>
      </c>
      <c r="C6" s="16"/>
      <c r="D6" s="12"/>
      <c r="E6" s="12"/>
      <c r="F6" s="12"/>
      <c r="G6" s="12"/>
      <c r="H6" s="12"/>
      <c r="I6" s="12"/>
      <c r="J6" s="12"/>
      <c r="K6" s="12"/>
    </row>
    <row r="7" spans="1:11" ht="15.75" thickTop="1" x14ac:dyDescent="0.25">
      <c r="A7" s="17"/>
      <c r="B7" s="18" t="s">
        <v>4</v>
      </c>
      <c r="C7" s="19">
        <v>1.4999999999999999E-2</v>
      </c>
      <c r="D7" s="12"/>
      <c r="E7" s="12"/>
      <c r="F7" s="12"/>
      <c r="G7" s="12"/>
      <c r="H7" s="12"/>
      <c r="I7" s="12"/>
      <c r="J7" s="12"/>
      <c r="K7" s="12"/>
    </row>
    <row r="8" spans="1:11" ht="15.75" thickBot="1" x14ac:dyDescent="0.3">
      <c r="A8" s="17"/>
      <c r="B8" s="18" t="s">
        <v>5</v>
      </c>
      <c r="C8" s="20">
        <v>8.9999999999999993E-3</v>
      </c>
      <c r="D8" s="12"/>
      <c r="E8" s="12"/>
      <c r="F8" s="12"/>
      <c r="G8" s="12"/>
      <c r="H8" s="12"/>
      <c r="I8" s="12"/>
      <c r="J8" s="12"/>
      <c r="K8" s="12"/>
    </row>
    <row r="9" spans="1:11" ht="16.5" thickTop="1" thickBo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32" t="s">
        <v>6</v>
      </c>
      <c r="B10" s="21"/>
      <c r="C10" s="22" t="s">
        <v>8</v>
      </c>
      <c r="D10" s="22" t="s">
        <v>9</v>
      </c>
      <c r="E10" s="22" t="s">
        <v>10</v>
      </c>
      <c r="F10" s="22" t="s">
        <v>11</v>
      </c>
      <c r="G10" s="22" t="s">
        <v>12</v>
      </c>
      <c r="H10" s="22" t="s">
        <v>13</v>
      </c>
      <c r="I10" s="23" t="s">
        <v>7</v>
      </c>
      <c r="J10" s="12"/>
      <c r="K10" s="12"/>
    </row>
    <row r="11" spans="1:11" x14ac:dyDescent="0.25">
      <c r="A11" s="33"/>
      <c r="B11" s="24" t="s">
        <v>14</v>
      </c>
      <c r="C11" s="18">
        <v>32550</v>
      </c>
      <c r="D11" s="18">
        <v>33038</v>
      </c>
      <c r="E11" s="18">
        <v>33534</v>
      </c>
      <c r="F11" s="18">
        <v>34037</v>
      </c>
      <c r="G11" s="18">
        <v>34547</v>
      </c>
      <c r="H11" s="18">
        <v>35066</v>
      </c>
      <c r="I11" s="25">
        <f t="shared" ref="I11:I18" si="0">SUM(C11:H11)</f>
        <v>202772</v>
      </c>
      <c r="J11" s="12"/>
      <c r="K11" s="12"/>
    </row>
    <row r="12" spans="1:11" ht="15.75" thickBot="1" x14ac:dyDescent="0.3">
      <c r="A12" s="33"/>
      <c r="B12" s="24" t="s">
        <v>15</v>
      </c>
      <c r="C12" s="18">
        <v>19316</v>
      </c>
      <c r="D12" s="18">
        <v>19490</v>
      </c>
      <c r="E12" s="18">
        <v>19665</v>
      </c>
      <c r="F12" s="18">
        <v>19842</v>
      </c>
      <c r="G12" s="18">
        <v>20021</v>
      </c>
      <c r="H12" s="18">
        <v>20201</v>
      </c>
      <c r="I12" s="25">
        <f t="shared" si="0"/>
        <v>118535</v>
      </c>
      <c r="J12" s="12"/>
      <c r="K12" s="12">
        <f>AVERAGE(C12:H12)</f>
        <v>19755.833333333332</v>
      </c>
    </row>
    <row r="13" spans="1:11" ht="15.75" thickBot="1" x14ac:dyDescent="0.3">
      <c r="A13" s="33"/>
      <c r="B13" s="26" t="s">
        <v>16</v>
      </c>
      <c r="C13" s="27">
        <f>C11-C12</f>
        <v>13234</v>
      </c>
      <c r="D13" s="27">
        <f>D11-D12</f>
        <v>13548</v>
      </c>
      <c r="E13" s="27">
        <f>E11-E12</f>
        <v>13869</v>
      </c>
      <c r="F13" s="27">
        <f>F11-F12</f>
        <v>14195</v>
      </c>
      <c r="G13" s="27">
        <f>G11-G12</f>
        <v>14526</v>
      </c>
      <c r="H13" s="27">
        <f t="shared" ref="H13" si="1">H11-H12</f>
        <v>14865</v>
      </c>
      <c r="I13" s="28">
        <f>SUM(C13:H13)</f>
        <v>84237</v>
      </c>
      <c r="J13" s="12"/>
      <c r="K13" s="12">
        <f>MAX(C20:H20)</f>
        <v>9285</v>
      </c>
    </row>
    <row r="14" spans="1:11" x14ac:dyDescent="0.25">
      <c r="A14" s="33"/>
      <c r="B14" s="29" t="s">
        <v>17</v>
      </c>
      <c r="C14" s="18"/>
      <c r="D14" s="18"/>
      <c r="E14" s="18"/>
      <c r="F14" s="18"/>
      <c r="G14" s="18"/>
      <c r="H14" s="18"/>
      <c r="I14" s="25"/>
      <c r="J14" s="12"/>
      <c r="K14" s="12">
        <f>MIN(C20:H20)</f>
        <v>7694</v>
      </c>
    </row>
    <row r="15" spans="1:11" x14ac:dyDescent="0.25">
      <c r="A15" s="33"/>
      <c r="B15" s="24" t="s">
        <v>18</v>
      </c>
      <c r="C15" s="18">
        <v>4000</v>
      </c>
      <c r="D15" s="18">
        <v>4000</v>
      </c>
      <c r="E15" s="18">
        <v>4000</v>
      </c>
      <c r="F15" s="18">
        <v>4000</v>
      </c>
      <c r="G15" s="18">
        <v>4000</v>
      </c>
      <c r="H15" s="18">
        <v>4000</v>
      </c>
      <c r="I15" s="25">
        <f t="shared" si="0"/>
        <v>24000</v>
      </c>
      <c r="J15" s="12"/>
      <c r="K15" s="12"/>
    </row>
    <row r="16" spans="1:11" x14ac:dyDescent="0.25">
      <c r="A16" s="33"/>
      <c r="B16" s="24" t="s">
        <v>19</v>
      </c>
      <c r="C16" s="18">
        <v>500</v>
      </c>
      <c r="D16" s="18">
        <v>500</v>
      </c>
      <c r="E16" s="18">
        <v>500</v>
      </c>
      <c r="F16" s="18">
        <v>500</v>
      </c>
      <c r="G16" s="18">
        <v>500</v>
      </c>
      <c r="H16" s="18">
        <v>500</v>
      </c>
      <c r="I16" s="25">
        <f t="shared" si="0"/>
        <v>3000</v>
      </c>
      <c r="J16" s="12"/>
      <c r="K16" s="12"/>
    </row>
    <row r="17" spans="1:11" x14ac:dyDescent="0.25">
      <c r="A17" s="33"/>
      <c r="B17" s="24" t="s">
        <v>20</v>
      </c>
      <c r="C17" s="18">
        <v>240</v>
      </c>
      <c r="D17" s="18">
        <v>241</v>
      </c>
      <c r="E17" s="18">
        <v>242</v>
      </c>
      <c r="F17" s="18">
        <v>243</v>
      </c>
      <c r="G17" s="18">
        <v>244</v>
      </c>
      <c r="H17" s="18">
        <v>245</v>
      </c>
      <c r="I17" s="25">
        <f t="shared" si="0"/>
        <v>1455</v>
      </c>
      <c r="J17" s="12"/>
      <c r="K17" s="12"/>
    </row>
    <row r="18" spans="1:11" ht="15.75" thickBot="1" x14ac:dyDescent="0.3">
      <c r="A18" s="33"/>
      <c r="B18" s="24" t="s">
        <v>21</v>
      </c>
      <c r="C18" s="18">
        <v>800</v>
      </c>
      <c r="D18" s="18">
        <v>807</v>
      </c>
      <c r="E18" s="18">
        <v>814</v>
      </c>
      <c r="F18" s="18">
        <v>821</v>
      </c>
      <c r="G18" s="18">
        <v>828</v>
      </c>
      <c r="H18" s="18">
        <v>835</v>
      </c>
      <c r="I18" s="25">
        <f t="shared" si="0"/>
        <v>4905</v>
      </c>
      <c r="J18" s="12"/>
      <c r="K18" s="12"/>
    </row>
    <row r="19" spans="1:11" ht="15.75" thickBot="1" x14ac:dyDescent="0.3">
      <c r="A19" s="33"/>
      <c r="B19" s="26" t="s">
        <v>22</v>
      </c>
      <c r="C19" s="27">
        <f>SUM(C15:C18)</f>
        <v>5540</v>
      </c>
      <c r="D19" s="27">
        <f>SUM(D15:D18)</f>
        <v>5548</v>
      </c>
      <c r="E19" s="27">
        <f>SUM(E15:E18)</f>
        <v>5556</v>
      </c>
      <c r="F19" s="27">
        <f>SUM(F15:F18)</f>
        <v>5564</v>
      </c>
      <c r="G19" s="27">
        <f>SUM(G15:G18)</f>
        <v>5572</v>
      </c>
      <c r="H19" s="27">
        <f t="shared" ref="H19:I19" si="2">SUM(H15:H18)</f>
        <v>5580</v>
      </c>
      <c r="I19" s="28">
        <f t="shared" si="2"/>
        <v>33360</v>
      </c>
      <c r="J19" s="12"/>
      <c r="K19" s="12"/>
    </row>
    <row r="20" spans="1:11" ht="15.75" thickBot="1" x14ac:dyDescent="0.3">
      <c r="A20" s="33"/>
      <c r="B20" s="30" t="s">
        <v>23</v>
      </c>
      <c r="C20" s="27">
        <f>C13-C19</f>
        <v>7694</v>
      </c>
      <c r="D20" s="27">
        <f>D13-D19</f>
        <v>8000</v>
      </c>
      <c r="E20" s="27">
        <f>E13-E19</f>
        <v>8313</v>
      </c>
      <c r="F20" s="27">
        <f>F13-F19</f>
        <v>8631</v>
      </c>
      <c r="G20" s="27">
        <f>G13-G19</f>
        <v>8954</v>
      </c>
      <c r="H20" s="27">
        <f t="shared" ref="H20:I20" si="3">H13-H19</f>
        <v>9285</v>
      </c>
      <c r="I20" s="28">
        <f t="shared" si="3"/>
        <v>50877</v>
      </c>
      <c r="J20" s="12"/>
      <c r="K20" s="12"/>
    </row>
  </sheetData>
  <mergeCells count="2">
    <mergeCell ref="B1:I1"/>
    <mergeCell ref="A10:A20"/>
  </mergeCells>
  <conditionalFormatting sqref="C20:H20">
    <cfRule type="cellIs" dxfId="0" priority="1" operator="greaterThan">
      <formula>8500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6" sqref="I16"/>
    </sheetView>
  </sheetViews>
  <sheetFormatPr defaultRowHeight="15" x14ac:dyDescent="0.25"/>
  <cols>
    <col min="1" max="1" width="5.7109375" customWidth="1"/>
    <col min="2" max="2" width="18.140625" customWidth="1"/>
    <col min="3" max="3" width="13.85546875" customWidth="1"/>
    <col min="8" max="8" width="11.140625" bestFit="1" customWidth="1"/>
  </cols>
  <sheetData>
    <row r="1" spans="1:8" ht="13.5" customHeight="1" x14ac:dyDescent="0.25">
      <c r="A1" s="2" t="s">
        <v>39</v>
      </c>
      <c r="B1" s="2"/>
      <c r="C1" s="3">
        <v>0.1</v>
      </c>
      <c r="D1" s="2"/>
      <c r="E1" s="2"/>
      <c r="F1" s="2"/>
      <c r="G1" s="2"/>
      <c r="H1" s="2"/>
    </row>
    <row r="2" spans="1:8" x14ac:dyDescent="0.25">
      <c r="A2" s="2" t="s">
        <v>40</v>
      </c>
      <c r="B2" s="2"/>
      <c r="C2" s="4">
        <v>0.13</v>
      </c>
      <c r="D2" s="2"/>
      <c r="E2" s="2"/>
      <c r="F2" s="2"/>
      <c r="G2" s="2"/>
      <c r="H2" s="2"/>
    </row>
    <row r="3" spans="1:8" x14ac:dyDescent="0.25">
      <c r="A3" s="2" t="s">
        <v>41</v>
      </c>
      <c r="B3" s="2"/>
      <c r="C3" s="5">
        <v>2019</v>
      </c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6" t="s">
        <v>25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</row>
    <row r="7" spans="1:8" x14ac:dyDescent="0.25">
      <c r="A7" s="7">
        <v>1</v>
      </c>
      <c r="B7" s="2" t="s">
        <v>26</v>
      </c>
      <c r="C7" s="7">
        <v>1960</v>
      </c>
      <c r="D7" s="2">
        <f>$C$3-C7</f>
        <v>59</v>
      </c>
      <c r="E7" s="8">
        <v>4000</v>
      </c>
      <c r="F7" s="8">
        <f>$C$1*E7</f>
        <v>400</v>
      </c>
      <c r="G7" s="8">
        <f>$C$2*(E7+F7)</f>
        <v>572</v>
      </c>
      <c r="H7" s="9">
        <f>(E7+F7)-G7</f>
        <v>3828</v>
      </c>
    </row>
    <row r="8" spans="1:8" x14ac:dyDescent="0.25">
      <c r="A8" s="7">
        <v>2</v>
      </c>
      <c r="B8" s="2" t="s">
        <v>27</v>
      </c>
      <c r="C8" s="7">
        <v>1988</v>
      </c>
      <c r="D8" s="2">
        <f t="shared" ref="D8:D12" si="0">$C$3-C8</f>
        <v>31</v>
      </c>
      <c r="E8" s="8">
        <v>2800</v>
      </c>
      <c r="F8" s="8">
        <f t="shared" ref="F8:F12" si="1">$C$1*E8</f>
        <v>280</v>
      </c>
      <c r="G8" s="8">
        <f t="shared" ref="G8:G12" si="2">$C$2*(E8+F8)</f>
        <v>400.40000000000003</v>
      </c>
      <c r="H8" s="9">
        <f t="shared" ref="H8:H12" si="3">(E8+F8)-G8</f>
        <v>2679.6</v>
      </c>
    </row>
    <row r="9" spans="1:8" x14ac:dyDescent="0.25">
      <c r="A9" s="7">
        <v>3</v>
      </c>
      <c r="B9" s="2" t="s">
        <v>28</v>
      </c>
      <c r="C9" s="7">
        <v>1975</v>
      </c>
      <c r="D9" s="2">
        <f t="shared" si="0"/>
        <v>44</v>
      </c>
      <c r="E9" s="8">
        <v>3400</v>
      </c>
      <c r="F9" s="8">
        <f t="shared" si="1"/>
        <v>340</v>
      </c>
      <c r="G9" s="8">
        <f t="shared" si="2"/>
        <v>486.2</v>
      </c>
      <c r="H9" s="9">
        <f t="shared" si="3"/>
        <v>3253.8</v>
      </c>
    </row>
    <row r="10" spans="1:8" x14ac:dyDescent="0.25">
      <c r="A10" s="7">
        <v>4</v>
      </c>
      <c r="B10" s="2" t="s">
        <v>29</v>
      </c>
      <c r="C10" s="7">
        <v>1980</v>
      </c>
      <c r="D10" s="2">
        <f t="shared" si="0"/>
        <v>39</v>
      </c>
      <c r="E10" s="8">
        <v>4000</v>
      </c>
      <c r="F10" s="8">
        <f t="shared" si="1"/>
        <v>400</v>
      </c>
      <c r="G10" s="8">
        <f t="shared" si="2"/>
        <v>572</v>
      </c>
      <c r="H10" s="9">
        <f t="shared" si="3"/>
        <v>3828</v>
      </c>
    </row>
    <row r="11" spans="1:8" x14ac:dyDescent="0.25">
      <c r="A11" s="7">
        <v>5</v>
      </c>
      <c r="B11" s="2" t="s">
        <v>30</v>
      </c>
      <c r="C11" s="7">
        <v>1957</v>
      </c>
      <c r="D11" s="2">
        <f t="shared" si="0"/>
        <v>62</v>
      </c>
      <c r="E11" s="8">
        <v>6000</v>
      </c>
      <c r="F11" s="8">
        <f t="shared" si="1"/>
        <v>600</v>
      </c>
      <c r="G11" s="8">
        <f t="shared" si="2"/>
        <v>858</v>
      </c>
      <c r="H11" s="9">
        <f t="shared" si="3"/>
        <v>5742</v>
      </c>
    </row>
    <row r="12" spans="1:8" x14ac:dyDescent="0.25">
      <c r="A12" s="7">
        <v>6</v>
      </c>
      <c r="B12" s="2" t="s">
        <v>31</v>
      </c>
      <c r="C12" s="7">
        <v>1965</v>
      </c>
      <c r="D12" s="2">
        <f t="shared" si="0"/>
        <v>54</v>
      </c>
      <c r="E12" s="8">
        <v>4500</v>
      </c>
      <c r="F12" s="8">
        <f t="shared" si="1"/>
        <v>450</v>
      </c>
      <c r="G12" s="8">
        <f t="shared" si="2"/>
        <v>643.5</v>
      </c>
      <c r="H12" s="9">
        <f t="shared" si="3"/>
        <v>4306.5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6" sqref="I16"/>
    </sheetView>
  </sheetViews>
  <sheetFormatPr defaultRowHeight="15" x14ac:dyDescent="0.25"/>
  <cols>
    <col min="3" max="3" width="24.7109375" customWidth="1"/>
    <col min="4" max="4" width="12.7109375" customWidth="1"/>
    <col min="5" max="5" width="11.140625" bestFit="1" customWidth="1"/>
    <col min="6" max="6" width="12.7109375" customWidth="1"/>
    <col min="7" max="7" width="14.85546875" bestFit="1" customWidth="1"/>
  </cols>
  <sheetData>
    <row r="1" spans="1:9" ht="16.5" thickTop="1" thickBot="1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I1">
        <v>1.3</v>
      </c>
    </row>
    <row r="2" spans="1:9" ht="15.75" thickTop="1" x14ac:dyDescent="0.25">
      <c r="A2" s="2" t="s">
        <v>49</v>
      </c>
      <c r="B2" s="2" t="s">
        <v>51</v>
      </c>
      <c r="C2" s="2" t="s">
        <v>67</v>
      </c>
      <c r="D2" s="10">
        <v>827</v>
      </c>
      <c r="E2" s="8">
        <f>D2*$I$1</f>
        <v>1075.1000000000001</v>
      </c>
      <c r="F2" s="2">
        <v>564</v>
      </c>
      <c r="G2" s="8">
        <f>F2*E2</f>
        <v>606356.4</v>
      </c>
    </row>
    <row r="3" spans="1:9" x14ac:dyDescent="0.25">
      <c r="A3" s="2" t="s">
        <v>49</v>
      </c>
      <c r="B3" s="2" t="s">
        <v>52</v>
      </c>
      <c r="C3" s="2" t="s">
        <v>67</v>
      </c>
      <c r="D3" s="10">
        <v>993</v>
      </c>
      <c r="E3" s="8">
        <f t="shared" ref="E3:E18" si="0">D3*$I$1</f>
        <v>1290.9000000000001</v>
      </c>
      <c r="F3" s="2">
        <v>632</v>
      </c>
      <c r="G3" s="8">
        <f t="shared" ref="G3:G18" si="1">F3*E3</f>
        <v>815848.8</v>
      </c>
    </row>
    <row r="4" spans="1:9" x14ac:dyDescent="0.25">
      <c r="A4" s="2" t="s">
        <v>49</v>
      </c>
      <c r="B4" s="2" t="s">
        <v>53</v>
      </c>
      <c r="C4" s="2" t="s">
        <v>68</v>
      </c>
      <c r="D4" s="10">
        <v>1430</v>
      </c>
      <c r="E4" s="8">
        <f t="shared" si="0"/>
        <v>1859</v>
      </c>
      <c r="F4" s="2">
        <v>438</v>
      </c>
      <c r="G4" s="8">
        <f t="shared" si="1"/>
        <v>814242</v>
      </c>
    </row>
    <row r="5" spans="1:9" x14ac:dyDescent="0.25">
      <c r="A5" s="2" t="s">
        <v>49</v>
      </c>
      <c r="B5" s="2" t="s">
        <v>53</v>
      </c>
      <c r="C5" s="2" t="s">
        <v>69</v>
      </c>
      <c r="D5" s="10">
        <v>7378</v>
      </c>
      <c r="E5" s="8">
        <f t="shared" si="0"/>
        <v>9591.4</v>
      </c>
      <c r="F5" s="2">
        <v>328</v>
      </c>
      <c r="G5" s="8">
        <f t="shared" si="1"/>
        <v>3145979.1999999997</v>
      </c>
    </row>
    <row r="6" spans="1:9" x14ac:dyDescent="0.25">
      <c r="A6" s="2" t="s">
        <v>49</v>
      </c>
      <c r="B6" s="2" t="s">
        <v>54</v>
      </c>
      <c r="C6" s="2" t="s">
        <v>68</v>
      </c>
      <c r="D6" s="10">
        <v>1716</v>
      </c>
      <c r="E6" s="8">
        <f t="shared" si="0"/>
        <v>2230.8000000000002</v>
      </c>
      <c r="F6" s="2">
        <v>645</v>
      </c>
      <c r="G6" s="8">
        <f t="shared" si="1"/>
        <v>1438866.0000000002</v>
      </c>
    </row>
    <row r="7" spans="1:9" x14ac:dyDescent="0.25">
      <c r="A7" s="2" t="s">
        <v>49</v>
      </c>
      <c r="B7" s="2" t="s">
        <v>55</v>
      </c>
      <c r="C7" s="2" t="s">
        <v>70</v>
      </c>
      <c r="D7" s="10">
        <v>2470</v>
      </c>
      <c r="E7" s="8">
        <f t="shared" si="0"/>
        <v>3211</v>
      </c>
      <c r="F7" s="2">
        <v>437</v>
      </c>
      <c r="G7" s="8">
        <f t="shared" si="1"/>
        <v>1403207</v>
      </c>
    </row>
    <row r="8" spans="1:9" x14ac:dyDescent="0.25">
      <c r="A8" s="2" t="s">
        <v>49</v>
      </c>
      <c r="B8" s="2" t="s">
        <v>56</v>
      </c>
      <c r="C8" s="2" t="s">
        <v>70</v>
      </c>
      <c r="D8" s="10">
        <v>2470</v>
      </c>
      <c r="E8" s="8">
        <f t="shared" si="0"/>
        <v>3211</v>
      </c>
      <c r="F8" s="2">
        <v>534</v>
      </c>
      <c r="G8" s="8">
        <f t="shared" si="1"/>
        <v>1714674</v>
      </c>
    </row>
    <row r="9" spans="1:9" x14ac:dyDescent="0.25">
      <c r="A9" s="2" t="s">
        <v>49</v>
      </c>
      <c r="B9" s="2" t="s">
        <v>57</v>
      </c>
      <c r="C9" s="2" t="s">
        <v>69</v>
      </c>
      <c r="D9" s="10">
        <v>4270</v>
      </c>
      <c r="E9" s="8">
        <f t="shared" si="0"/>
        <v>5551</v>
      </c>
      <c r="F9" s="2">
        <v>409</v>
      </c>
      <c r="G9" s="8">
        <f t="shared" si="1"/>
        <v>2270359</v>
      </c>
    </row>
    <row r="10" spans="1:9" x14ac:dyDescent="0.25">
      <c r="A10" s="2" t="s">
        <v>49</v>
      </c>
      <c r="B10" s="2" t="s">
        <v>58</v>
      </c>
      <c r="C10" s="2" t="s">
        <v>71</v>
      </c>
      <c r="D10" s="10">
        <v>5124</v>
      </c>
      <c r="E10" s="8">
        <f t="shared" si="0"/>
        <v>6661.2</v>
      </c>
      <c r="F10" s="2">
        <v>395</v>
      </c>
      <c r="G10" s="8">
        <f t="shared" si="1"/>
        <v>2631174</v>
      </c>
    </row>
    <row r="11" spans="1:9" x14ac:dyDescent="0.25">
      <c r="A11" s="2" t="s">
        <v>49</v>
      </c>
      <c r="B11" s="2" t="s">
        <v>59</v>
      </c>
      <c r="C11" s="2" t="s">
        <v>72</v>
      </c>
      <c r="D11" s="10">
        <v>6415</v>
      </c>
      <c r="E11" s="8">
        <f t="shared" si="0"/>
        <v>8339.5</v>
      </c>
      <c r="F11" s="2">
        <v>298</v>
      </c>
      <c r="G11" s="8">
        <f t="shared" si="1"/>
        <v>2485171</v>
      </c>
    </row>
    <row r="12" spans="1:9" x14ac:dyDescent="0.25">
      <c r="A12" s="2" t="s">
        <v>50</v>
      </c>
      <c r="B12" s="2" t="s">
        <v>60</v>
      </c>
      <c r="C12" s="2" t="s">
        <v>67</v>
      </c>
      <c r="D12" s="10">
        <v>160</v>
      </c>
      <c r="E12" s="8">
        <f t="shared" si="0"/>
        <v>208</v>
      </c>
      <c r="F12" s="2">
        <v>567</v>
      </c>
      <c r="G12" s="8">
        <f t="shared" si="1"/>
        <v>117936</v>
      </c>
    </row>
    <row r="13" spans="1:9" x14ac:dyDescent="0.25">
      <c r="A13" s="2" t="s">
        <v>50</v>
      </c>
      <c r="B13" s="2" t="s">
        <v>61</v>
      </c>
      <c r="C13" s="2" t="s">
        <v>67</v>
      </c>
      <c r="D13" s="10">
        <v>1840</v>
      </c>
      <c r="E13" s="8">
        <f t="shared" si="0"/>
        <v>2392</v>
      </c>
      <c r="F13" s="2">
        <v>420</v>
      </c>
      <c r="G13" s="8">
        <f t="shared" si="1"/>
        <v>1004640</v>
      </c>
    </row>
    <row r="14" spans="1:9" x14ac:dyDescent="0.25">
      <c r="A14" s="2" t="s">
        <v>50</v>
      </c>
      <c r="B14" s="2" t="s">
        <v>62</v>
      </c>
      <c r="C14" s="2" t="s">
        <v>70</v>
      </c>
      <c r="D14" s="10">
        <v>2761</v>
      </c>
      <c r="E14" s="8">
        <f t="shared" si="0"/>
        <v>3589.3</v>
      </c>
      <c r="F14" s="2">
        <v>437</v>
      </c>
      <c r="G14" s="8">
        <f t="shared" si="1"/>
        <v>1568524.1</v>
      </c>
    </row>
    <row r="15" spans="1:9" x14ac:dyDescent="0.25">
      <c r="A15" s="2" t="s">
        <v>50</v>
      </c>
      <c r="B15" s="2" t="s">
        <v>63</v>
      </c>
      <c r="C15" s="2" t="s">
        <v>72</v>
      </c>
      <c r="D15" s="10">
        <v>3513</v>
      </c>
      <c r="E15" s="8">
        <f t="shared" si="0"/>
        <v>4566.9000000000005</v>
      </c>
      <c r="F15" s="2">
        <v>324</v>
      </c>
      <c r="G15" s="8">
        <f t="shared" si="1"/>
        <v>1479675.6</v>
      </c>
    </row>
    <row r="16" spans="1:9" x14ac:dyDescent="0.25">
      <c r="A16" s="2" t="s">
        <v>50</v>
      </c>
      <c r="B16" s="2" t="s">
        <v>64</v>
      </c>
      <c r="C16" s="2" t="s">
        <v>72</v>
      </c>
      <c r="D16" s="10">
        <v>3815</v>
      </c>
      <c r="E16" s="8">
        <f t="shared" si="0"/>
        <v>4959.5</v>
      </c>
      <c r="F16" s="2">
        <v>289</v>
      </c>
      <c r="G16" s="8">
        <f t="shared" si="1"/>
        <v>1433295.5</v>
      </c>
    </row>
    <row r="17" spans="1:7" x14ac:dyDescent="0.25">
      <c r="A17" s="2" t="s">
        <v>50</v>
      </c>
      <c r="B17" s="2" t="s">
        <v>65</v>
      </c>
      <c r="C17" s="2" t="s">
        <v>69</v>
      </c>
      <c r="D17" s="10">
        <v>478</v>
      </c>
      <c r="E17" s="8">
        <f t="shared" si="0"/>
        <v>621.4</v>
      </c>
      <c r="F17" s="2">
        <v>211</v>
      </c>
      <c r="G17" s="8">
        <f t="shared" si="1"/>
        <v>131115.4</v>
      </c>
    </row>
    <row r="18" spans="1:7" x14ac:dyDescent="0.25">
      <c r="A18" s="2" t="s">
        <v>50</v>
      </c>
      <c r="B18" s="2" t="s">
        <v>66</v>
      </c>
      <c r="C18" s="2" t="s">
        <v>69</v>
      </c>
      <c r="D18" s="10">
        <v>5614</v>
      </c>
      <c r="E18" s="8">
        <f t="shared" si="0"/>
        <v>7298.2</v>
      </c>
      <c r="F18" s="2">
        <v>108</v>
      </c>
      <c r="G18" s="8">
        <f t="shared" si="1"/>
        <v>788205.6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Бюджет</vt:lpstr>
      <vt:lpstr>Ведомость сотрудников</vt:lpstr>
      <vt:lpstr>Ассортимент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2019-10-17T12:04:50Z</dcterms:modified>
</cp:coreProperties>
</file>